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4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hartEx7.xml" ContentType="application/vnd.ms-office.chartex+xml"/>
  <Override PartName="/xl/charts/colors150.xml" ContentType="application/vnd.ms-office.chartcolorstyle+xml"/>
  <Override PartName="/xl/charts/style150.xml" ContentType="application/vnd.ms-office.chartstyle+xml"/>
  <Override PartName="/xl/charts/colors160.xml" ContentType="application/vnd.ms-office.chartcolorstyle+xml"/>
  <Override PartName="/xl/charts/style160.xml" ContentType="application/vnd.ms-office.chartstyle+xml"/>
  <Override PartName="/xl/charts/colors170.xml" ContentType="application/vnd.ms-office.chartcolorstyle+xml"/>
  <Override PartName="/xl/charts/style170.xml" ContentType="application/vnd.ms-office.chartstyle+xml"/>
  <Override PartName="/xl/charts/colors180.xml" ContentType="application/vnd.ms-office.chartcolorstyle+xml"/>
  <Override PartName="/xl/charts/style180.xml" ContentType="application/vnd.ms-office.chartstyle+xml"/>
  <Override PartName="/xl/charts/colors190.xml" ContentType="application/vnd.ms-office.chartcolorstyle+xml"/>
  <Override PartName="/xl/charts/style190.xml" ContentType="application/vnd.ms-office.chartstyle+xml"/>
  <Override PartName="/xl/charts/colors200.xml" ContentType="application/vnd.ms-office.chartcolorstyle+xml"/>
  <Override PartName="/xl/charts/style200.xml" ContentType="application/vnd.ms-office.chartstyle+xml"/>
  <Override PartName="/xl/charts/colors210.xml" ContentType="application/vnd.ms-office.chartcolorstyle+xml"/>
  <Override PartName="/xl/charts/style2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3.PAPIERS\2017-Papier Arnaud-Megane\panel 5 câble et noyau\live\traitements finaux\"/>
    </mc:Choice>
  </mc:AlternateContent>
  <bookViews>
    <workbookView xWindow="0" yWindow="0" windowWidth="28800" windowHeight="12420" activeTab="2"/>
  </bookViews>
  <sheets>
    <sheet name="Remontée noyaux apo WT " sheetId="1" r:id="rId1"/>
    <sheet name="Remontée noyaux apo Rheai 33913" sheetId="2" r:id="rId2"/>
    <sheet name="WT vs Rheai " sheetId="6" r:id="rId3"/>
    <sheet name="stat remontée des noyaux cell a" sheetId="7" r:id="rId4"/>
    <sheet name="speed max " sheetId="9" r:id="rId5"/>
    <sheet name="Feuil2" sheetId="8" r:id="rId6"/>
    <sheet name=" graph wt" sheetId="3" r:id="rId7"/>
    <sheet name="graph rheai" sheetId="4" r:id="rId8"/>
    <sheet name="comparaison" sheetId="5" r:id="rId9"/>
  </sheets>
  <definedNames>
    <definedName name="_xlchart.v1.0" hidden="1">comparaison!$A$30:$F$30</definedName>
    <definedName name="_xlchart.v1.1" hidden="1">comparaison!$A$6:$J$6</definedName>
    <definedName name="_xlchart.v1.10" hidden="1">comparaison!$A$42:$C$42</definedName>
    <definedName name="_xlchart.v1.11" hidden="1">comparaison!$A$30:$C$30</definedName>
    <definedName name="_xlchart.v1.12" hidden="1">comparaison!$A$6:$E$6</definedName>
    <definedName name="_xlchart.v1.13" hidden="1">comparaison!$A$12:$E$12</definedName>
    <definedName name="_xlchart.v1.14" hidden="1">comparaison!$A$36:$C$36</definedName>
    <definedName name="_xlchart.v1.15" hidden="1">comparaison!$A$15:$J$15</definedName>
    <definedName name="_xlchart.v1.16" hidden="1">comparaison!$A$39:$F$39</definedName>
    <definedName name="_xlchart.v1.17" hidden="1">comparaison!$A$1:$K$1</definedName>
    <definedName name="_xlchart.v1.18" hidden="1">comparaison!$A$27:$F$27</definedName>
    <definedName name="_xlchart.v1.19" hidden="1">comparaison!$A$2:$K$2</definedName>
    <definedName name="_xlchart.v1.2" hidden="1">comparaison!$A$30:$F$30</definedName>
    <definedName name="_xlchart.v1.20" hidden="1">comparaison!$A$3:$J$3</definedName>
    <definedName name="_xlchart.v1.21" hidden="1">comparaison!$A$18:$J$18</definedName>
    <definedName name="_xlchart.v1.22" hidden="1">comparaison!$A$42:$F$42</definedName>
    <definedName name="_xlchart.v1.23" hidden="1">comparaison!$A$18:$J$18</definedName>
    <definedName name="_xlchart.v1.24" hidden="1">comparaison!$A$42:$F$42</definedName>
    <definedName name="_xlchart.v1.25" hidden="1">comparaison!$A$12:$J$12</definedName>
    <definedName name="_xlchart.v1.26" hidden="1">comparaison!$A$36:$F$36</definedName>
    <definedName name="_xlchart.v1.27" hidden="1">comparaison!$A$21:$J$21</definedName>
    <definedName name="_xlchart.v1.28" hidden="1">comparaison!$A$45:$F$45</definedName>
    <definedName name="_xlchart.v1.29" hidden="1">comparaison!$A$18:$J$18</definedName>
    <definedName name="_xlchart.v1.3" hidden="1">comparaison!$A$5:$K$5</definedName>
    <definedName name="_xlchart.v1.30" hidden="1">comparaison!$A$42:$F$42</definedName>
    <definedName name="_xlchart.v1.4" hidden="1">comparaison!$A$6:$J$6</definedName>
    <definedName name="_xlchart.v1.5" hidden="1">comparaison!$A$6:$K$6</definedName>
    <definedName name="_xlchart.v1.6" hidden="1">comparaison!$A$33:$F$33</definedName>
    <definedName name="_xlchart.v1.7" hidden="1">comparaison!$A$8:$K$8</definedName>
    <definedName name="_xlchart.v1.8" hidden="1">comparaison!$A$9:$J$9</definedName>
    <definedName name="_xlchart.v1.9" hidden="1">comparaison!$A$18:$E$18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6" l="1"/>
  <c r="F10" i="6"/>
  <c r="BZ94" i="2" l="1"/>
  <c r="BZ93" i="2"/>
  <c r="BZ92" i="2"/>
  <c r="BZ91" i="2"/>
  <c r="BZ90" i="2"/>
  <c r="BZ89" i="2"/>
  <c r="BZ88" i="2"/>
  <c r="AC89" i="2"/>
  <c r="AC90" i="2"/>
  <c r="AD89" i="2" s="1"/>
  <c r="U85" i="2"/>
  <c r="V86" i="2" s="1"/>
  <c r="U86" i="2"/>
  <c r="U87" i="2" s="1"/>
  <c r="AL88" i="2"/>
  <c r="AL89" i="2"/>
  <c r="AL90" i="2" s="1"/>
  <c r="AS89" i="2"/>
  <c r="BA90" i="2"/>
  <c r="BA91" i="2"/>
  <c r="BA92" i="2"/>
  <c r="BA93" i="2" s="1"/>
  <c r="BA94" i="2" s="1"/>
  <c r="BY90" i="2"/>
  <c r="BY91" i="2"/>
  <c r="BY92" i="2" s="1"/>
  <c r="BR90" i="2"/>
  <c r="BI90" i="2"/>
  <c r="BI91" i="2"/>
  <c r="BI92" i="2" s="1"/>
  <c r="BI89" i="2"/>
  <c r="BJ89" i="2" s="1"/>
  <c r="BR89" i="2"/>
  <c r="BY89" i="2"/>
  <c r="BA89" i="2"/>
  <c r="AS88" i="2"/>
  <c r="AL87" i="2"/>
  <c r="AC88" i="2"/>
  <c r="U84" i="2"/>
  <c r="V83" i="2" s="1"/>
  <c r="BY86" i="2"/>
  <c r="BR86" i="2"/>
  <c r="BI86" i="2"/>
  <c r="BA86" i="2"/>
  <c r="AS85" i="2"/>
  <c r="AL84" i="2"/>
  <c r="AC85" i="2"/>
  <c r="U81" i="2"/>
  <c r="M80" i="2"/>
  <c r="M83" i="2" s="1"/>
  <c r="M84" i="2" s="1"/>
  <c r="M85" i="2" s="1"/>
  <c r="M86" i="2" s="1"/>
  <c r="E81" i="2"/>
  <c r="BS89" i="2"/>
  <c r="BS88" i="2"/>
  <c r="BJ88" i="2"/>
  <c r="BB89" i="2"/>
  <c r="BB88" i="2"/>
  <c r="AT87" i="2"/>
  <c r="AM86" i="2"/>
  <c r="E84" i="2"/>
  <c r="C130" i="1"/>
  <c r="B131" i="1"/>
  <c r="C131" i="1" s="1"/>
  <c r="S92" i="1"/>
  <c r="L93" i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E93" i="1"/>
  <c r="E94" i="1" s="1"/>
  <c r="E95" i="1" s="1"/>
  <c r="E96" i="1" s="1"/>
  <c r="E97" i="1" s="1"/>
  <c r="E98" i="1" s="1"/>
  <c r="E99" i="1" s="1"/>
  <c r="E100" i="1" s="1"/>
  <c r="E101" i="1" s="1"/>
  <c r="E102" i="1" s="1"/>
  <c r="BX89" i="2"/>
  <c r="BX90" i="2"/>
  <c r="BX91" i="2"/>
  <c r="BX92" i="2"/>
  <c r="BX93" i="2"/>
  <c r="BX94" i="2"/>
  <c r="BX88" i="2"/>
  <c r="BW89" i="2"/>
  <c r="BW90" i="2"/>
  <c r="BW91" i="2"/>
  <c r="BW92" i="2"/>
  <c r="BW93" i="2"/>
  <c r="BW94" i="2"/>
  <c r="BW88" i="2"/>
  <c r="BV57" i="2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89" i="1"/>
  <c r="AM63" i="1"/>
  <c r="AQ68" i="1"/>
  <c r="X63" i="1"/>
  <c r="AB68" i="1" s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94" i="1"/>
  <c r="Z94" i="1"/>
  <c r="B132" i="1" l="1"/>
  <c r="B133" i="1" s="1"/>
  <c r="B134" i="1"/>
  <c r="C133" i="1"/>
  <c r="C132" i="1"/>
  <c r="X70" i="1"/>
  <c r="L104" i="1"/>
  <c r="S93" i="1"/>
  <c r="AC91" i="2"/>
  <c r="U88" i="2"/>
  <c r="V87" i="2"/>
  <c r="V85" i="2"/>
  <c r="AL91" i="2"/>
  <c r="AM89" i="2"/>
  <c r="AM87" i="2"/>
  <c r="AM90" i="2"/>
  <c r="AM88" i="2"/>
  <c r="AS90" i="2"/>
  <c r="BY93" i="2"/>
  <c r="BR91" i="2"/>
  <c r="BI93" i="2"/>
  <c r="BJ92" i="2" s="1"/>
  <c r="BJ91" i="2"/>
  <c r="BJ90" i="2"/>
  <c r="AD87" i="2"/>
  <c r="F84" i="2"/>
  <c r="E85" i="2"/>
  <c r="F83" i="2"/>
  <c r="M87" i="2"/>
  <c r="N85" i="2"/>
  <c r="N86" i="2"/>
  <c r="N84" i="2"/>
  <c r="N83" i="2"/>
  <c r="N82" i="2"/>
  <c r="BB91" i="2"/>
  <c r="BB90" i="2"/>
  <c r="AT88" i="2"/>
  <c r="AD88" i="2"/>
  <c r="BV66" i="2"/>
  <c r="BZ63" i="2"/>
  <c r="CL90" i="1"/>
  <c r="CL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89" i="1"/>
  <c r="BV89" i="1"/>
  <c r="BM101" i="1"/>
  <c r="AV93" i="1"/>
  <c r="AV94" i="1"/>
  <c r="AV101" i="1"/>
  <c r="AV102" i="1"/>
  <c r="AH97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R92" i="1"/>
  <c r="R100" i="1"/>
  <c r="R108" i="1"/>
  <c r="K95" i="1"/>
  <c r="K103" i="1"/>
  <c r="K92" i="1"/>
  <c r="BD88" i="1"/>
  <c r="BE88" i="1" s="1"/>
  <c r="BD89" i="1"/>
  <c r="BE89" i="1" s="1"/>
  <c r="BD90" i="1"/>
  <c r="BE90" i="1" s="1"/>
  <c r="BD91" i="1"/>
  <c r="BE91" i="1" s="1"/>
  <c r="BD92" i="1"/>
  <c r="BE92" i="1" s="1"/>
  <c r="BD93" i="1"/>
  <c r="BE93" i="1" s="1"/>
  <c r="BD94" i="1"/>
  <c r="BE94" i="1" s="1"/>
  <c r="BD95" i="1"/>
  <c r="BE95" i="1" s="1"/>
  <c r="BD96" i="1"/>
  <c r="BE96" i="1" s="1"/>
  <c r="BD97" i="1"/>
  <c r="BE97" i="1" s="1"/>
  <c r="BU89" i="1"/>
  <c r="BU90" i="1"/>
  <c r="BV90" i="1" s="1"/>
  <c r="BU91" i="1"/>
  <c r="BV91" i="1" s="1"/>
  <c r="BU92" i="1"/>
  <c r="BV92" i="1" s="1"/>
  <c r="BU93" i="1"/>
  <c r="BV93" i="1" s="1"/>
  <c r="BU94" i="1"/>
  <c r="BV94" i="1" s="1"/>
  <c r="BU95" i="1"/>
  <c r="BV95" i="1" s="1"/>
  <c r="BU96" i="1"/>
  <c r="BV96" i="1" s="1"/>
  <c r="CK93" i="1"/>
  <c r="CL93" i="1" s="1"/>
  <c r="CK92" i="1"/>
  <c r="CL92" i="1" s="1"/>
  <c r="CK91" i="1"/>
  <c r="CL91" i="1" s="1"/>
  <c r="CK90" i="1"/>
  <c r="CK89" i="1"/>
  <c r="CK94" i="1"/>
  <c r="CL94" i="1" s="1"/>
  <c r="BU97" i="1"/>
  <c r="BV97" i="1" s="1"/>
  <c r="BL89" i="1"/>
  <c r="BM89" i="1" s="1"/>
  <c r="BL90" i="1"/>
  <c r="BM90" i="1" s="1"/>
  <c r="BL91" i="1"/>
  <c r="BM91" i="1" s="1"/>
  <c r="BL92" i="1"/>
  <c r="BM92" i="1" s="1"/>
  <c r="BL93" i="1"/>
  <c r="BM93" i="1" s="1"/>
  <c r="BL94" i="1"/>
  <c r="BM94" i="1" s="1"/>
  <c r="BL95" i="1"/>
  <c r="BM95" i="1" s="1"/>
  <c r="BL96" i="1"/>
  <c r="BM96" i="1" s="1"/>
  <c r="BL97" i="1"/>
  <c r="BM97" i="1" s="1"/>
  <c r="BL98" i="1"/>
  <c r="BM98" i="1" s="1"/>
  <c r="BL99" i="1"/>
  <c r="BM99" i="1" s="1"/>
  <c r="BL100" i="1"/>
  <c r="BM100" i="1" s="1"/>
  <c r="BL101" i="1"/>
  <c r="BL102" i="1"/>
  <c r="BM102" i="1" s="1"/>
  <c r="BL103" i="1"/>
  <c r="BM103" i="1" s="1"/>
  <c r="BL104" i="1"/>
  <c r="BM104" i="1" s="1"/>
  <c r="BL105" i="1"/>
  <c r="BM105" i="1" s="1"/>
  <c r="BL106" i="1"/>
  <c r="BM106" i="1" s="1"/>
  <c r="BL107" i="1"/>
  <c r="BM107" i="1" s="1"/>
  <c r="BL108" i="1"/>
  <c r="BM108" i="1" s="1"/>
  <c r="BL88" i="1"/>
  <c r="BM88" i="1" s="1"/>
  <c r="BD98" i="1"/>
  <c r="BE98" i="1" s="1"/>
  <c r="AU90" i="1"/>
  <c r="AV90" i="1" s="1"/>
  <c r="AU91" i="1"/>
  <c r="AV91" i="1" s="1"/>
  <c r="AU92" i="1"/>
  <c r="AV92" i="1" s="1"/>
  <c r="AU93" i="1"/>
  <c r="AU94" i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U102" i="1"/>
  <c r="AU103" i="1"/>
  <c r="AV103" i="1" s="1"/>
  <c r="AU89" i="1"/>
  <c r="AV89" i="1" s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89" i="1"/>
  <c r="AO89" i="1" s="1"/>
  <c r="AG97" i="1"/>
  <c r="AG96" i="1"/>
  <c r="AH96" i="1" s="1"/>
  <c r="AG95" i="1"/>
  <c r="AH95" i="1" s="1"/>
  <c r="AG94" i="1"/>
  <c r="AH94" i="1" s="1"/>
  <c r="AG93" i="1"/>
  <c r="AH93" i="1" s="1"/>
  <c r="AG92" i="1"/>
  <c r="AH92" i="1" s="1"/>
  <c r="AG91" i="1"/>
  <c r="AH91" i="1" s="1"/>
  <c r="AG90" i="1"/>
  <c r="AH90" i="1" s="1"/>
  <c r="AG98" i="1"/>
  <c r="AH98" i="1" s="1"/>
  <c r="Q92" i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Q109" i="1"/>
  <c r="R109" i="1" s="1"/>
  <c r="Q110" i="1"/>
  <c r="R110" i="1" s="1"/>
  <c r="Q111" i="1"/>
  <c r="R111" i="1" s="1"/>
  <c r="Q112" i="1"/>
  <c r="R112" i="1" s="1"/>
  <c r="Q91" i="1"/>
  <c r="R91" i="1" s="1"/>
  <c r="J93" i="1"/>
  <c r="K93" i="1" s="1"/>
  <c r="J94" i="1"/>
  <c r="K94" i="1" s="1"/>
  <c r="J95" i="1"/>
  <c r="J96" i="1"/>
  <c r="K96" i="1" s="1"/>
  <c r="J97" i="1"/>
  <c r="K97" i="1" s="1"/>
  <c r="J98" i="1"/>
  <c r="K98" i="1" s="1"/>
  <c r="M99" i="1" s="1"/>
  <c r="J99" i="1"/>
  <c r="K99" i="1" s="1"/>
  <c r="J100" i="1"/>
  <c r="K100" i="1" s="1"/>
  <c r="J101" i="1"/>
  <c r="K101" i="1" s="1"/>
  <c r="J102" i="1"/>
  <c r="K102" i="1" s="1"/>
  <c r="J103" i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92" i="1"/>
  <c r="BQ89" i="2"/>
  <c r="BQ90" i="2"/>
  <c r="BQ91" i="2"/>
  <c r="BQ92" i="2"/>
  <c r="BQ93" i="2"/>
  <c r="BQ94" i="2"/>
  <c r="BQ95" i="2"/>
  <c r="BQ96" i="2"/>
  <c r="BQ97" i="2"/>
  <c r="BQ98" i="2"/>
  <c r="BQ99" i="2"/>
  <c r="BQ100" i="2"/>
  <c r="BQ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88" i="2"/>
  <c r="AZ89" i="2"/>
  <c r="AZ90" i="2"/>
  <c r="AZ91" i="2"/>
  <c r="AZ92" i="2"/>
  <c r="AZ93" i="2"/>
  <c r="AZ94" i="2"/>
  <c r="AZ88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87" i="2"/>
  <c r="AK87" i="2"/>
  <c r="AK88" i="2"/>
  <c r="AK89" i="2"/>
  <c r="AK90" i="2"/>
  <c r="AK91" i="2"/>
  <c r="AK92" i="2"/>
  <c r="AK93" i="2"/>
  <c r="AK94" i="2"/>
  <c r="AK95" i="2"/>
  <c r="AK96" i="2"/>
  <c r="AK97" i="2"/>
  <c r="AK86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87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83" i="2"/>
  <c r="L83" i="2"/>
  <c r="L84" i="2"/>
  <c r="L85" i="2"/>
  <c r="L86" i="2"/>
  <c r="L87" i="2"/>
  <c r="L88" i="2"/>
  <c r="L89" i="2"/>
  <c r="L90" i="2"/>
  <c r="L91" i="2"/>
  <c r="L92" i="2"/>
  <c r="L93" i="2"/>
  <c r="L82" i="2"/>
  <c r="D84" i="2"/>
  <c r="D85" i="2"/>
  <c r="D86" i="2"/>
  <c r="D87" i="2"/>
  <c r="D88" i="2"/>
  <c r="D89" i="2"/>
  <c r="D83" i="2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BP100" i="2"/>
  <c r="BP99" i="2"/>
  <c r="BP98" i="2"/>
  <c r="BP97" i="2"/>
  <c r="BP96" i="2"/>
  <c r="BP95" i="2"/>
  <c r="BP94" i="2"/>
  <c r="BP93" i="2"/>
  <c r="BP92" i="2"/>
  <c r="BP91" i="2"/>
  <c r="BP90" i="2"/>
  <c r="BP89" i="2"/>
  <c r="BP88" i="2"/>
  <c r="BG101" i="2"/>
  <c r="BG100" i="2"/>
  <c r="BG99" i="2"/>
  <c r="BG98" i="2"/>
  <c r="BG97" i="2"/>
  <c r="BG96" i="2"/>
  <c r="BG95" i="2"/>
  <c r="BG94" i="2"/>
  <c r="BG93" i="2"/>
  <c r="BG92" i="2"/>
  <c r="BG91" i="2"/>
  <c r="BG90" i="2"/>
  <c r="BG89" i="2"/>
  <c r="BG88" i="2"/>
  <c r="AY94" i="2"/>
  <c r="AY93" i="2"/>
  <c r="AY92" i="2"/>
  <c r="AY91" i="2"/>
  <c r="AY90" i="2"/>
  <c r="AY89" i="2"/>
  <c r="AY88" i="2"/>
  <c r="AQ107" i="2"/>
  <c r="AQ106" i="2"/>
  <c r="AQ105" i="2"/>
  <c r="AQ104" i="2"/>
  <c r="AQ103" i="2"/>
  <c r="AQ102" i="2"/>
  <c r="AQ101" i="2"/>
  <c r="AQ100" i="2"/>
  <c r="AQ99" i="2"/>
  <c r="AQ98" i="2"/>
  <c r="AQ97" i="2"/>
  <c r="AQ96" i="2"/>
  <c r="AQ95" i="2"/>
  <c r="AQ94" i="2"/>
  <c r="AQ93" i="2"/>
  <c r="AQ92" i="2"/>
  <c r="AQ91" i="2"/>
  <c r="AQ89" i="2"/>
  <c r="AQ90" i="2"/>
  <c r="AQ88" i="2"/>
  <c r="AQ87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S100" i="2"/>
  <c r="S99" i="2"/>
  <c r="S98" i="2"/>
  <c r="S97" i="2"/>
  <c r="S96" i="2"/>
  <c r="S95" i="2"/>
  <c r="S94" i="2"/>
  <c r="S92" i="2"/>
  <c r="S90" i="2"/>
  <c r="S88" i="2"/>
  <c r="S86" i="2"/>
  <c r="S84" i="2"/>
  <c r="S83" i="2"/>
  <c r="S93" i="2"/>
  <c r="S91" i="2"/>
  <c r="S89" i="2"/>
  <c r="S87" i="2"/>
  <c r="S85" i="2"/>
  <c r="K93" i="2"/>
  <c r="K92" i="2"/>
  <c r="K91" i="2"/>
  <c r="K90" i="2"/>
  <c r="K89" i="2"/>
  <c r="K88" i="2"/>
  <c r="K87" i="2"/>
  <c r="K86" i="2"/>
  <c r="K85" i="2"/>
  <c r="K84" i="2"/>
  <c r="K83" i="2"/>
  <c r="K82" i="2"/>
  <c r="C89" i="2"/>
  <c r="C88" i="2"/>
  <c r="C87" i="2"/>
  <c r="C86" i="2"/>
  <c r="C85" i="2"/>
  <c r="C84" i="2"/>
  <c r="C83" i="2"/>
  <c r="F95" i="1" l="1"/>
  <c r="M98" i="1"/>
  <c r="F94" i="1"/>
  <c r="F98" i="1"/>
  <c r="F102" i="1"/>
  <c r="F99" i="1"/>
  <c r="M102" i="1"/>
  <c r="M94" i="1"/>
  <c r="M103" i="1"/>
  <c r="T91" i="1"/>
  <c r="M92" i="1"/>
  <c r="F96" i="1"/>
  <c r="F100" i="1"/>
  <c r="M101" i="1"/>
  <c r="M97" i="1"/>
  <c r="M95" i="1"/>
  <c r="F101" i="1"/>
  <c r="F97" i="1"/>
  <c r="M100" i="1"/>
  <c r="M96" i="1"/>
  <c r="M93" i="1"/>
  <c r="F93" i="1"/>
  <c r="F92" i="1"/>
  <c r="U91" i="1"/>
  <c r="B135" i="1"/>
  <c r="C134" i="1"/>
  <c r="L105" i="1"/>
  <c r="M104" i="1" s="1"/>
  <c r="S94" i="1"/>
  <c r="U92" i="1" s="1"/>
  <c r="T92" i="1"/>
  <c r="AC92" i="2"/>
  <c r="AD91" i="2"/>
  <c r="AD90" i="2"/>
  <c r="U89" i="2"/>
  <c r="AL92" i="2"/>
  <c r="AS91" i="2"/>
  <c r="AT90" i="2"/>
  <c r="AT89" i="2"/>
  <c r="BY94" i="2"/>
  <c r="BR92" i="2"/>
  <c r="BS91" i="2"/>
  <c r="BS90" i="2"/>
  <c r="BI94" i="2"/>
  <c r="V84" i="2"/>
  <c r="E86" i="2"/>
  <c r="F85" i="2"/>
  <c r="M88" i="2"/>
  <c r="C23" i="6"/>
  <c r="C11" i="6"/>
  <c r="C22" i="6"/>
  <c r="C21" i="6"/>
  <c r="BV61" i="2"/>
  <c r="B136" i="1" l="1"/>
  <c r="C135" i="1"/>
  <c r="L106" i="1"/>
  <c r="M105" i="1" s="1"/>
  <c r="S95" i="1"/>
  <c r="T94" i="1" s="1"/>
  <c r="T93" i="1"/>
  <c r="AC93" i="2"/>
  <c r="U90" i="2"/>
  <c r="V88" i="2"/>
  <c r="AL93" i="2"/>
  <c r="AM91" i="2"/>
  <c r="AS92" i="2"/>
  <c r="BR93" i="2"/>
  <c r="BI95" i="2"/>
  <c r="BJ93" i="2"/>
  <c r="E87" i="2"/>
  <c r="M89" i="2"/>
  <c r="N87" i="2"/>
  <c r="BB93" i="2"/>
  <c r="BB92" i="2"/>
  <c r="BZ64" i="2"/>
  <c r="CL34" i="1"/>
  <c r="CL33" i="1"/>
  <c r="CL32" i="1"/>
  <c r="BP26" i="2"/>
  <c r="CN68" i="1"/>
  <c r="CJ70" i="1" s="1"/>
  <c r="CJ66" i="1"/>
  <c r="CJ62" i="1"/>
  <c r="CJ55" i="1"/>
  <c r="B137" i="1" l="1"/>
  <c r="C136" i="1"/>
  <c r="L107" i="1"/>
  <c r="S96" i="1"/>
  <c r="U94" i="1" s="1"/>
  <c r="U93" i="1"/>
  <c r="AC94" i="2"/>
  <c r="AD92" i="2"/>
  <c r="U91" i="2"/>
  <c r="V89" i="2"/>
  <c r="AL94" i="2"/>
  <c r="AM92" i="2"/>
  <c r="AS93" i="2"/>
  <c r="AT92" i="2"/>
  <c r="AT91" i="2"/>
  <c r="BS93" i="2"/>
  <c r="BR94" i="2"/>
  <c r="BS92" i="2"/>
  <c r="BI96" i="2"/>
  <c r="BJ94" i="2"/>
  <c r="BJ95" i="2"/>
  <c r="BB94" i="2"/>
  <c r="E88" i="2"/>
  <c r="F86" i="2"/>
  <c r="M90" i="2"/>
  <c r="N88" i="2"/>
  <c r="CN69" i="1"/>
  <c r="B138" i="1" l="1"/>
  <c r="C137" i="1"/>
  <c r="L108" i="1"/>
  <c r="M106" i="1"/>
  <c r="S97" i="1"/>
  <c r="T95" i="1"/>
  <c r="AC95" i="2"/>
  <c r="AD93" i="2"/>
  <c r="U92" i="2"/>
  <c r="V90" i="2"/>
  <c r="AL95" i="2"/>
  <c r="AM93" i="2"/>
  <c r="AS94" i="2"/>
  <c r="BR95" i="2"/>
  <c r="BI97" i="2"/>
  <c r="E89" i="2"/>
  <c r="F88" i="2" s="1"/>
  <c r="F89" i="2"/>
  <c r="F87" i="2"/>
  <c r="M91" i="2"/>
  <c r="N89" i="2"/>
  <c r="BR63" i="2"/>
  <c r="BR64" i="2" s="1"/>
  <c r="BN61" i="2"/>
  <c r="BN57" i="2"/>
  <c r="BP28" i="2"/>
  <c r="BP27" i="2"/>
  <c r="B139" i="1" l="1"/>
  <c r="C138" i="1"/>
  <c r="L109" i="1"/>
  <c r="M107" i="1"/>
  <c r="S98" i="1"/>
  <c r="U96" i="1"/>
  <c r="T96" i="1"/>
  <c r="U95" i="1"/>
  <c r="AC96" i="2"/>
  <c r="AD94" i="2"/>
  <c r="U93" i="2"/>
  <c r="V91" i="2"/>
  <c r="AL96" i="2"/>
  <c r="AM94" i="2"/>
  <c r="AS95" i="2"/>
  <c r="AT93" i="2"/>
  <c r="BR96" i="2"/>
  <c r="BS94" i="2"/>
  <c r="BI98" i="2"/>
  <c r="BJ96" i="2"/>
  <c r="BJ97" i="2"/>
  <c r="M92" i="2"/>
  <c r="N90" i="2"/>
  <c r="BH28" i="2"/>
  <c r="BH27" i="2"/>
  <c r="BH26" i="2"/>
  <c r="AZ28" i="2"/>
  <c r="AZ27" i="2"/>
  <c r="AZ26" i="2"/>
  <c r="AR28" i="2"/>
  <c r="AR27" i="2"/>
  <c r="AR26" i="2"/>
  <c r="AJ28" i="2"/>
  <c r="AJ27" i="2"/>
  <c r="AJ26" i="2"/>
  <c r="AB28" i="2"/>
  <c r="AB27" i="2"/>
  <c r="AB26" i="2"/>
  <c r="T29" i="2"/>
  <c r="T28" i="2"/>
  <c r="T27" i="2"/>
  <c r="L29" i="2"/>
  <c r="L28" i="2"/>
  <c r="L27" i="2"/>
  <c r="D29" i="2"/>
  <c r="D28" i="2"/>
  <c r="D27" i="2"/>
  <c r="CD35" i="1"/>
  <c r="CD34" i="1"/>
  <c r="CD33" i="1"/>
  <c r="BU35" i="1"/>
  <c r="BU34" i="1"/>
  <c r="BU33" i="1"/>
  <c r="BM35" i="1"/>
  <c r="BM33" i="1"/>
  <c r="BD35" i="1"/>
  <c r="BD34" i="1"/>
  <c r="BD33" i="1"/>
  <c r="AV34" i="1"/>
  <c r="AV33" i="1"/>
  <c r="AV32" i="1"/>
  <c r="AO34" i="1"/>
  <c r="AO33" i="1"/>
  <c r="AO32" i="1"/>
  <c r="AH34" i="1"/>
  <c r="AH33" i="1"/>
  <c r="AH32" i="1"/>
  <c r="Z34" i="1"/>
  <c r="Z33" i="1"/>
  <c r="Z32" i="1"/>
  <c r="R34" i="1"/>
  <c r="R33" i="1"/>
  <c r="R32" i="1"/>
  <c r="K34" i="1"/>
  <c r="K33" i="1"/>
  <c r="K32" i="1"/>
  <c r="D34" i="1"/>
  <c r="D32" i="1"/>
  <c r="D33" i="1"/>
  <c r="AF63" i="1"/>
  <c r="AJ68" i="1" s="1"/>
  <c r="B140" i="1" l="1"/>
  <c r="C139" i="1"/>
  <c r="L110" i="1"/>
  <c r="M109" i="1" s="1"/>
  <c r="M108" i="1"/>
  <c r="S99" i="1"/>
  <c r="T97" i="1"/>
  <c r="AC97" i="2"/>
  <c r="AD95" i="2"/>
  <c r="V93" i="2"/>
  <c r="U94" i="2"/>
  <c r="V92" i="2"/>
  <c r="AL97" i="2"/>
  <c r="AM96" i="2" s="1"/>
  <c r="AM97" i="2"/>
  <c r="AM95" i="2"/>
  <c r="AS96" i="2"/>
  <c r="AT94" i="2"/>
  <c r="AT95" i="2"/>
  <c r="BR97" i="2"/>
  <c r="BS95" i="2"/>
  <c r="BI99" i="2"/>
  <c r="M93" i="2"/>
  <c r="N92" i="2" s="1"/>
  <c r="N93" i="2"/>
  <c r="N91" i="2"/>
  <c r="BF57" i="2"/>
  <c r="BF61" i="2" s="1"/>
  <c r="AX57" i="2"/>
  <c r="AX61" i="2" s="1"/>
  <c r="M110" i="1" l="1"/>
  <c r="B141" i="1"/>
  <c r="C140" i="1"/>
  <c r="S100" i="1"/>
  <c r="T98" i="1"/>
  <c r="U97" i="1"/>
  <c r="AC98" i="2"/>
  <c r="AD96" i="2"/>
  <c r="U95" i="2"/>
  <c r="AS97" i="2"/>
  <c r="BR98" i="2"/>
  <c r="BS96" i="2"/>
  <c r="BI100" i="2"/>
  <c r="BJ98" i="2"/>
  <c r="BJ99" i="2"/>
  <c r="BB63" i="2"/>
  <c r="BB64" i="2" s="1"/>
  <c r="BJ63" i="2"/>
  <c r="BJ64" i="2" s="1"/>
  <c r="C10" i="6"/>
  <c r="C9" i="6"/>
  <c r="B142" i="1" l="1"/>
  <c r="C141" i="1"/>
  <c r="S101" i="1"/>
  <c r="U98" i="1"/>
  <c r="T99" i="1"/>
  <c r="AC99" i="2"/>
  <c r="AD99" i="2"/>
  <c r="AD97" i="2"/>
  <c r="AD98" i="2"/>
  <c r="V95" i="2"/>
  <c r="U96" i="2"/>
  <c r="V94" i="2"/>
  <c r="AS98" i="2"/>
  <c r="AT96" i="2"/>
  <c r="AT97" i="2"/>
  <c r="BR99" i="2"/>
  <c r="BS97" i="2"/>
  <c r="BI101" i="2"/>
  <c r="BJ100" i="2" s="1"/>
  <c r="AP57" i="2"/>
  <c r="AH57" i="2"/>
  <c r="AH66" i="2"/>
  <c r="Z57" i="2"/>
  <c r="Z66" i="2"/>
  <c r="B143" i="1" l="1"/>
  <c r="C142" i="1"/>
  <c r="S102" i="1"/>
  <c r="U99" i="1"/>
  <c r="T100" i="1"/>
  <c r="U97" i="2"/>
  <c r="AS99" i="2"/>
  <c r="BR100" i="2"/>
  <c r="BS99" i="2" s="1"/>
  <c r="BS98" i="2"/>
  <c r="BJ101" i="2"/>
  <c r="R53" i="2"/>
  <c r="V59" i="2" s="1"/>
  <c r="V60" i="2" s="1"/>
  <c r="J53" i="2"/>
  <c r="N59" i="2" s="1"/>
  <c r="B53" i="2"/>
  <c r="E59" i="2" s="1"/>
  <c r="CB62" i="1"/>
  <c r="CB56" i="1"/>
  <c r="B144" i="1" l="1"/>
  <c r="C143" i="1"/>
  <c r="CF68" i="1"/>
  <c r="CB70" i="1" s="1"/>
  <c r="S103" i="1"/>
  <c r="T101" i="1"/>
  <c r="U100" i="1"/>
  <c r="U98" i="2"/>
  <c r="V96" i="2"/>
  <c r="AS100" i="2"/>
  <c r="AT98" i="2"/>
  <c r="AT99" i="2"/>
  <c r="BS100" i="2"/>
  <c r="CB66" i="1"/>
  <c r="CF69" i="1" l="1"/>
  <c r="B145" i="1"/>
  <c r="C144" i="1"/>
  <c r="S104" i="1"/>
  <c r="T102" i="1"/>
  <c r="U101" i="1"/>
  <c r="U99" i="2"/>
  <c r="V97" i="2"/>
  <c r="AS101" i="2"/>
  <c r="BS56" i="1"/>
  <c r="BK63" i="1"/>
  <c r="BO68" i="1" s="1"/>
  <c r="AT63" i="1"/>
  <c r="AX68" i="1" s="1"/>
  <c r="P63" i="1"/>
  <c r="P65" i="1" s="1"/>
  <c r="I63" i="1"/>
  <c r="L68" i="1" s="1"/>
  <c r="B146" i="1" l="1"/>
  <c r="C145" i="1"/>
  <c r="S105" i="1"/>
  <c r="T103" i="1"/>
  <c r="U102" i="1"/>
  <c r="U100" i="2"/>
  <c r="V99" i="2" s="1"/>
  <c r="V100" i="2"/>
  <c r="V98" i="2"/>
  <c r="AS102" i="2"/>
  <c r="AT100" i="2"/>
  <c r="AT101" i="2"/>
  <c r="T68" i="1"/>
  <c r="P70" i="1" s="1"/>
  <c r="AT65" i="1"/>
  <c r="AX69" i="1"/>
  <c r="AQ69" i="1"/>
  <c r="AM65" i="1"/>
  <c r="B63" i="1"/>
  <c r="E68" i="1" s="1"/>
  <c r="B147" i="1" l="1"/>
  <c r="C146" i="1"/>
  <c r="S106" i="1"/>
  <c r="T104" i="1"/>
  <c r="U103" i="1"/>
  <c r="AS103" i="2"/>
  <c r="AT70" i="1"/>
  <c r="AM70" i="1"/>
  <c r="G45" i="5"/>
  <c r="G42" i="5"/>
  <c r="G39" i="5"/>
  <c r="G36" i="5"/>
  <c r="G33" i="5"/>
  <c r="G30" i="5"/>
  <c r="G27" i="5"/>
  <c r="K21" i="5"/>
  <c r="K18" i="5"/>
  <c r="K15" i="5"/>
  <c r="K12" i="5"/>
  <c r="K9" i="5"/>
  <c r="K6" i="5"/>
  <c r="K3" i="5"/>
  <c r="G8" i="4"/>
  <c r="G5" i="4"/>
  <c r="G11" i="4"/>
  <c r="G14" i="4"/>
  <c r="G17" i="4"/>
  <c r="G20" i="4"/>
  <c r="G2" i="4"/>
  <c r="K6" i="3"/>
  <c r="K9" i="3"/>
  <c r="K12" i="3"/>
  <c r="K15" i="3"/>
  <c r="K18" i="3"/>
  <c r="K21" i="3"/>
  <c r="K3" i="3"/>
  <c r="B148" i="1" l="1"/>
  <c r="C147" i="1"/>
  <c r="S107" i="1"/>
  <c r="U104" i="1"/>
  <c r="T105" i="1"/>
  <c r="AS104" i="2"/>
  <c r="AT102" i="2"/>
  <c r="AT103" i="2"/>
  <c r="AP66" i="2"/>
  <c r="AT63" i="2"/>
  <c r="AT64" i="2" s="1"/>
  <c r="AH61" i="2"/>
  <c r="AE63" i="2"/>
  <c r="AE64" i="2" s="1"/>
  <c r="BS63" i="1"/>
  <c r="BS65" i="1" s="1"/>
  <c r="BB63" i="1"/>
  <c r="BB65" i="1" s="1"/>
  <c r="BB56" i="1"/>
  <c r="B149" i="1" l="1"/>
  <c r="C148" i="1"/>
  <c r="S108" i="1"/>
  <c r="U105" i="1"/>
  <c r="T106" i="1"/>
  <c r="AS105" i="2"/>
  <c r="BO69" i="1"/>
  <c r="BK70" i="1"/>
  <c r="Z61" i="2"/>
  <c r="AP61" i="2"/>
  <c r="AM63" i="2"/>
  <c r="AM64" i="2" s="1"/>
  <c r="BK65" i="1"/>
  <c r="BM34" i="1" s="1"/>
  <c r="BG68" i="1"/>
  <c r="BG69" i="1" s="1"/>
  <c r="BX68" i="1"/>
  <c r="B150" i="1" l="1"/>
  <c r="C149" i="1"/>
  <c r="S109" i="1"/>
  <c r="U106" i="1"/>
  <c r="T107" i="1"/>
  <c r="AS106" i="2"/>
  <c r="AT104" i="2"/>
  <c r="AT105" i="2"/>
  <c r="BB70" i="1"/>
  <c r="BX69" i="1"/>
  <c r="BS70" i="1"/>
  <c r="B151" i="1" l="1"/>
  <c r="C151" i="1" s="1"/>
  <c r="C150" i="1"/>
  <c r="S110" i="1"/>
  <c r="U107" i="1"/>
  <c r="T108" i="1"/>
  <c r="AS107" i="2"/>
  <c r="AT106" i="2" s="1"/>
  <c r="AJ69" i="1"/>
  <c r="S111" i="1" l="1"/>
  <c r="U108" i="1"/>
  <c r="T109" i="1"/>
  <c r="AT107" i="2"/>
  <c r="AF70" i="1"/>
  <c r="AF65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6" i="1"/>
  <c r="S112" i="1" l="1"/>
  <c r="T112" i="1"/>
  <c r="U111" i="1"/>
  <c r="T110" i="1"/>
  <c r="U109" i="1"/>
  <c r="L69" i="1"/>
  <c r="B57" i="2"/>
  <c r="T69" i="1"/>
  <c r="N60" i="2"/>
  <c r="E69" i="1"/>
  <c r="B70" i="1"/>
  <c r="R57" i="2"/>
  <c r="AB69" i="1"/>
  <c r="X65" i="1"/>
  <c r="J57" i="2"/>
  <c r="E60" i="2"/>
  <c r="I65" i="1"/>
  <c r="B65" i="1"/>
  <c r="T111" i="1" l="1"/>
  <c r="U112" i="1"/>
  <c r="U110" i="1"/>
  <c r="I70" i="1"/>
  <c r="R61" i="2"/>
  <c r="J61" i="2"/>
  <c r="B61" i="2"/>
</calcChain>
</file>

<file path=xl/sharedStrings.xml><?xml version="1.0" encoding="utf-8"?>
<sst xmlns="http://schemas.openxmlformats.org/spreadsheetml/2006/main" count="2582" uniqueCount="113">
  <si>
    <t xml:space="preserve">20171221 Cell2 Part1 </t>
  </si>
  <si>
    <t>Variable</t>
  </si>
  <si>
    <t>Value</t>
  </si>
  <si>
    <t>Unit</t>
  </si>
  <si>
    <t>Time</t>
  </si>
  <si>
    <t>Speed</t>
  </si>
  <si>
    <t>um/s</t>
  </si>
  <si>
    <t>Track Speed Max</t>
  </si>
  <si>
    <t>Track Speed Mean</t>
  </si>
  <si>
    <t>Track Speed Min</t>
  </si>
  <si>
    <t>Position Y</t>
  </si>
  <si>
    <t>um</t>
  </si>
  <si>
    <t>Nucleus displacement ( raw )</t>
  </si>
  <si>
    <t>µm</t>
  </si>
  <si>
    <t>epithelium Heigh</t>
  </si>
  <si>
    <t xml:space="preserve">Relative displacement </t>
  </si>
  <si>
    <t>%</t>
  </si>
  <si>
    <t>Effective speed, effectiveness ( raw dispacement /total duration of the ascension )</t>
  </si>
  <si>
    <t>relative effectiveness</t>
  </si>
  <si>
    <t>%epithelium heigh/s</t>
  </si>
  <si>
    <t xml:space="preserve">20171215 Hoesct nucleus live SqhRFP Part1 </t>
  </si>
  <si>
    <t>Real value ( T=26s)</t>
  </si>
  <si>
    <t>Position X</t>
  </si>
  <si>
    <t>Nucleus displacement (raw)</t>
  </si>
  <si>
    <t xml:space="preserve">epithelium heigh </t>
  </si>
  <si>
    <t>µm/s</t>
  </si>
  <si>
    <t>Real value ( T=21s)</t>
  </si>
  <si>
    <t>Position</t>
  </si>
  <si>
    <t xml:space="preserve">20180110 SqhRFP GC3AI Hoesct cell1 part1 </t>
  </si>
  <si>
    <t xml:space="preserve">20180228 SqhRFP GC3Ai Hoesct </t>
  </si>
  <si>
    <t>20180302 SqhRFP ApG4G75 Rheai</t>
  </si>
  <si>
    <t>20180312 SqhRFP ApG4G75 RHeai33913</t>
  </si>
  <si>
    <t>Real value ( T= 23s)</t>
  </si>
  <si>
    <t xml:space="preserve">20180319 SqhRFP ApG4G75 Rheai Hoesct </t>
  </si>
  <si>
    <t>Real value ( T= 16s)</t>
  </si>
  <si>
    <t xml:space="preserve">20180305 Cell1 deconv correct drift </t>
  </si>
  <si>
    <t>Real value ( T=30s)</t>
  </si>
  <si>
    <t>vmean</t>
  </si>
  <si>
    <t>vmax</t>
  </si>
  <si>
    <t>déplacement noyau brut</t>
  </si>
  <si>
    <t>deplacement noyau normalisé par hauteur de l'épithélium</t>
  </si>
  <si>
    <t xml:space="preserve">vitesse efficace brut </t>
  </si>
  <si>
    <t>vitesse efficace normalisé</t>
  </si>
  <si>
    <t xml:space="preserve">temps </t>
  </si>
  <si>
    <t>s</t>
  </si>
  <si>
    <t>temps de remonté (deplacement / vef)</t>
  </si>
  <si>
    <t>temps de remontée</t>
  </si>
  <si>
    <t>deplacement noyau brut</t>
  </si>
  <si>
    <t xml:space="preserve">deplacement noyau normailsé </t>
  </si>
  <si>
    <t>vefficace brut</t>
  </si>
  <si>
    <t>veffficace normalisé</t>
  </si>
  <si>
    <t>temps</t>
  </si>
  <si>
    <t>Rheai</t>
  </si>
  <si>
    <t>WT</t>
  </si>
  <si>
    <t xml:space="preserve">20180326 rheai cell3 </t>
  </si>
  <si>
    <t>Real value ( T= 20.4s)</t>
  </si>
  <si>
    <t>Spot</t>
  </si>
  <si>
    <t>Track Speed StdDev</t>
  </si>
  <si>
    <t>Track Speed Variation</t>
  </si>
  <si>
    <t>Track Straightness</t>
  </si>
  <si>
    <t xml:space="preserve">Total time </t>
  </si>
  <si>
    <t xml:space="preserve">20180307 Cell2 </t>
  </si>
  <si>
    <t>20180328 cell2</t>
  </si>
  <si>
    <t>20180328 cell3</t>
  </si>
  <si>
    <t>Real value ( T=23s)</t>
  </si>
  <si>
    <t>Real value ( T=19s)</t>
  </si>
  <si>
    <t>Real value ( T=25s)</t>
  </si>
  <si>
    <t>Real value ( T=21.7s)</t>
  </si>
  <si>
    <t xml:space="preserve">20180322 cell2 </t>
  </si>
  <si>
    <t>Real value ( T= 11.8s)</t>
  </si>
  <si>
    <t>Real value ( T= 18.4s)</t>
  </si>
  <si>
    <t xml:space="preserve">ok </t>
  </si>
  <si>
    <t xml:space="preserve">20180305 Cell2 deconv correct drift </t>
  </si>
  <si>
    <t xml:space="preserve">20180305 Cell5 deconv correct drift </t>
  </si>
  <si>
    <t>ok</t>
  </si>
  <si>
    <t xml:space="preserve">Time frame </t>
  </si>
  <si>
    <t>20180425 cell1</t>
  </si>
  <si>
    <t xml:space="preserve">20180322 cell3 </t>
  </si>
  <si>
    <t xml:space="preserve">20171215   SqhRFP Part1 </t>
  </si>
  <si>
    <t xml:space="preserve">Relative displacement (%) </t>
  </si>
  <si>
    <t>Speed Max (µm/s)</t>
  </si>
  <si>
    <t>Speed Mean  (µm/s)</t>
  </si>
  <si>
    <t>Speed Min  (µm/s)</t>
  </si>
  <si>
    <t>Relative ascent speed (%/s)</t>
  </si>
  <si>
    <t xml:space="preserve">ascent time  (s) </t>
  </si>
  <si>
    <t xml:space="preserve">20180110  cell1 part1 </t>
  </si>
  <si>
    <t>20180228 SqhRFP GC3</t>
  </si>
  <si>
    <t xml:space="preserve">20180305 Cell1 </t>
  </si>
  <si>
    <t xml:space="preserve">20180305 Cell2 </t>
  </si>
  <si>
    <t xml:space="preserve">20180305 Cell5  </t>
  </si>
  <si>
    <t>20180312  rheai</t>
  </si>
  <si>
    <t xml:space="preserve">20180319  Rheai </t>
  </si>
  <si>
    <t>moyenne vmean</t>
  </si>
  <si>
    <t>moyenne vmax</t>
  </si>
  <si>
    <t>20180502 SqhRFP APG4 G75 Hoesct cell1</t>
  </si>
  <si>
    <t>20180502 SqhRFP APG4 G75 Hoesct cell4</t>
  </si>
  <si>
    <t xml:space="preserve">Real value </t>
  </si>
  <si>
    <t>Real value</t>
  </si>
  <si>
    <t xml:space="preserve">speed max </t>
  </si>
  <si>
    <t>speed mean  (µm/s)</t>
  </si>
  <si>
    <t>n=11</t>
  </si>
  <si>
    <t>20180328 cell5</t>
  </si>
  <si>
    <t>Real value ( T=29.8s)</t>
  </si>
  <si>
    <t>Track</t>
  </si>
  <si>
    <t>20180508 cell1 rheai</t>
  </si>
  <si>
    <t>moyenne Relative ascent speed (%/s)</t>
  </si>
  <si>
    <t>temps(%)</t>
  </si>
  <si>
    <t>hauteur(%)</t>
  </si>
  <si>
    <t>hauteur moyenne (%)</t>
  </si>
  <si>
    <t>dt</t>
  </si>
  <si>
    <t>corr</t>
  </si>
  <si>
    <t>vmin</t>
  </si>
  <si>
    <t xml:space="preserve">vmin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</si>
</sst>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1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10" xfId="0" applyFill="1" applyBorder="1"/>
    <xf numFmtId="0" fontId="0" fillId="0" borderId="10" xfId="0" applyFill="1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9" xfId="0" applyFill="1" applyBorder="1"/>
    <xf numFmtId="0" fontId="0" fillId="0" borderId="20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0" borderId="22" xfId="0" applyBorder="1"/>
    <xf numFmtId="0" fontId="0" fillId="0" borderId="23" xfId="0" applyBorder="1"/>
    <xf numFmtId="0" fontId="0" fillId="33" borderId="21" xfId="0" applyFill="1" applyBorder="1"/>
    <xf numFmtId="0" fontId="0" fillId="34" borderId="10" xfId="0" applyFill="1" applyBorder="1"/>
    <xf numFmtId="0" fontId="0" fillId="34" borderId="22" xfId="0" applyFill="1" applyBorder="1"/>
    <xf numFmtId="0" fontId="0" fillId="34" borderId="20" xfId="0" applyFill="1" applyBorder="1"/>
    <xf numFmtId="0" fontId="0" fillId="34" borderId="23" xfId="0" applyFill="1" applyBorder="1"/>
    <xf numFmtId="0" fontId="0" fillId="34" borderId="21" xfId="0" applyFill="1" applyBorder="1"/>
    <xf numFmtId="0" fontId="0" fillId="33" borderId="24" xfId="0" applyFill="1" applyBorder="1"/>
    <xf numFmtId="0" fontId="0" fillId="0" borderId="25" xfId="0" applyBorder="1"/>
    <xf numFmtId="0" fontId="0" fillId="34" borderId="26" xfId="0" applyFill="1" applyBorder="1"/>
    <xf numFmtId="0" fontId="0" fillId="0" borderId="27" xfId="0" applyBorder="1"/>
    <xf numFmtId="0" fontId="0" fillId="0" borderId="28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0" xfId="0" applyFill="1"/>
    <xf numFmtId="0" fontId="0" fillId="36" borderId="13" xfId="0" applyFill="1" applyBorder="1"/>
    <xf numFmtId="0" fontId="0" fillId="36" borderId="14" xfId="0" applyFill="1" applyBorder="1"/>
    <xf numFmtId="0" fontId="0" fillId="36" borderId="0" xfId="0" applyFill="1"/>
    <xf numFmtId="0" fontId="14" fillId="0" borderId="0" xfId="0" applyFont="1"/>
    <xf numFmtId="0" fontId="16" fillId="35" borderId="0" xfId="0" applyFont="1" applyFill="1"/>
    <xf numFmtId="0" fontId="16" fillId="36" borderId="0" xfId="0" applyFont="1" applyFill="1"/>
    <xf numFmtId="0" fontId="0" fillId="0" borderId="29" xfId="0" applyBorder="1"/>
    <xf numFmtId="0" fontId="0" fillId="33" borderId="22" xfId="0" applyFill="1" applyBorder="1"/>
    <xf numFmtId="0" fontId="0" fillId="33" borderId="23" xfId="0" applyFill="1" applyBorder="1"/>
    <xf numFmtId="0" fontId="0" fillId="0" borderId="15" xfId="0" applyBorder="1"/>
    <xf numFmtId="0" fontId="0" fillId="0" borderId="16" xfId="0" applyBorder="1"/>
    <xf numFmtId="0" fontId="0" fillId="34" borderId="30" xfId="0" applyFill="1" applyBorder="1"/>
    <xf numFmtId="0" fontId="0" fillId="34" borderId="31" xfId="0" applyFill="1" applyBorder="1"/>
    <xf numFmtId="0" fontId="0" fillId="34" borderId="32" xfId="0" applyFill="1" applyBorder="1"/>
    <xf numFmtId="0" fontId="0" fillId="35" borderId="12" xfId="0" applyFill="1" applyBorder="1"/>
    <xf numFmtId="0" fontId="14" fillId="35" borderId="0" xfId="0" applyFont="1" applyFill="1"/>
    <xf numFmtId="0" fontId="0" fillId="36" borderId="12" xfId="0" applyFill="1" applyBorder="1"/>
    <xf numFmtId="0" fontId="14" fillId="36" borderId="0" xfId="0" applyFont="1" applyFill="1"/>
    <xf numFmtId="0" fontId="0" fillId="0" borderId="33" xfId="0" applyBorder="1"/>
    <xf numFmtId="0" fontId="0" fillId="37" borderId="10" xfId="0" applyFill="1" applyBorder="1"/>
    <xf numFmtId="0" fontId="0" fillId="33" borderId="0" xfId="0" applyFill="1" applyBorder="1"/>
    <xf numFmtId="0" fontId="0" fillId="34" borderId="0" xfId="0" applyFill="1" applyBorder="1"/>
    <xf numFmtId="0" fontId="0" fillId="0" borderId="0" xfId="0" applyFill="1" applyBorder="1"/>
    <xf numFmtId="0" fontId="0" fillId="0" borderId="34" xfId="0" applyFill="1" applyBorder="1"/>
    <xf numFmtId="0" fontId="0" fillId="33" borderId="35" xfId="0" applyFill="1" applyBorder="1"/>
    <xf numFmtId="0" fontId="0" fillId="33" borderId="36" xfId="0" applyFill="1" applyBorder="1"/>
    <xf numFmtId="0" fontId="0" fillId="33" borderId="37" xfId="0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17" xfId="0" applyFill="1" applyBorder="1"/>
    <xf numFmtId="0" fontId="0" fillId="0" borderId="18" xfId="0" applyFill="1" applyBorder="1"/>
    <xf numFmtId="0" fontId="0" fillId="0" borderId="43" xfId="0" applyFill="1" applyBorder="1"/>
    <xf numFmtId="0" fontId="0" fillId="0" borderId="15" xfId="0" applyFill="1" applyBorder="1"/>
    <xf numFmtId="0" fontId="0" fillId="0" borderId="35" xfId="0" applyFill="1" applyBorder="1"/>
    <xf numFmtId="0" fontId="0" fillId="35" borderId="35" xfId="0" applyFill="1" applyBorder="1"/>
    <xf numFmtId="0" fontId="0" fillId="35" borderId="44" xfId="0" applyFill="1" applyBorder="1"/>
    <xf numFmtId="0" fontId="0" fillId="35" borderId="45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4" borderId="18" xfId="0" applyFill="1" applyBorder="1"/>
    <xf numFmtId="0" fontId="0" fillId="34" borderId="15" xfId="0" applyFill="1" applyBorder="1"/>
    <xf numFmtId="0" fontId="0" fillId="33" borderId="43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4" borderId="12" xfId="0" applyFill="1" applyBorder="1"/>
    <xf numFmtId="0" fontId="0" fillId="38" borderId="40" xfId="0" applyFill="1" applyBorder="1"/>
    <xf numFmtId="0" fontId="0" fillId="38" borderId="10" xfId="0" applyFill="1" applyBorder="1"/>
    <xf numFmtId="0" fontId="0" fillId="33" borderId="12" xfId="0" applyFill="1" applyBorder="1"/>
    <xf numFmtId="0" fontId="0" fillId="33" borderId="46" xfId="0" applyFill="1" applyBorder="1"/>
    <xf numFmtId="0" fontId="0" fillId="37" borderId="12" xfId="0" applyFill="1" applyBorder="1"/>
    <xf numFmtId="0" fontId="0" fillId="37" borderId="33" xfId="0" applyFill="1" applyBorder="1"/>
    <xf numFmtId="0" fontId="0" fillId="39" borderId="0" xfId="0" applyFill="1"/>
    <xf numFmtId="0" fontId="0" fillId="37" borderId="0" xfId="0" applyFill="1" applyBorder="1"/>
    <xf numFmtId="0" fontId="0" fillId="0" borderId="39" xfId="0" applyFill="1" applyBorder="1"/>
    <xf numFmtId="0" fontId="0" fillId="33" borderId="39" xfId="0" applyFill="1" applyBorder="1"/>
    <xf numFmtId="0" fontId="0" fillId="33" borderId="30" xfId="0" applyFill="1" applyBorder="1"/>
    <xf numFmtId="0" fontId="0" fillId="38" borderId="0" xfId="0" applyFill="1"/>
    <xf numFmtId="0" fontId="0" fillId="38" borderId="0" xfId="0" applyFill="1" applyBorder="1"/>
    <xf numFmtId="0" fontId="0" fillId="40" borderId="35" xfId="0" applyFill="1" applyBorder="1"/>
    <xf numFmtId="0" fontId="0" fillId="40" borderId="44" xfId="0" applyFill="1" applyBorder="1"/>
    <xf numFmtId="0" fontId="0" fillId="40" borderId="45" xfId="0" applyFill="1" applyBorder="1"/>
    <xf numFmtId="2" fontId="0" fillId="34" borderId="0" xfId="0" applyNumberFormat="1" applyFill="1" applyBorder="1"/>
    <xf numFmtId="2" fontId="0" fillId="0" borderId="17" xfId="0" applyNumberFormat="1" applyFill="1" applyBorder="1" applyProtection="1">
      <protection locked="0"/>
    </xf>
    <xf numFmtId="0" fontId="0" fillId="0" borderId="0" xfId="0" applyBorder="1" applyProtection="1">
      <protection locked="0"/>
    </xf>
    <xf numFmtId="0" fontId="14" fillId="0" borderId="0" xfId="0" applyFont="1" applyBorder="1"/>
    <xf numFmtId="2" fontId="14" fillId="0" borderId="0" xfId="0" applyNumberFormat="1" applyFont="1" applyFill="1" applyBorder="1" applyProtection="1">
      <protection locked="0"/>
    </xf>
    <xf numFmtId="0" fontId="0" fillId="0" borderId="11" xfId="0" applyFill="1" applyBorder="1"/>
    <xf numFmtId="0" fontId="0" fillId="0" borderId="47" xfId="0" applyBorder="1"/>
    <xf numFmtId="2" fontId="0" fillId="0" borderId="0" xfId="0" applyNumberFormat="1"/>
    <xf numFmtId="0" fontId="0" fillId="41" borderId="0" xfId="0" applyFill="1"/>
    <xf numFmtId="0" fontId="0" fillId="42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C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20171215 Hoesct nucleus live SqhRFP Part1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'!$I$36:$I$54</c:f>
              <c:numCache>
                <c:formatCode>General</c:formatCode>
                <c:ptCount val="19"/>
                <c:pt idx="0">
                  <c:v>34.104100000000003</c:v>
                </c:pt>
                <c:pt idx="1">
                  <c:v>34.534300000000002</c:v>
                </c:pt>
                <c:pt idx="2">
                  <c:v>35.190600000000003</c:v>
                </c:pt>
                <c:pt idx="3">
                  <c:v>36.060200000000002</c:v>
                </c:pt>
                <c:pt idx="4">
                  <c:v>36.510599999999997</c:v>
                </c:pt>
                <c:pt idx="5">
                  <c:v>37.269100000000002</c:v>
                </c:pt>
                <c:pt idx="6">
                  <c:v>37.247799999999998</c:v>
                </c:pt>
                <c:pt idx="7">
                  <c:v>36.425899999999999</c:v>
                </c:pt>
                <c:pt idx="8">
                  <c:v>36.335799999999999</c:v>
                </c:pt>
                <c:pt idx="9">
                  <c:v>36.467700000000001</c:v>
                </c:pt>
                <c:pt idx="10">
                  <c:v>36.656599999999997</c:v>
                </c:pt>
                <c:pt idx="11">
                  <c:v>36.314500000000002</c:v>
                </c:pt>
                <c:pt idx="12">
                  <c:v>36.373199999999997</c:v>
                </c:pt>
                <c:pt idx="13">
                  <c:v>36.403199999999998</c:v>
                </c:pt>
                <c:pt idx="14">
                  <c:v>37.428199999999997</c:v>
                </c:pt>
                <c:pt idx="15">
                  <c:v>38.323799999999999</c:v>
                </c:pt>
                <c:pt idx="16">
                  <c:v>38.466200000000001</c:v>
                </c:pt>
                <c:pt idx="17">
                  <c:v>38.8874</c:v>
                </c:pt>
                <c:pt idx="18">
                  <c:v>38.981400000000001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815040"/>
        <c:axId val="594815600"/>
      </c:lineChart>
      <c:catAx>
        <c:axId val="59481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815600"/>
        <c:crosses val="autoZero"/>
        <c:auto val="1"/>
        <c:lblAlgn val="ctr"/>
        <c:lblOffset val="100"/>
        <c:noMultiLvlLbl val="0"/>
      </c:catAx>
      <c:valAx>
        <c:axId val="5948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8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20180328 cell3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'!$BS$37:$BS$45</c:f>
              <c:numCache>
                <c:formatCode>General</c:formatCode>
                <c:ptCount val="9"/>
                <c:pt idx="0">
                  <c:v>18.3002</c:v>
                </c:pt>
                <c:pt idx="1">
                  <c:v>16.812999999999999</c:v>
                </c:pt>
                <c:pt idx="2">
                  <c:v>16.4419</c:v>
                </c:pt>
                <c:pt idx="3">
                  <c:v>17.6736</c:v>
                </c:pt>
                <c:pt idx="4">
                  <c:v>17.976299999999998</c:v>
                </c:pt>
                <c:pt idx="5">
                  <c:v>17.1799</c:v>
                </c:pt>
                <c:pt idx="6">
                  <c:v>17.4666</c:v>
                </c:pt>
                <c:pt idx="7">
                  <c:v>16.593599999999999</c:v>
                </c:pt>
                <c:pt idx="8">
                  <c:v>15.4482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26112"/>
        <c:axId val="587226672"/>
      </c:lineChart>
      <c:catAx>
        <c:axId val="58722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26672"/>
        <c:crosses val="autoZero"/>
        <c:auto val="1"/>
        <c:lblAlgn val="ctr"/>
        <c:lblOffset val="100"/>
        <c:noMultiLvlLbl val="0"/>
      </c:catAx>
      <c:valAx>
        <c:axId val="5872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2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20180425 cell1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'!$CB$37:$CB$50</c:f>
              <c:numCache>
                <c:formatCode>General</c:formatCode>
                <c:ptCount val="14"/>
                <c:pt idx="0">
                  <c:v>41.261699999999998</c:v>
                </c:pt>
                <c:pt idx="1">
                  <c:v>40.950800000000001</c:v>
                </c:pt>
                <c:pt idx="2">
                  <c:v>40.918300000000002</c:v>
                </c:pt>
                <c:pt idx="3">
                  <c:v>39.331200000000003</c:v>
                </c:pt>
                <c:pt idx="4">
                  <c:v>38.0717</c:v>
                </c:pt>
                <c:pt idx="5">
                  <c:v>37.620199999999997</c:v>
                </c:pt>
                <c:pt idx="6">
                  <c:v>37.341700000000003</c:v>
                </c:pt>
                <c:pt idx="7">
                  <c:v>37.019799999999996</c:v>
                </c:pt>
                <c:pt idx="8">
                  <c:v>36.557200000000002</c:v>
                </c:pt>
                <c:pt idx="9">
                  <c:v>37.281700000000001</c:v>
                </c:pt>
                <c:pt idx="10">
                  <c:v>36.970300000000002</c:v>
                </c:pt>
                <c:pt idx="11">
                  <c:v>37.056800000000003</c:v>
                </c:pt>
                <c:pt idx="12">
                  <c:v>37.305199999999999</c:v>
                </c:pt>
                <c:pt idx="13">
                  <c:v>36.825699999999998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28912"/>
        <c:axId val="587229472"/>
      </c:lineChart>
      <c:catAx>
        <c:axId val="58722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29472"/>
        <c:crosses val="autoZero"/>
        <c:auto val="1"/>
        <c:lblAlgn val="ctr"/>
        <c:lblOffset val="100"/>
        <c:noMultiLvlLbl val="0"/>
      </c:catAx>
      <c:valAx>
        <c:axId val="5872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2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20180328 cell5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'!$CJ$36:$CJ$41</c:f>
              <c:numCache>
                <c:formatCode>General</c:formatCode>
                <c:ptCount val="6"/>
                <c:pt idx="0">
                  <c:v>25.1419</c:v>
                </c:pt>
                <c:pt idx="1">
                  <c:v>24.226900000000001</c:v>
                </c:pt>
                <c:pt idx="2">
                  <c:v>22.405799999999999</c:v>
                </c:pt>
                <c:pt idx="3">
                  <c:v>21.216100000000001</c:v>
                </c:pt>
                <c:pt idx="4">
                  <c:v>20.038599999999999</c:v>
                </c:pt>
                <c:pt idx="5">
                  <c:v>19.023099999999999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31712"/>
        <c:axId val="587232272"/>
      </c:lineChart>
      <c:catAx>
        <c:axId val="5872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32272"/>
        <c:crosses val="autoZero"/>
        <c:auto val="1"/>
        <c:lblAlgn val="ctr"/>
        <c:lblOffset val="100"/>
        <c:noMultiLvlLbl val="0"/>
      </c:catAx>
      <c:valAx>
        <c:axId val="5872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3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'Remontée noyaux apo WT '!$D$92:$D$102</c:f>
              <c:numCache>
                <c:formatCode>General</c:formatCode>
                <c:ptCount val="11"/>
                <c:pt idx="0">
                  <c:v>0</c:v>
                </c:pt>
                <c:pt idx="1">
                  <c:v>2.2916666666666545</c:v>
                </c:pt>
                <c:pt idx="2">
                  <c:v>7.4599999999999929</c:v>
                </c:pt>
                <c:pt idx="3">
                  <c:v>8.6129166666666652</c:v>
                </c:pt>
                <c:pt idx="4">
                  <c:v>10.397083333333319</c:v>
                </c:pt>
                <c:pt idx="5">
                  <c:v>13.456666666666658</c:v>
                </c:pt>
                <c:pt idx="6">
                  <c:v>16.151666666666653</c:v>
                </c:pt>
                <c:pt idx="7">
                  <c:v>17.262499999999989</c:v>
                </c:pt>
                <c:pt idx="8">
                  <c:v>18.723333333333322</c:v>
                </c:pt>
                <c:pt idx="9">
                  <c:v>18.760833333333323</c:v>
                </c:pt>
                <c:pt idx="10">
                  <c:v>21.202916666666663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'Remontée noyaux apo WT '!$K$92:$K$110</c:f>
              <c:numCache>
                <c:formatCode>General</c:formatCode>
                <c:ptCount val="19"/>
                <c:pt idx="0">
                  <c:v>0</c:v>
                </c:pt>
                <c:pt idx="1">
                  <c:v>2.1509999999999962</c:v>
                </c:pt>
                <c:pt idx="2">
                  <c:v>5.4325000000000045</c:v>
                </c:pt>
                <c:pt idx="3">
                  <c:v>9.7804999999999964</c:v>
                </c:pt>
                <c:pt idx="4">
                  <c:v>12.03249999999997</c:v>
                </c:pt>
                <c:pt idx="5">
                  <c:v>15.824999999999994</c:v>
                </c:pt>
                <c:pt idx="6">
                  <c:v>15.718499999999977</c:v>
                </c:pt>
                <c:pt idx="7">
                  <c:v>11.60899999999998</c:v>
                </c:pt>
                <c:pt idx="8">
                  <c:v>11.158499999999982</c:v>
                </c:pt>
                <c:pt idx="9">
                  <c:v>11.817999999999991</c:v>
                </c:pt>
                <c:pt idx="10">
                  <c:v>12.762499999999974</c:v>
                </c:pt>
                <c:pt idx="11">
                  <c:v>11.052</c:v>
                </c:pt>
                <c:pt idx="12">
                  <c:v>11.345499999999973</c:v>
                </c:pt>
                <c:pt idx="13">
                  <c:v>11.495499999999979</c:v>
                </c:pt>
                <c:pt idx="14">
                  <c:v>16.620499999999971</c:v>
                </c:pt>
                <c:pt idx="15">
                  <c:v>21.09849999999998</c:v>
                </c:pt>
                <c:pt idx="16">
                  <c:v>21.81049999999999</c:v>
                </c:pt>
                <c:pt idx="17">
                  <c:v>23.916499999999985</c:v>
                </c:pt>
                <c:pt idx="18">
                  <c:v>24.386499999999991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'Remontée noyaux apo WT '!$R$91:$R$112</c:f>
              <c:numCache>
                <c:formatCode>General</c:formatCode>
                <c:ptCount val="22"/>
                <c:pt idx="0">
                  <c:v>0</c:v>
                </c:pt>
                <c:pt idx="1">
                  <c:v>1.8223938223938136</c:v>
                </c:pt>
                <c:pt idx="2">
                  <c:v>4.8467181467181399</c:v>
                </c:pt>
                <c:pt idx="3">
                  <c:v>10.172200772200769</c:v>
                </c:pt>
                <c:pt idx="4">
                  <c:v>10.187644787644789</c:v>
                </c:pt>
                <c:pt idx="5">
                  <c:v>12.587644787644791</c:v>
                </c:pt>
                <c:pt idx="6">
                  <c:v>14.432046332046333</c:v>
                </c:pt>
                <c:pt idx="7">
                  <c:v>15.248262548262554</c:v>
                </c:pt>
                <c:pt idx="8">
                  <c:v>14.493822393822386</c:v>
                </c:pt>
                <c:pt idx="9">
                  <c:v>12.653281853281856</c:v>
                </c:pt>
                <c:pt idx="10">
                  <c:v>12.064478764478768</c:v>
                </c:pt>
                <c:pt idx="11">
                  <c:v>14.693822393822387</c:v>
                </c:pt>
                <c:pt idx="12">
                  <c:v>17.681853281853279</c:v>
                </c:pt>
                <c:pt idx="13">
                  <c:v>17.230501930501923</c:v>
                </c:pt>
                <c:pt idx="14">
                  <c:v>13.425868725868725</c:v>
                </c:pt>
                <c:pt idx="15">
                  <c:v>14.771042471042461</c:v>
                </c:pt>
                <c:pt idx="16">
                  <c:v>14.861389961389962</c:v>
                </c:pt>
                <c:pt idx="17">
                  <c:v>15.49420849420849</c:v>
                </c:pt>
                <c:pt idx="18">
                  <c:v>17.336679536679529</c:v>
                </c:pt>
                <c:pt idx="19">
                  <c:v>20.203088803088797</c:v>
                </c:pt>
                <c:pt idx="20">
                  <c:v>24.271428571428576</c:v>
                </c:pt>
                <c:pt idx="21">
                  <c:v>26.622393822393818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'Remontée noyaux apo WT '!$Z$92:$Z$108</c:f>
              <c:numCache>
                <c:formatCode>General</c:formatCode>
                <c:ptCount val="17"/>
                <c:pt idx="2">
                  <c:v>0</c:v>
                </c:pt>
                <c:pt idx="3">
                  <c:v>2.9272340425531875</c:v>
                </c:pt>
                <c:pt idx="4">
                  <c:v>4.064255319148943</c:v>
                </c:pt>
                <c:pt idx="5">
                  <c:v>7.8651063829787011</c:v>
                </c:pt>
                <c:pt idx="6">
                  <c:v>7.6395744680850957</c:v>
                </c:pt>
                <c:pt idx="7">
                  <c:v>6.0736170212765455</c:v>
                </c:pt>
                <c:pt idx="8">
                  <c:v>8.0565957446808358</c:v>
                </c:pt>
                <c:pt idx="9">
                  <c:v>9.7727659574467989</c:v>
                </c:pt>
                <c:pt idx="10">
                  <c:v>11.244680851063823</c:v>
                </c:pt>
                <c:pt idx="11">
                  <c:v>14.20255319148934</c:v>
                </c:pt>
                <c:pt idx="12">
                  <c:v>14.235319148936149</c:v>
                </c:pt>
                <c:pt idx="13">
                  <c:v>13.482978723404232</c:v>
                </c:pt>
                <c:pt idx="14">
                  <c:v>11.525106382978713</c:v>
                </c:pt>
                <c:pt idx="15">
                  <c:v>13.76212765957446</c:v>
                </c:pt>
                <c:pt idx="16">
                  <c:v>18.499999999999986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'Remontée noyaux apo WT '!$AH$90:$AH$98</c:f>
              <c:numCache>
                <c:formatCode>General</c:formatCode>
                <c:ptCount val="9"/>
                <c:pt idx="0">
                  <c:v>0</c:v>
                </c:pt>
                <c:pt idx="1">
                  <c:v>3.0846456692913393</c:v>
                </c:pt>
                <c:pt idx="2">
                  <c:v>9.1740157480315023</c:v>
                </c:pt>
                <c:pt idx="3">
                  <c:v>11.127559055118109</c:v>
                </c:pt>
                <c:pt idx="4">
                  <c:v>17.138976377952762</c:v>
                </c:pt>
                <c:pt idx="5">
                  <c:v>17.708267716535438</c:v>
                </c:pt>
                <c:pt idx="6">
                  <c:v>18.424803149606301</c:v>
                </c:pt>
                <c:pt idx="7">
                  <c:v>24.90314960629922</c:v>
                </c:pt>
                <c:pt idx="8">
                  <c:v>31.292913385826772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'Remontée noyaux apo WT '!$AO$89:$AO$107</c:f>
              <c:numCache>
                <c:formatCode>General</c:formatCode>
                <c:ptCount val="19"/>
                <c:pt idx="0">
                  <c:v>0</c:v>
                </c:pt>
                <c:pt idx="1">
                  <c:v>5.2767543859649084</c:v>
                </c:pt>
                <c:pt idx="2">
                  <c:v>12.800438596491226</c:v>
                </c:pt>
                <c:pt idx="3">
                  <c:v>12.042105263157893</c:v>
                </c:pt>
                <c:pt idx="4">
                  <c:v>14.889912280701752</c:v>
                </c:pt>
                <c:pt idx="5">
                  <c:v>18.508333333333336</c:v>
                </c:pt>
                <c:pt idx="6">
                  <c:v>19.877631578947366</c:v>
                </c:pt>
                <c:pt idx="7">
                  <c:v>19.123684210526317</c:v>
                </c:pt>
                <c:pt idx="8">
                  <c:v>21.101754385964909</c:v>
                </c:pt>
                <c:pt idx="9">
                  <c:v>21.825877192982457</c:v>
                </c:pt>
                <c:pt idx="10">
                  <c:v>24.31885964912281</c:v>
                </c:pt>
                <c:pt idx="11">
                  <c:v>24.920175438596495</c:v>
                </c:pt>
                <c:pt idx="12">
                  <c:v>22.846052631578946</c:v>
                </c:pt>
                <c:pt idx="13">
                  <c:v>20.993859649122808</c:v>
                </c:pt>
                <c:pt idx="14">
                  <c:v>23.921929824561403</c:v>
                </c:pt>
                <c:pt idx="15">
                  <c:v>21.366666666666671</c:v>
                </c:pt>
                <c:pt idx="16">
                  <c:v>27.725877192982452</c:v>
                </c:pt>
                <c:pt idx="17">
                  <c:v>29.03377192982456</c:v>
                </c:pt>
                <c:pt idx="18">
                  <c:v>37.776315789473692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'Remontée noyaux apo WT '!$AV$89:$AV$103</c:f>
              <c:numCache>
                <c:formatCode>General</c:formatCode>
                <c:ptCount val="15"/>
                <c:pt idx="0">
                  <c:v>0</c:v>
                </c:pt>
                <c:pt idx="1">
                  <c:v>3.1995614035087709</c:v>
                </c:pt>
                <c:pt idx="2">
                  <c:v>2.7407894736842113</c:v>
                </c:pt>
                <c:pt idx="3">
                  <c:v>5.8776315789473745</c:v>
                </c:pt>
                <c:pt idx="4">
                  <c:v>6.8166666666666655</c:v>
                </c:pt>
                <c:pt idx="5">
                  <c:v>6.3149122807017539</c:v>
                </c:pt>
                <c:pt idx="6">
                  <c:v>6.7872807017543906</c:v>
                </c:pt>
                <c:pt idx="7">
                  <c:v>8.4640350877192994</c:v>
                </c:pt>
                <c:pt idx="8">
                  <c:v>16.307894736842108</c:v>
                </c:pt>
                <c:pt idx="9">
                  <c:v>18.760087719298248</c:v>
                </c:pt>
                <c:pt idx="10">
                  <c:v>19.690789473684216</c:v>
                </c:pt>
                <c:pt idx="11">
                  <c:v>21.371491228070173</c:v>
                </c:pt>
                <c:pt idx="12">
                  <c:v>24.989473684210523</c:v>
                </c:pt>
                <c:pt idx="13">
                  <c:v>27.278947368421058</c:v>
                </c:pt>
                <c:pt idx="14">
                  <c:v>27.762280701754388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'Remontée noyaux apo WT '!$BE$88:$BE$98</c:f>
              <c:numCache>
                <c:formatCode>General</c:formatCode>
                <c:ptCount val="11"/>
                <c:pt idx="0">
                  <c:v>0</c:v>
                </c:pt>
                <c:pt idx="1">
                  <c:v>0.31760563380281476</c:v>
                </c:pt>
                <c:pt idx="2">
                  <c:v>5.9411971830985806</c:v>
                </c:pt>
                <c:pt idx="3">
                  <c:v>9.7440140845070378</c:v>
                </c:pt>
                <c:pt idx="4">
                  <c:v>9.3242957746478847</c:v>
                </c:pt>
                <c:pt idx="5">
                  <c:v>8.1017605633802763</c:v>
                </c:pt>
                <c:pt idx="6">
                  <c:v>11.022535211267598</c:v>
                </c:pt>
                <c:pt idx="7">
                  <c:v>7.5323943661971802</c:v>
                </c:pt>
                <c:pt idx="8">
                  <c:v>9.9429577464788679</c:v>
                </c:pt>
                <c:pt idx="9">
                  <c:v>15.290492957746471</c:v>
                </c:pt>
                <c:pt idx="10">
                  <c:v>17.849295774647882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'Remontée noyaux apo WT '!$BM$88:$BM$109</c:f>
              <c:numCache>
                <c:formatCode>General</c:formatCode>
                <c:ptCount val="22"/>
                <c:pt idx="0">
                  <c:v>0</c:v>
                </c:pt>
                <c:pt idx="1">
                  <c:v>2.9487804878048771</c:v>
                </c:pt>
                <c:pt idx="2">
                  <c:v>4.5809756097560967</c:v>
                </c:pt>
                <c:pt idx="3">
                  <c:v>5.8312195121951191</c:v>
                </c:pt>
                <c:pt idx="4">
                  <c:v>12.628292682926826</c:v>
                </c:pt>
                <c:pt idx="5">
                  <c:v>12.762439024390238</c:v>
                </c:pt>
                <c:pt idx="6">
                  <c:v>13.035609756097561</c:v>
                </c:pt>
                <c:pt idx="7">
                  <c:v>11.259999999999996</c:v>
                </c:pt>
                <c:pt idx="8">
                  <c:v>13.467804878048778</c:v>
                </c:pt>
                <c:pt idx="9">
                  <c:v>15.986341463414636</c:v>
                </c:pt>
                <c:pt idx="10">
                  <c:v>15.767804878048771</c:v>
                </c:pt>
                <c:pt idx="11">
                  <c:v>17.427804878048768</c:v>
                </c:pt>
                <c:pt idx="12">
                  <c:v>17.386829268292679</c:v>
                </c:pt>
                <c:pt idx="13">
                  <c:v>16.752682926829269</c:v>
                </c:pt>
                <c:pt idx="14">
                  <c:v>21.078048780487794</c:v>
                </c:pt>
                <c:pt idx="15">
                  <c:v>23.969268292682923</c:v>
                </c:pt>
                <c:pt idx="16">
                  <c:v>23.008292682926825</c:v>
                </c:pt>
                <c:pt idx="17">
                  <c:v>26.176097560975609</c:v>
                </c:pt>
                <c:pt idx="18">
                  <c:v>29.179024390243903</c:v>
                </c:pt>
                <c:pt idx="19">
                  <c:v>30.418536585365842</c:v>
                </c:pt>
                <c:pt idx="20">
                  <c:v>30.785853658536581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'Remontée noyaux apo WT '!$BV$89:$BV$97</c:f>
              <c:numCache>
                <c:formatCode>General</c:formatCode>
                <c:ptCount val="9"/>
                <c:pt idx="0">
                  <c:v>0</c:v>
                </c:pt>
                <c:pt idx="1">
                  <c:v>4.937068965517236</c:v>
                </c:pt>
                <c:pt idx="2">
                  <c:v>8.6999999999999993</c:v>
                </c:pt>
                <c:pt idx="3">
                  <c:v>7.4642241379310343</c:v>
                </c:pt>
                <c:pt idx="4">
                  <c:v>10.896982758620684</c:v>
                </c:pt>
                <c:pt idx="5">
                  <c:v>9.5922413793103463</c:v>
                </c:pt>
                <c:pt idx="6">
                  <c:v>4.283189655172416</c:v>
                </c:pt>
                <c:pt idx="7">
                  <c:v>5.8827586206896507</c:v>
                </c:pt>
                <c:pt idx="8">
                  <c:v>12.293103448275863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'Remontée noyaux apo WT '!$CE$89:$CE$102</c:f>
              <c:numCache>
                <c:formatCode>General</c:formatCode>
                <c:ptCount val="14"/>
                <c:pt idx="0">
                  <c:v>1.2971014492753428</c:v>
                </c:pt>
                <c:pt idx="1">
                  <c:v>3.6135265700482977</c:v>
                </c:pt>
                <c:pt idx="2">
                  <c:v>2.4135265700483135</c:v>
                </c:pt>
                <c:pt idx="3">
                  <c:v>1.9956521739130435</c:v>
                </c:pt>
                <c:pt idx="4">
                  <c:v>3.4999999999999956</c:v>
                </c:pt>
                <c:pt idx="5">
                  <c:v>0</c:v>
                </c:pt>
                <c:pt idx="6">
                  <c:v>2.2347826086956268</c:v>
                </c:pt>
                <c:pt idx="7">
                  <c:v>3.7898550724637747</c:v>
                </c:pt>
                <c:pt idx="8">
                  <c:v>5.1352657004830693</c:v>
                </c:pt>
                <c:pt idx="9">
                  <c:v>7.3164251207729389</c:v>
                </c:pt>
                <c:pt idx="10">
                  <c:v>13.400966183574884</c:v>
                </c:pt>
                <c:pt idx="11">
                  <c:v>21.068115942028989</c:v>
                </c:pt>
                <c:pt idx="12">
                  <c:v>21.225120772946855</c:v>
                </c:pt>
                <c:pt idx="13">
                  <c:v>22.727053140096597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'Remontée noyaux apo WT '!$CL$89:$CL$94</c:f>
              <c:numCache>
                <c:formatCode>General</c:formatCode>
                <c:ptCount val="6"/>
                <c:pt idx="0">
                  <c:v>0</c:v>
                </c:pt>
                <c:pt idx="1">
                  <c:v>4.1962809917355344</c:v>
                </c:pt>
                <c:pt idx="2">
                  <c:v>9.0619834710743863</c:v>
                </c:pt>
                <c:pt idx="3">
                  <c:v>13.978099173553717</c:v>
                </c:pt>
                <c:pt idx="4">
                  <c:v>21.50330578512397</c:v>
                </c:pt>
                <c:pt idx="5">
                  <c:v>25.284297520661159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241792"/>
        <c:axId val="587242352"/>
      </c:lineChart>
      <c:catAx>
        <c:axId val="58724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42352"/>
        <c:crosses val="autoZero"/>
        <c:auto val="1"/>
        <c:lblAlgn val="ctr"/>
        <c:lblOffset val="100"/>
        <c:noMultiLvlLbl val="0"/>
      </c:catAx>
      <c:valAx>
        <c:axId val="5872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20171221 Cell2 Part1  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'Remontée noyaux apo WT '!$D$92:$D$102</c:f>
              <c:numCache>
                <c:formatCode>General</c:formatCode>
                <c:ptCount val="11"/>
                <c:pt idx="0">
                  <c:v>0</c:v>
                </c:pt>
                <c:pt idx="1">
                  <c:v>2.2916666666666545</c:v>
                </c:pt>
                <c:pt idx="2">
                  <c:v>7.4599999999999929</c:v>
                </c:pt>
                <c:pt idx="3">
                  <c:v>8.6129166666666652</c:v>
                </c:pt>
                <c:pt idx="4">
                  <c:v>10.397083333333319</c:v>
                </c:pt>
                <c:pt idx="5">
                  <c:v>13.456666666666658</c:v>
                </c:pt>
                <c:pt idx="6">
                  <c:v>16.151666666666653</c:v>
                </c:pt>
                <c:pt idx="7">
                  <c:v>17.262499999999989</c:v>
                </c:pt>
                <c:pt idx="8">
                  <c:v>18.723333333333322</c:v>
                </c:pt>
                <c:pt idx="9">
                  <c:v>18.760833333333323</c:v>
                </c:pt>
                <c:pt idx="10">
                  <c:v>21.202916666666663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336800"/>
        <c:axId val="659337360"/>
      </c:lineChart>
      <c:catAx>
        <c:axId val="65933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37360"/>
        <c:crosses val="autoZero"/>
        <c:auto val="1"/>
        <c:lblAlgn val="ctr"/>
        <c:lblOffset val="100"/>
        <c:noMultiLvlLbl val="0"/>
      </c:catAx>
      <c:valAx>
        <c:axId val="6593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20171215 Hoesct nucleus live SqhRFP Part1 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3459512248468941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'Remontée noyaux apo WT '!$K$92:$K$110</c:f>
              <c:numCache>
                <c:formatCode>General</c:formatCode>
                <c:ptCount val="19"/>
                <c:pt idx="0">
                  <c:v>0</c:v>
                </c:pt>
                <c:pt idx="1">
                  <c:v>2.1509999999999962</c:v>
                </c:pt>
                <c:pt idx="2">
                  <c:v>5.4325000000000045</c:v>
                </c:pt>
                <c:pt idx="3">
                  <c:v>9.7804999999999964</c:v>
                </c:pt>
                <c:pt idx="4">
                  <c:v>12.03249999999997</c:v>
                </c:pt>
                <c:pt idx="5">
                  <c:v>15.824999999999994</c:v>
                </c:pt>
                <c:pt idx="6">
                  <c:v>15.718499999999977</c:v>
                </c:pt>
                <c:pt idx="7">
                  <c:v>11.60899999999998</c:v>
                </c:pt>
                <c:pt idx="8">
                  <c:v>11.158499999999982</c:v>
                </c:pt>
                <c:pt idx="9">
                  <c:v>11.817999999999991</c:v>
                </c:pt>
                <c:pt idx="10">
                  <c:v>12.762499999999974</c:v>
                </c:pt>
                <c:pt idx="11">
                  <c:v>11.052</c:v>
                </c:pt>
                <c:pt idx="12">
                  <c:v>11.345499999999973</c:v>
                </c:pt>
                <c:pt idx="13">
                  <c:v>11.495499999999979</c:v>
                </c:pt>
                <c:pt idx="14">
                  <c:v>16.620499999999971</c:v>
                </c:pt>
                <c:pt idx="15">
                  <c:v>21.09849999999998</c:v>
                </c:pt>
                <c:pt idx="16">
                  <c:v>21.81049999999999</c:v>
                </c:pt>
                <c:pt idx="17">
                  <c:v>23.916499999999985</c:v>
                </c:pt>
                <c:pt idx="18">
                  <c:v>24.386499999999991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39600"/>
        <c:axId val="659340160"/>
      </c:scatterChart>
      <c:valAx>
        <c:axId val="65933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40160"/>
        <c:crosses val="autoZero"/>
        <c:crossBetween val="midCat"/>
      </c:valAx>
      <c:valAx>
        <c:axId val="6593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3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20180110 SqhRFP GC3AI Hoesct cell1 part1 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'!$R$91:$R$112</c:f>
              <c:numCache>
                <c:formatCode>General</c:formatCode>
                <c:ptCount val="22"/>
                <c:pt idx="0">
                  <c:v>0</c:v>
                </c:pt>
                <c:pt idx="1">
                  <c:v>1.8223938223938136</c:v>
                </c:pt>
                <c:pt idx="2">
                  <c:v>4.8467181467181399</c:v>
                </c:pt>
                <c:pt idx="3">
                  <c:v>10.172200772200769</c:v>
                </c:pt>
                <c:pt idx="4">
                  <c:v>10.187644787644789</c:v>
                </c:pt>
                <c:pt idx="5">
                  <c:v>12.587644787644791</c:v>
                </c:pt>
                <c:pt idx="6">
                  <c:v>14.432046332046333</c:v>
                </c:pt>
                <c:pt idx="7">
                  <c:v>15.248262548262554</c:v>
                </c:pt>
                <c:pt idx="8">
                  <c:v>14.493822393822386</c:v>
                </c:pt>
                <c:pt idx="9">
                  <c:v>12.653281853281856</c:v>
                </c:pt>
                <c:pt idx="10">
                  <c:v>12.064478764478768</c:v>
                </c:pt>
                <c:pt idx="11">
                  <c:v>14.693822393822387</c:v>
                </c:pt>
                <c:pt idx="12">
                  <c:v>17.681853281853279</c:v>
                </c:pt>
                <c:pt idx="13">
                  <c:v>17.230501930501923</c:v>
                </c:pt>
                <c:pt idx="14">
                  <c:v>13.425868725868725</c:v>
                </c:pt>
                <c:pt idx="15">
                  <c:v>14.771042471042461</c:v>
                </c:pt>
                <c:pt idx="16">
                  <c:v>14.861389961389962</c:v>
                </c:pt>
                <c:pt idx="17">
                  <c:v>15.49420849420849</c:v>
                </c:pt>
                <c:pt idx="18">
                  <c:v>17.336679536679529</c:v>
                </c:pt>
                <c:pt idx="19">
                  <c:v>20.203088803088797</c:v>
                </c:pt>
                <c:pt idx="20">
                  <c:v>24.271428571428576</c:v>
                </c:pt>
                <c:pt idx="21">
                  <c:v>26.622393822393818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42960"/>
        <c:axId val="659343520"/>
      </c:lineChart>
      <c:catAx>
        <c:axId val="65934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43520"/>
        <c:crosses val="autoZero"/>
        <c:auto val="1"/>
        <c:lblAlgn val="ctr"/>
        <c:lblOffset val="100"/>
        <c:noMultiLvlLbl val="0"/>
      </c:catAx>
      <c:valAx>
        <c:axId val="6593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4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20180228 SqhRFP GC3Ai Hoesct 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'!$Z$94:$Z$108</c:f>
              <c:numCache>
                <c:formatCode>General</c:formatCode>
                <c:ptCount val="15"/>
                <c:pt idx="0">
                  <c:v>0</c:v>
                </c:pt>
                <c:pt idx="1">
                  <c:v>2.9272340425531875</c:v>
                </c:pt>
                <c:pt idx="2">
                  <c:v>4.064255319148943</c:v>
                </c:pt>
                <c:pt idx="3">
                  <c:v>7.8651063829787011</c:v>
                </c:pt>
                <c:pt idx="4">
                  <c:v>7.6395744680850957</c:v>
                </c:pt>
                <c:pt idx="5">
                  <c:v>6.0736170212765455</c:v>
                </c:pt>
                <c:pt idx="6">
                  <c:v>8.0565957446808358</c:v>
                </c:pt>
                <c:pt idx="7">
                  <c:v>9.7727659574467989</c:v>
                </c:pt>
                <c:pt idx="8">
                  <c:v>11.244680851063823</c:v>
                </c:pt>
                <c:pt idx="9">
                  <c:v>14.20255319148934</c:v>
                </c:pt>
                <c:pt idx="10">
                  <c:v>14.235319148936149</c:v>
                </c:pt>
                <c:pt idx="11">
                  <c:v>13.482978723404232</c:v>
                </c:pt>
                <c:pt idx="12">
                  <c:v>11.525106382978713</c:v>
                </c:pt>
                <c:pt idx="13">
                  <c:v>13.76212765957446</c:v>
                </c:pt>
                <c:pt idx="14">
                  <c:v>18.499999999999986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45200"/>
        <c:axId val="659345760"/>
      </c:lineChart>
      <c:catAx>
        <c:axId val="65934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45760"/>
        <c:crosses val="autoZero"/>
        <c:auto val="1"/>
        <c:lblAlgn val="ctr"/>
        <c:lblOffset val="100"/>
        <c:noMultiLvlLbl val="0"/>
      </c:catAx>
      <c:valAx>
        <c:axId val="6593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4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'!$AH$90:$AH$98</c:f>
              <c:numCache>
                <c:formatCode>General</c:formatCode>
                <c:ptCount val="9"/>
                <c:pt idx="0">
                  <c:v>0</c:v>
                </c:pt>
                <c:pt idx="1">
                  <c:v>3.0846456692913393</c:v>
                </c:pt>
                <c:pt idx="2">
                  <c:v>9.1740157480315023</c:v>
                </c:pt>
                <c:pt idx="3">
                  <c:v>11.127559055118109</c:v>
                </c:pt>
                <c:pt idx="4">
                  <c:v>17.138976377952762</c:v>
                </c:pt>
                <c:pt idx="5">
                  <c:v>17.708267716535438</c:v>
                </c:pt>
                <c:pt idx="6">
                  <c:v>18.424803149606301</c:v>
                </c:pt>
                <c:pt idx="7">
                  <c:v>24.90314960629922</c:v>
                </c:pt>
                <c:pt idx="8">
                  <c:v>31.292913385826772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48000"/>
        <c:axId val="659348560"/>
      </c:lineChart>
      <c:catAx>
        <c:axId val="65934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48560"/>
        <c:crosses val="autoZero"/>
        <c:auto val="1"/>
        <c:lblAlgn val="ctr"/>
        <c:lblOffset val="100"/>
        <c:noMultiLvlLbl val="0"/>
      </c:catAx>
      <c:valAx>
        <c:axId val="6593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'!$AO$89:$AO$107</c:f>
              <c:numCache>
                <c:formatCode>General</c:formatCode>
                <c:ptCount val="19"/>
                <c:pt idx="0">
                  <c:v>0</c:v>
                </c:pt>
                <c:pt idx="1">
                  <c:v>5.2767543859649084</c:v>
                </c:pt>
                <c:pt idx="2">
                  <c:v>12.800438596491226</c:v>
                </c:pt>
                <c:pt idx="3">
                  <c:v>12.042105263157893</c:v>
                </c:pt>
                <c:pt idx="4">
                  <c:v>14.889912280701752</c:v>
                </c:pt>
                <c:pt idx="5">
                  <c:v>18.508333333333336</c:v>
                </c:pt>
                <c:pt idx="6">
                  <c:v>19.877631578947366</c:v>
                </c:pt>
                <c:pt idx="7">
                  <c:v>19.123684210526317</c:v>
                </c:pt>
                <c:pt idx="8">
                  <c:v>21.101754385964909</c:v>
                </c:pt>
                <c:pt idx="9">
                  <c:v>21.825877192982457</c:v>
                </c:pt>
                <c:pt idx="10">
                  <c:v>24.31885964912281</c:v>
                </c:pt>
                <c:pt idx="11">
                  <c:v>24.920175438596495</c:v>
                </c:pt>
                <c:pt idx="12">
                  <c:v>22.846052631578946</c:v>
                </c:pt>
                <c:pt idx="13">
                  <c:v>20.993859649122808</c:v>
                </c:pt>
                <c:pt idx="14">
                  <c:v>23.921929824561403</c:v>
                </c:pt>
                <c:pt idx="15">
                  <c:v>21.366666666666671</c:v>
                </c:pt>
                <c:pt idx="16">
                  <c:v>27.725877192982452</c:v>
                </c:pt>
                <c:pt idx="17">
                  <c:v>29.03377192982456</c:v>
                </c:pt>
                <c:pt idx="18">
                  <c:v>37.776315789473692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50800"/>
        <c:axId val="659351360"/>
      </c:lineChart>
      <c:catAx>
        <c:axId val="65935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51360"/>
        <c:crosses val="autoZero"/>
        <c:auto val="1"/>
        <c:lblAlgn val="ctr"/>
        <c:lblOffset val="100"/>
        <c:noMultiLvlLbl val="0"/>
      </c:catAx>
      <c:valAx>
        <c:axId val="6593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5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20171221 Cell2 Part1 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'!$B$37:$B$47</c:f>
              <c:numCache>
                <c:formatCode>General</c:formatCode>
                <c:ptCount val="11"/>
                <c:pt idx="0">
                  <c:v>31.435500000000001</c:v>
                </c:pt>
                <c:pt idx="1">
                  <c:v>30.849399999999999</c:v>
                </c:pt>
                <c:pt idx="2">
                  <c:v>30.840399999999999</c:v>
                </c:pt>
                <c:pt idx="3">
                  <c:v>30.489799999999999</c:v>
                </c:pt>
                <c:pt idx="4">
                  <c:v>30.223199999999999</c:v>
                </c:pt>
                <c:pt idx="5">
                  <c:v>29.5764</c:v>
                </c:pt>
                <c:pt idx="6">
                  <c:v>28.842099999999999</c:v>
                </c:pt>
                <c:pt idx="7">
                  <c:v>28.413900000000002</c:v>
                </c:pt>
                <c:pt idx="8">
                  <c:v>28.1372</c:v>
                </c:pt>
                <c:pt idx="9">
                  <c:v>26.896799999999999</c:v>
                </c:pt>
                <c:pt idx="10">
                  <c:v>26.346800000000002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817840"/>
        <c:axId val="594818400"/>
      </c:lineChart>
      <c:catAx>
        <c:axId val="59481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818400"/>
        <c:crosses val="autoZero"/>
        <c:auto val="1"/>
        <c:lblAlgn val="ctr"/>
        <c:lblOffset val="100"/>
        <c:noMultiLvlLbl val="0"/>
      </c:catAx>
      <c:valAx>
        <c:axId val="5948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81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'!$AV$89:$AV$103</c:f>
              <c:numCache>
                <c:formatCode>General</c:formatCode>
                <c:ptCount val="15"/>
                <c:pt idx="0">
                  <c:v>0</c:v>
                </c:pt>
                <c:pt idx="1">
                  <c:v>3.1995614035087709</c:v>
                </c:pt>
                <c:pt idx="2">
                  <c:v>2.7407894736842113</c:v>
                </c:pt>
                <c:pt idx="3">
                  <c:v>5.8776315789473745</c:v>
                </c:pt>
                <c:pt idx="4">
                  <c:v>6.8166666666666655</c:v>
                </c:pt>
                <c:pt idx="5">
                  <c:v>6.3149122807017539</c:v>
                </c:pt>
                <c:pt idx="6">
                  <c:v>6.7872807017543906</c:v>
                </c:pt>
                <c:pt idx="7">
                  <c:v>8.4640350877192994</c:v>
                </c:pt>
                <c:pt idx="8">
                  <c:v>16.307894736842108</c:v>
                </c:pt>
                <c:pt idx="9">
                  <c:v>18.760087719298248</c:v>
                </c:pt>
                <c:pt idx="10">
                  <c:v>19.690789473684216</c:v>
                </c:pt>
                <c:pt idx="11">
                  <c:v>21.371491228070173</c:v>
                </c:pt>
                <c:pt idx="12">
                  <c:v>24.989473684210523</c:v>
                </c:pt>
                <c:pt idx="13">
                  <c:v>27.278947368421058</c:v>
                </c:pt>
                <c:pt idx="14">
                  <c:v>27.762280701754388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53600"/>
        <c:axId val="659354160"/>
      </c:lineChart>
      <c:catAx>
        <c:axId val="65935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54160"/>
        <c:crosses val="autoZero"/>
        <c:auto val="1"/>
        <c:lblAlgn val="ctr"/>
        <c:lblOffset val="100"/>
        <c:noMultiLvlLbl val="0"/>
      </c:catAx>
      <c:valAx>
        <c:axId val="6593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'!$BE$88:$BE$98</c:f>
              <c:numCache>
                <c:formatCode>General</c:formatCode>
                <c:ptCount val="11"/>
                <c:pt idx="0">
                  <c:v>0</c:v>
                </c:pt>
                <c:pt idx="1">
                  <c:v>0.31760563380281476</c:v>
                </c:pt>
                <c:pt idx="2">
                  <c:v>5.9411971830985806</c:v>
                </c:pt>
                <c:pt idx="3">
                  <c:v>9.7440140845070378</c:v>
                </c:pt>
                <c:pt idx="4">
                  <c:v>9.3242957746478847</c:v>
                </c:pt>
                <c:pt idx="5">
                  <c:v>8.1017605633802763</c:v>
                </c:pt>
                <c:pt idx="6">
                  <c:v>11.022535211267598</c:v>
                </c:pt>
                <c:pt idx="7">
                  <c:v>7.5323943661971802</c:v>
                </c:pt>
                <c:pt idx="8">
                  <c:v>9.9429577464788679</c:v>
                </c:pt>
                <c:pt idx="9">
                  <c:v>15.290492957746471</c:v>
                </c:pt>
                <c:pt idx="10">
                  <c:v>17.849295774647882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56400"/>
        <c:axId val="659356960"/>
      </c:lineChart>
      <c:catAx>
        <c:axId val="65935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56960"/>
        <c:crosses val="autoZero"/>
        <c:auto val="1"/>
        <c:lblAlgn val="ctr"/>
        <c:lblOffset val="100"/>
        <c:noMultiLvlLbl val="0"/>
      </c:catAx>
      <c:valAx>
        <c:axId val="6593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'!$BM$88:$BM$108</c:f>
              <c:numCache>
                <c:formatCode>General</c:formatCode>
                <c:ptCount val="21"/>
                <c:pt idx="0">
                  <c:v>0</c:v>
                </c:pt>
                <c:pt idx="1">
                  <c:v>2.9487804878048771</c:v>
                </c:pt>
                <c:pt idx="2">
                  <c:v>4.5809756097560967</c:v>
                </c:pt>
                <c:pt idx="3">
                  <c:v>5.8312195121951191</c:v>
                </c:pt>
                <c:pt idx="4">
                  <c:v>12.628292682926826</c:v>
                </c:pt>
                <c:pt idx="5">
                  <c:v>12.762439024390238</c:v>
                </c:pt>
                <c:pt idx="6">
                  <c:v>13.035609756097561</c:v>
                </c:pt>
                <c:pt idx="7">
                  <c:v>11.259999999999996</c:v>
                </c:pt>
                <c:pt idx="8">
                  <c:v>13.467804878048778</c:v>
                </c:pt>
                <c:pt idx="9">
                  <c:v>15.986341463414636</c:v>
                </c:pt>
                <c:pt idx="10">
                  <c:v>15.767804878048771</c:v>
                </c:pt>
                <c:pt idx="11">
                  <c:v>17.427804878048768</c:v>
                </c:pt>
                <c:pt idx="12">
                  <c:v>17.386829268292679</c:v>
                </c:pt>
                <c:pt idx="13">
                  <c:v>16.752682926829269</c:v>
                </c:pt>
                <c:pt idx="14">
                  <c:v>21.078048780487794</c:v>
                </c:pt>
                <c:pt idx="15">
                  <c:v>23.969268292682923</c:v>
                </c:pt>
                <c:pt idx="16">
                  <c:v>23.008292682926825</c:v>
                </c:pt>
                <c:pt idx="17">
                  <c:v>26.176097560975609</c:v>
                </c:pt>
                <c:pt idx="18">
                  <c:v>29.179024390243903</c:v>
                </c:pt>
                <c:pt idx="19">
                  <c:v>30.418536585365842</c:v>
                </c:pt>
                <c:pt idx="20">
                  <c:v>30.785853658536581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59200"/>
        <c:axId val="659359760"/>
      </c:lineChart>
      <c:catAx>
        <c:axId val="65935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59760"/>
        <c:crosses val="autoZero"/>
        <c:auto val="1"/>
        <c:lblAlgn val="ctr"/>
        <c:lblOffset val="100"/>
        <c:noMultiLvlLbl val="0"/>
      </c:catAx>
      <c:valAx>
        <c:axId val="659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5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'!$BV$89:$BV$97</c:f>
              <c:numCache>
                <c:formatCode>General</c:formatCode>
                <c:ptCount val="9"/>
                <c:pt idx="0">
                  <c:v>0</c:v>
                </c:pt>
                <c:pt idx="1">
                  <c:v>4.937068965517236</c:v>
                </c:pt>
                <c:pt idx="2">
                  <c:v>8.6999999999999993</c:v>
                </c:pt>
                <c:pt idx="3">
                  <c:v>7.4642241379310343</c:v>
                </c:pt>
                <c:pt idx="4">
                  <c:v>10.896982758620684</c:v>
                </c:pt>
                <c:pt idx="5">
                  <c:v>9.5922413793103463</c:v>
                </c:pt>
                <c:pt idx="6">
                  <c:v>4.283189655172416</c:v>
                </c:pt>
                <c:pt idx="7">
                  <c:v>5.8827586206896507</c:v>
                </c:pt>
                <c:pt idx="8">
                  <c:v>12.293103448275863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62000"/>
        <c:axId val="659362560"/>
      </c:lineChart>
      <c:catAx>
        <c:axId val="65936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62560"/>
        <c:crosses val="autoZero"/>
        <c:auto val="1"/>
        <c:lblAlgn val="ctr"/>
        <c:lblOffset val="100"/>
        <c:noMultiLvlLbl val="0"/>
      </c:catAx>
      <c:valAx>
        <c:axId val="6593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6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'!$CE$89:$CE$102</c:f>
              <c:numCache>
                <c:formatCode>General</c:formatCode>
                <c:ptCount val="14"/>
                <c:pt idx="0">
                  <c:v>1.2971014492753428</c:v>
                </c:pt>
                <c:pt idx="1">
                  <c:v>3.6135265700482977</c:v>
                </c:pt>
                <c:pt idx="2">
                  <c:v>2.4135265700483135</c:v>
                </c:pt>
                <c:pt idx="3">
                  <c:v>1.9956521739130435</c:v>
                </c:pt>
                <c:pt idx="4">
                  <c:v>3.4999999999999956</c:v>
                </c:pt>
                <c:pt idx="5">
                  <c:v>0</c:v>
                </c:pt>
                <c:pt idx="6">
                  <c:v>2.2347826086956268</c:v>
                </c:pt>
                <c:pt idx="7">
                  <c:v>3.7898550724637747</c:v>
                </c:pt>
                <c:pt idx="8">
                  <c:v>5.1352657004830693</c:v>
                </c:pt>
                <c:pt idx="9">
                  <c:v>7.3164251207729389</c:v>
                </c:pt>
                <c:pt idx="10">
                  <c:v>13.400966183574884</c:v>
                </c:pt>
                <c:pt idx="11">
                  <c:v>21.068115942028989</c:v>
                </c:pt>
                <c:pt idx="12">
                  <c:v>21.225120772946855</c:v>
                </c:pt>
                <c:pt idx="13">
                  <c:v>22.727053140096597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64800"/>
        <c:axId val="659365360"/>
      </c:lineChart>
      <c:catAx>
        <c:axId val="65936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65360"/>
        <c:crosses val="autoZero"/>
        <c:auto val="1"/>
        <c:lblAlgn val="ctr"/>
        <c:lblOffset val="100"/>
        <c:noMultiLvlLbl val="0"/>
      </c:catAx>
      <c:valAx>
        <c:axId val="6593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'!$CL$89:$CL$94</c:f>
              <c:numCache>
                <c:formatCode>General</c:formatCode>
                <c:ptCount val="6"/>
                <c:pt idx="0">
                  <c:v>0</c:v>
                </c:pt>
                <c:pt idx="1">
                  <c:v>4.1962809917355344</c:v>
                </c:pt>
                <c:pt idx="2">
                  <c:v>9.0619834710743863</c:v>
                </c:pt>
                <c:pt idx="3">
                  <c:v>13.978099173553717</c:v>
                </c:pt>
                <c:pt idx="4">
                  <c:v>21.50330578512397</c:v>
                </c:pt>
                <c:pt idx="5">
                  <c:v>25.284297520661159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67600"/>
        <c:axId val="659368160"/>
      </c:lineChart>
      <c:catAx>
        <c:axId val="65936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68160"/>
        <c:crosses val="autoZero"/>
        <c:auto val="1"/>
        <c:lblAlgn val="ctr"/>
        <c:lblOffset val="100"/>
        <c:noMultiLvlLbl val="0"/>
      </c:catAx>
      <c:valAx>
        <c:axId val="6593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36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'Remontée noyaux apo WT '!$L$92:$L$110</c:f>
              <c:numCache>
                <c:formatCode>General</c:formatCode>
                <c:ptCount val="19"/>
                <c:pt idx="0">
                  <c:v>0</c:v>
                </c:pt>
                <c:pt idx="1">
                  <c:v>5.5555555555555554</c:v>
                </c:pt>
                <c:pt idx="2">
                  <c:v>11.111111111111111</c:v>
                </c:pt>
                <c:pt idx="3">
                  <c:v>16.666666666666664</c:v>
                </c:pt>
                <c:pt idx="4">
                  <c:v>22.222222222222221</c:v>
                </c:pt>
                <c:pt idx="5">
                  <c:v>27.777777777777779</c:v>
                </c:pt>
                <c:pt idx="6">
                  <c:v>33.333333333333336</c:v>
                </c:pt>
                <c:pt idx="7">
                  <c:v>38.888888888888893</c:v>
                </c:pt>
                <c:pt idx="8">
                  <c:v>44.44444444444445</c:v>
                </c:pt>
                <c:pt idx="9">
                  <c:v>50.000000000000007</c:v>
                </c:pt>
                <c:pt idx="10">
                  <c:v>55.555555555555564</c:v>
                </c:pt>
                <c:pt idx="11">
                  <c:v>61.111111111111121</c:v>
                </c:pt>
                <c:pt idx="12">
                  <c:v>66.666666666666671</c:v>
                </c:pt>
                <c:pt idx="13">
                  <c:v>72.222222222222229</c:v>
                </c:pt>
                <c:pt idx="14">
                  <c:v>77.777777777777786</c:v>
                </c:pt>
                <c:pt idx="15">
                  <c:v>83.333333333333343</c:v>
                </c:pt>
                <c:pt idx="16">
                  <c:v>88.8888888888889</c:v>
                </c:pt>
                <c:pt idx="17">
                  <c:v>94.444444444444457</c:v>
                </c:pt>
                <c:pt idx="18">
                  <c:v>100.00000000000001</c:v>
                </c:pt>
              </c:numCache>
            </c:numRef>
          </c:xVal>
          <c:yVal>
            <c:numRef>
              <c:f>'Remontée noyaux apo WT '!$K$92:$K$110</c:f>
              <c:numCache>
                <c:formatCode>General</c:formatCode>
                <c:ptCount val="19"/>
                <c:pt idx="0">
                  <c:v>0</c:v>
                </c:pt>
                <c:pt idx="1">
                  <c:v>2.1509999999999962</c:v>
                </c:pt>
                <c:pt idx="2">
                  <c:v>5.4325000000000045</c:v>
                </c:pt>
                <c:pt idx="3">
                  <c:v>9.7804999999999964</c:v>
                </c:pt>
                <c:pt idx="4">
                  <c:v>12.03249999999997</c:v>
                </c:pt>
                <c:pt idx="5">
                  <c:v>15.824999999999994</c:v>
                </c:pt>
                <c:pt idx="6">
                  <c:v>15.718499999999977</c:v>
                </c:pt>
                <c:pt idx="7">
                  <c:v>11.60899999999998</c:v>
                </c:pt>
                <c:pt idx="8">
                  <c:v>11.158499999999982</c:v>
                </c:pt>
                <c:pt idx="9">
                  <c:v>11.817999999999991</c:v>
                </c:pt>
                <c:pt idx="10">
                  <c:v>12.762499999999974</c:v>
                </c:pt>
                <c:pt idx="11">
                  <c:v>11.052</c:v>
                </c:pt>
                <c:pt idx="12">
                  <c:v>11.345499999999973</c:v>
                </c:pt>
                <c:pt idx="13">
                  <c:v>11.495499999999979</c:v>
                </c:pt>
                <c:pt idx="14">
                  <c:v>16.620499999999971</c:v>
                </c:pt>
                <c:pt idx="15">
                  <c:v>21.09849999999998</c:v>
                </c:pt>
                <c:pt idx="16">
                  <c:v>21.81049999999999</c:v>
                </c:pt>
                <c:pt idx="17">
                  <c:v>23.916499999999985</c:v>
                </c:pt>
                <c:pt idx="18">
                  <c:v>24.386499999999991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'Remontée noyaux apo WT '!$E$92:$E$110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'Remontée noyaux apo WT '!$D$92:$D$110</c:f>
              <c:numCache>
                <c:formatCode>General</c:formatCode>
                <c:ptCount val="19"/>
                <c:pt idx="0">
                  <c:v>0</c:v>
                </c:pt>
                <c:pt idx="1">
                  <c:v>2.2916666666666545</c:v>
                </c:pt>
                <c:pt idx="2">
                  <c:v>7.4599999999999929</c:v>
                </c:pt>
                <c:pt idx="3">
                  <c:v>8.6129166666666652</c:v>
                </c:pt>
                <c:pt idx="4">
                  <c:v>10.397083333333319</c:v>
                </c:pt>
                <c:pt idx="5">
                  <c:v>13.456666666666658</c:v>
                </c:pt>
                <c:pt idx="6">
                  <c:v>16.151666666666653</c:v>
                </c:pt>
                <c:pt idx="7">
                  <c:v>17.262499999999989</c:v>
                </c:pt>
                <c:pt idx="8">
                  <c:v>18.723333333333322</c:v>
                </c:pt>
                <c:pt idx="9">
                  <c:v>18.760833333333323</c:v>
                </c:pt>
                <c:pt idx="10">
                  <c:v>21.202916666666663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'Remontée noyaux apo WT '!$S$91:$S$112</c:f>
              <c:numCache>
                <c:formatCode>General</c:formatCode>
                <c:ptCount val="22"/>
                <c:pt idx="0">
                  <c:v>0</c:v>
                </c:pt>
                <c:pt idx="1">
                  <c:v>4.7619047619047619</c:v>
                </c:pt>
                <c:pt idx="2">
                  <c:v>9.5238095238095237</c:v>
                </c:pt>
                <c:pt idx="3">
                  <c:v>14.285714285714285</c:v>
                </c:pt>
                <c:pt idx="4">
                  <c:v>19.047619047619047</c:v>
                </c:pt>
                <c:pt idx="5">
                  <c:v>23.80952380952381</c:v>
                </c:pt>
                <c:pt idx="6">
                  <c:v>28.571428571428573</c:v>
                </c:pt>
                <c:pt idx="7">
                  <c:v>33.333333333333336</c:v>
                </c:pt>
                <c:pt idx="8">
                  <c:v>38.095238095238095</c:v>
                </c:pt>
                <c:pt idx="9">
                  <c:v>42.857142857142854</c:v>
                </c:pt>
                <c:pt idx="10">
                  <c:v>47.619047619047613</c:v>
                </c:pt>
                <c:pt idx="11">
                  <c:v>52.380952380952372</c:v>
                </c:pt>
                <c:pt idx="12">
                  <c:v>57.142857142857132</c:v>
                </c:pt>
                <c:pt idx="13">
                  <c:v>61.904761904761891</c:v>
                </c:pt>
                <c:pt idx="14">
                  <c:v>66.666666666666657</c:v>
                </c:pt>
                <c:pt idx="15">
                  <c:v>71.428571428571416</c:v>
                </c:pt>
                <c:pt idx="16">
                  <c:v>76.190476190476176</c:v>
                </c:pt>
                <c:pt idx="17">
                  <c:v>80.952380952380935</c:v>
                </c:pt>
                <c:pt idx="18">
                  <c:v>85.714285714285694</c:v>
                </c:pt>
                <c:pt idx="19">
                  <c:v>90.476190476190453</c:v>
                </c:pt>
                <c:pt idx="20">
                  <c:v>95.238095238095212</c:v>
                </c:pt>
                <c:pt idx="21">
                  <c:v>99.999999999999972</c:v>
                </c:pt>
              </c:numCache>
            </c:numRef>
          </c:xVal>
          <c:yVal>
            <c:numRef>
              <c:f>'Remontée noyaux apo WT '!$R$91:$R$112</c:f>
              <c:numCache>
                <c:formatCode>General</c:formatCode>
                <c:ptCount val="22"/>
                <c:pt idx="0">
                  <c:v>0</c:v>
                </c:pt>
                <c:pt idx="1">
                  <c:v>1.8223938223938136</c:v>
                </c:pt>
                <c:pt idx="2">
                  <c:v>4.8467181467181399</c:v>
                </c:pt>
                <c:pt idx="3">
                  <c:v>10.172200772200769</c:v>
                </c:pt>
                <c:pt idx="4">
                  <c:v>10.187644787644789</c:v>
                </c:pt>
                <c:pt idx="5">
                  <c:v>12.587644787644791</c:v>
                </c:pt>
                <c:pt idx="6">
                  <c:v>14.432046332046333</c:v>
                </c:pt>
                <c:pt idx="7">
                  <c:v>15.248262548262554</c:v>
                </c:pt>
                <c:pt idx="8">
                  <c:v>14.493822393822386</c:v>
                </c:pt>
                <c:pt idx="9">
                  <c:v>12.653281853281856</c:v>
                </c:pt>
                <c:pt idx="10">
                  <c:v>12.064478764478768</c:v>
                </c:pt>
                <c:pt idx="11">
                  <c:v>14.693822393822387</c:v>
                </c:pt>
                <c:pt idx="12">
                  <c:v>17.681853281853279</c:v>
                </c:pt>
                <c:pt idx="13">
                  <c:v>17.230501930501923</c:v>
                </c:pt>
                <c:pt idx="14">
                  <c:v>13.425868725868725</c:v>
                </c:pt>
                <c:pt idx="15">
                  <c:v>14.771042471042461</c:v>
                </c:pt>
                <c:pt idx="16">
                  <c:v>14.861389961389962</c:v>
                </c:pt>
                <c:pt idx="17">
                  <c:v>15.49420849420849</c:v>
                </c:pt>
                <c:pt idx="18">
                  <c:v>17.336679536679529</c:v>
                </c:pt>
                <c:pt idx="19">
                  <c:v>20.203088803088797</c:v>
                </c:pt>
                <c:pt idx="20">
                  <c:v>24.271428571428576</c:v>
                </c:pt>
                <c:pt idx="21">
                  <c:v>26.622393822393818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'Remontée noyaux apo WT '!$C$129</c:f>
              <c:strCache>
                <c:ptCount val="1"/>
                <c:pt idx="0">
                  <c:v>hauteur moyenne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'Remontée noyaux apo WT '!$B$130:$B$150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'Remontée noyaux apo WT '!$C$130:$C$150</c:f>
              <c:numCache>
                <c:formatCode>General</c:formatCode>
                <c:ptCount val="21"/>
                <c:pt idx="0">
                  <c:v>0</c:v>
                </c:pt>
                <c:pt idx="1">
                  <c:v>1.9866969111969048</c:v>
                </c:pt>
                <c:pt idx="2">
                  <c:v>4.190294937794933</c:v>
                </c:pt>
                <c:pt idx="3">
                  <c:v>9.9763503861003819</c:v>
                </c:pt>
                <c:pt idx="4">
                  <c:v>9.8933815958815838</c:v>
                </c:pt>
                <c:pt idx="5">
                  <c:v>12.587644787644791</c:v>
                </c:pt>
                <c:pt idx="6">
                  <c:v>12.95665433290433</c:v>
                </c:pt>
                <c:pt idx="7">
                  <c:v>15.483381274131265</c:v>
                </c:pt>
                <c:pt idx="8">
                  <c:v>12.166635242385228</c:v>
                </c:pt>
                <c:pt idx="9">
                  <c:v>11.905890926640918</c:v>
                </c:pt>
                <c:pt idx="10">
                  <c:v>13.00824195624195</c:v>
                </c:pt>
                <c:pt idx="11">
                  <c:v>15.222176640926627</c:v>
                </c:pt>
                <c:pt idx="12">
                  <c:v>14.811389532389526</c:v>
                </c:pt>
                <c:pt idx="13">
                  <c:v>12.385684362934349</c:v>
                </c:pt>
                <c:pt idx="14">
                  <c:v>14.50968082368081</c:v>
                </c:pt>
                <c:pt idx="15">
                  <c:v>14.861389961389962</c:v>
                </c:pt>
                <c:pt idx="16">
                  <c:v>16.946013942513929</c:v>
                </c:pt>
                <c:pt idx="17">
                  <c:v>19.217589768339757</c:v>
                </c:pt>
                <c:pt idx="18">
                  <c:v>20.258140712140705</c:v>
                </c:pt>
                <c:pt idx="19">
                  <c:v>24.093964285714279</c:v>
                </c:pt>
                <c:pt idx="20">
                  <c:v>24.070603496353488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99488"/>
        <c:axId val="659800048"/>
      </c:scatterChart>
      <c:valAx>
        <c:axId val="6597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00048"/>
        <c:crosses val="autoZero"/>
        <c:crossBetween val="midCat"/>
      </c:valAx>
      <c:valAx>
        <c:axId val="6598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79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20171221 Cell2 Part1  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'Remontée noyaux apo WT '!$F$92:$F$102</c:f>
              <c:numCache>
                <c:formatCode>General</c:formatCode>
                <c:ptCount val="11"/>
                <c:pt idx="0">
                  <c:v>1</c:v>
                </c:pt>
                <c:pt idx="1">
                  <c:v>0.95277514931010243</c:v>
                </c:pt>
                <c:pt idx="2">
                  <c:v>0.88144274050285654</c:v>
                </c:pt>
                <c:pt idx="3">
                  <c:v>0.98483602992983688</c:v>
                </c:pt>
                <c:pt idx="4">
                  <c:v>0.97741101533792407</c:v>
                </c:pt>
                <c:pt idx="5">
                  <c:v>0.99866382322548375</c:v>
                </c:pt>
                <c:pt idx="6">
                  <c:v>0.94539953514225128</c:v>
                </c:pt>
                <c:pt idx="7">
                  <c:v>0.99386361957114777</c:v>
                </c:pt>
                <c:pt idx="8">
                  <c:v>0.76875880452220091</c:v>
                </c:pt>
                <c:pt idx="9">
                  <c:v>0.7613399979723019</c:v>
                </c:pt>
                <c:pt idx="10">
                  <c:v>0.99999999999994005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801728"/>
        <c:axId val="659802288"/>
      </c:lineChart>
      <c:catAx>
        <c:axId val="65980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02288"/>
        <c:crosses val="autoZero"/>
        <c:auto val="1"/>
        <c:lblAlgn val="ctr"/>
        <c:lblOffset val="100"/>
        <c:noMultiLvlLbl val="0"/>
      </c:catAx>
      <c:valAx>
        <c:axId val="6598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20171215 Hoesct nucleus live SqhRFP Part1 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3459512248468941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'Remontée noyaux apo WT '!$M$92:$M$110</c:f>
              <c:numCache>
                <c:formatCode>General</c:formatCode>
                <c:ptCount val="19"/>
                <c:pt idx="0">
                  <c:v>0.99999999999999978</c:v>
                </c:pt>
                <c:pt idx="1">
                  <c:v>0.98577028727940808</c:v>
                </c:pt>
                <c:pt idx="2">
                  <c:v>0.99352874154583326</c:v>
                </c:pt>
                <c:pt idx="3">
                  <c:v>0.96747529872983229</c:v>
                </c:pt>
                <c:pt idx="4">
                  <c:v>0.97880766796669527</c:v>
                </c:pt>
                <c:pt idx="5">
                  <c:v>0.72834773617498028</c:v>
                </c:pt>
                <c:pt idx="6">
                  <c:v>0.76893328842167707</c:v>
                </c:pt>
                <c:pt idx="7">
                  <c:v>0.82330152585592797</c:v>
                </c:pt>
                <c:pt idx="8">
                  <c:v>9.613298091251575E-2</c:v>
                </c:pt>
                <c:pt idx="9">
                  <c:v>0.98958610187888163</c:v>
                </c:pt>
                <c:pt idx="10">
                  <c:v>0.19981944067477064</c:v>
                </c:pt>
                <c:pt idx="11">
                  <c:v>0.59998577644335815</c:v>
                </c:pt>
                <c:pt idx="12">
                  <c:v>0.9662791954398261</c:v>
                </c:pt>
                <c:pt idx="13">
                  <c:v>0.77130927906492575</c:v>
                </c:pt>
                <c:pt idx="14">
                  <c:v>0.99848916580487457</c:v>
                </c:pt>
                <c:pt idx="15">
                  <c:v>0.85069377479074326</c:v>
                </c:pt>
                <c:pt idx="16">
                  <c:v>0.92458316593337109</c:v>
                </c:pt>
                <c:pt idx="17">
                  <c:v>0.88148614689883065</c:v>
                </c:pt>
                <c:pt idx="18">
                  <c:v>1.0000000000015223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04528"/>
        <c:axId val="659805088"/>
      </c:scatterChart>
      <c:valAx>
        <c:axId val="65980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05088"/>
        <c:crosses val="autoZero"/>
        <c:crossBetween val="midCat"/>
      </c:valAx>
      <c:valAx>
        <c:axId val="6598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0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'Remontée noyaux apo WT '!$T$91:$T$112</c:f>
              <c:numCache>
                <c:formatCode>General</c:formatCode>
                <c:ptCount val="22"/>
                <c:pt idx="0">
                  <c:v>1.0000000000000004</c:v>
                </c:pt>
                <c:pt idx="1">
                  <c:v>0.9799123487578969</c:v>
                </c:pt>
                <c:pt idx="2">
                  <c:v>0.97530775680471526</c:v>
                </c:pt>
                <c:pt idx="3">
                  <c:v>0.75216870877090714</c:v>
                </c:pt>
                <c:pt idx="4">
                  <c:v>0.75479519912317483</c:v>
                </c:pt>
                <c:pt idx="5">
                  <c:v>0.99432070588034538</c:v>
                </c:pt>
                <c:pt idx="6">
                  <c:v>0.95258036531817647</c:v>
                </c:pt>
                <c:pt idx="7">
                  <c:v>4.6194310593222106E-3</c:v>
                </c:pt>
                <c:pt idx="8">
                  <c:v>0.94482986685797155</c:v>
                </c:pt>
                <c:pt idx="9">
                  <c:v>0.91869819260382746</c:v>
                </c:pt>
                <c:pt idx="10">
                  <c:v>0.54672092748613554</c:v>
                </c:pt>
                <c:pt idx="11">
                  <c:v>0.99864276813686637</c:v>
                </c:pt>
                <c:pt idx="12">
                  <c:v>0.62004528823771643</c:v>
                </c:pt>
                <c:pt idx="13">
                  <c:v>0.82854999731194212</c:v>
                </c:pt>
                <c:pt idx="14">
                  <c:v>0.40626607466766562</c:v>
                </c:pt>
                <c:pt idx="15">
                  <c:v>0.79700410538895772</c:v>
                </c:pt>
                <c:pt idx="16">
                  <c:v>0.84205793503986348</c:v>
                </c:pt>
                <c:pt idx="17">
                  <c:v>0.92626349801602559</c:v>
                </c:pt>
                <c:pt idx="18">
                  <c:v>0.98448330199411116</c:v>
                </c:pt>
                <c:pt idx="19">
                  <c:v>0.9900860007708796</c:v>
                </c:pt>
                <c:pt idx="20">
                  <c:v>0.97669800783008975</c:v>
                </c:pt>
                <c:pt idx="21">
                  <c:v>1.0000000000001052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'Remontée noyaux apo WT '!$U$91:$U$112</c:f>
              <c:numCache>
                <c:formatCode>General</c:formatCode>
                <c:ptCount val="22"/>
                <c:pt idx="0">
                  <c:v>0.9799123487578969</c:v>
                </c:pt>
                <c:pt idx="1">
                  <c:v>0.94731512840836718</c:v>
                </c:pt>
                <c:pt idx="2">
                  <c:v>0.93806839634970174</c:v>
                </c:pt>
                <c:pt idx="3">
                  <c:v>0.91834940196818671</c:v>
                </c:pt>
                <c:pt idx="4">
                  <c:v>0.89661306691938913</c:v>
                </c:pt>
                <c:pt idx="5">
                  <c:v>0.93970713055546118</c:v>
                </c:pt>
                <c:pt idx="6">
                  <c:v>0.7629551353085009</c:v>
                </c:pt>
                <c:pt idx="7">
                  <c:v>6.5056130168969148E-4</c:v>
                </c:pt>
                <c:pt idx="8">
                  <c:v>0.73573368910682213</c:v>
                </c:pt>
                <c:pt idx="9">
                  <c:v>0.16258381423901719</c:v>
                </c:pt>
                <c:pt idx="10">
                  <c:v>0.36633431654035525</c:v>
                </c:pt>
                <c:pt idx="11">
                  <c:v>0.82986619565396225</c:v>
                </c:pt>
                <c:pt idx="12">
                  <c:v>0.11844345470613542</c:v>
                </c:pt>
                <c:pt idx="13">
                  <c:v>0.12725096308642345</c:v>
                </c:pt>
                <c:pt idx="14">
                  <c:v>0.50660943783800894</c:v>
                </c:pt>
                <c:pt idx="15">
                  <c:v>5.4269981805659992E-2</c:v>
                </c:pt>
                <c:pt idx="16">
                  <c:v>0.90187812608639928</c:v>
                </c:pt>
                <c:pt idx="17">
                  <c:v>0.84358064625953122</c:v>
                </c:pt>
                <c:pt idx="18">
                  <c:v>0.92553590924070106</c:v>
                </c:pt>
                <c:pt idx="19">
                  <c:v>0.98565439037407476</c:v>
                </c:pt>
                <c:pt idx="20">
                  <c:v>0.99042767755178107</c:v>
                </c:pt>
                <c:pt idx="21">
                  <c:v>0.97669800783008975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09008"/>
        <c:axId val="659809568"/>
      </c:scatterChart>
      <c:valAx>
        <c:axId val="6598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09568"/>
        <c:crosses val="autoZero"/>
        <c:crossBetween val="midCat"/>
      </c:valAx>
      <c:valAx>
        <c:axId val="6598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20180110 SqhRFP GC3AI Hoesct cell1 part1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'!$P$36:$P$57</c:f>
              <c:numCache>
                <c:formatCode>General</c:formatCode>
                <c:ptCount val="22"/>
                <c:pt idx="0">
                  <c:v>20.740600000000001</c:v>
                </c:pt>
                <c:pt idx="1">
                  <c:v>21.212599999999998</c:v>
                </c:pt>
                <c:pt idx="2">
                  <c:v>21.995899999999999</c:v>
                </c:pt>
                <c:pt idx="3">
                  <c:v>23.3752</c:v>
                </c:pt>
                <c:pt idx="4">
                  <c:v>23.379200000000001</c:v>
                </c:pt>
                <c:pt idx="5">
                  <c:v>24.000800000000002</c:v>
                </c:pt>
                <c:pt idx="6">
                  <c:v>24.4785</c:v>
                </c:pt>
                <c:pt idx="7">
                  <c:v>24.689900000000002</c:v>
                </c:pt>
                <c:pt idx="8">
                  <c:v>24.494499999999999</c:v>
                </c:pt>
                <c:pt idx="9">
                  <c:v>24.017800000000001</c:v>
                </c:pt>
                <c:pt idx="10">
                  <c:v>23.865300000000001</c:v>
                </c:pt>
                <c:pt idx="11">
                  <c:v>24.546299999999999</c:v>
                </c:pt>
                <c:pt idx="12">
                  <c:v>25.3202</c:v>
                </c:pt>
                <c:pt idx="13">
                  <c:v>25.203299999999999</c:v>
                </c:pt>
                <c:pt idx="14">
                  <c:v>24.2179</c:v>
                </c:pt>
                <c:pt idx="15">
                  <c:v>24.566299999999998</c:v>
                </c:pt>
                <c:pt idx="16">
                  <c:v>24.589700000000001</c:v>
                </c:pt>
                <c:pt idx="17">
                  <c:v>24.753599999999999</c:v>
                </c:pt>
                <c:pt idx="18">
                  <c:v>25.230799999999999</c:v>
                </c:pt>
                <c:pt idx="19">
                  <c:v>25.973199999999999</c:v>
                </c:pt>
                <c:pt idx="20">
                  <c:v>27.026900000000001</c:v>
                </c:pt>
                <c:pt idx="21">
                  <c:v>27.6358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821200"/>
        <c:axId val="594821760"/>
      </c:lineChart>
      <c:catAx>
        <c:axId val="59482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821760"/>
        <c:crosses val="autoZero"/>
        <c:auto val="1"/>
        <c:lblAlgn val="ctr"/>
        <c:lblOffset val="100"/>
        <c:noMultiLvlLbl val="0"/>
      </c:catAx>
      <c:valAx>
        <c:axId val="5948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82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20180302 SqhRFP ApG4G75 Rheai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Rheai 33913'!$B$34:$B$40</c:f>
              <c:numCache>
                <c:formatCode>General</c:formatCode>
                <c:ptCount val="7"/>
                <c:pt idx="0">
                  <c:v>22.3872</c:v>
                </c:pt>
                <c:pt idx="1">
                  <c:v>22.182600000000001</c:v>
                </c:pt>
                <c:pt idx="2">
                  <c:v>21.1403</c:v>
                </c:pt>
                <c:pt idx="3">
                  <c:v>20.793099999999999</c:v>
                </c:pt>
                <c:pt idx="4">
                  <c:v>19.964099999999998</c:v>
                </c:pt>
                <c:pt idx="5">
                  <c:v>18.741499999999998</c:v>
                </c:pt>
                <c:pt idx="6">
                  <c:v>18.337399999999999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10688"/>
        <c:axId val="659811248"/>
      </c:lineChart>
      <c:catAx>
        <c:axId val="65981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11248"/>
        <c:crosses val="autoZero"/>
        <c:auto val="1"/>
        <c:lblAlgn val="ctr"/>
        <c:lblOffset val="100"/>
        <c:noMultiLvlLbl val="0"/>
      </c:catAx>
      <c:valAx>
        <c:axId val="6598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20180312 SqhRFP ApG4G75 RHeai33913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Rheai 33913'!$J$34:$J$45</c:f>
              <c:numCache>
                <c:formatCode>General</c:formatCode>
                <c:ptCount val="12"/>
                <c:pt idx="0">
                  <c:v>21.253299999999999</c:v>
                </c:pt>
                <c:pt idx="1">
                  <c:v>22.283000000000001</c:v>
                </c:pt>
                <c:pt idx="2">
                  <c:v>22.450099999999999</c:v>
                </c:pt>
                <c:pt idx="3">
                  <c:v>23.056000000000001</c:v>
                </c:pt>
                <c:pt idx="4">
                  <c:v>23.4833</c:v>
                </c:pt>
                <c:pt idx="5">
                  <c:v>24.264800000000001</c:v>
                </c:pt>
                <c:pt idx="6">
                  <c:v>24.89</c:v>
                </c:pt>
                <c:pt idx="7">
                  <c:v>25.8017</c:v>
                </c:pt>
                <c:pt idx="8">
                  <c:v>26.047599999999999</c:v>
                </c:pt>
                <c:pt idx="9">
                  <c:v>26.3764</c:v>
                </c:pt>
                <c:pt idx="10">
                  <c:v>26.784700000000001</c:v>
                </c:pt>
                <c:pt idx="11">
                  <c:v>27.087399999999999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13488"/>
        <c:axId val="659814048"/>
      </c:lineChart>
      <c:catAx>
        <c:axId val="65981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14048"/>
        <c:crosses val="autoZero"/>
        <c:auto val="1"/>
        <c:lblAlgn val="ctr"/>
        <c:lblOffset val="100"/>
        <c:noMultiLvlLbl val="0"/>
      </c:catAx>
      <c:valAx>
        <c:axId val="6598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1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20180319 SqhRFP ApG4G75 Rheai Hoesct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Rheai 33913'!$R$34:$R$51</c:f>
              <c:numCache>
                <c:formatCode>General</c:formatCode>
                <c:ptCount val="18"/>
                <c:pt idx="0">
                  <c:v>14.6134</c:v>
                </c:pt>
                <c:pt idx="1">
                  <c:v>15.0359</c:v>
                </c:pt>
                <c:pt idx="2">
                  <c:v>15.7271</c:v>
                </c:pt>
                <c:pt idx="3">
                  <c:v>16.9633</c:v>
                </c:pt>
                <c:pt idx="4">
                  <c:v>17.332799999999999</c:v>
                </c:pt>
                <c:pt idx="5">
                  <c:v>18.116900000000001</c:v>
                </c:pt>
                <c:pt idx="6">
                  <c:v>19.243300000000001</c:v>
                </c:pt>
                <c:pt idx="7">
                  <c:v>20.191400000000002</c:v>
                </c:pt>
                <c:pt idx="8">
                  <c:v>20.367599999999999</c:v>
                </c:pt>
                <c:pt idx="9">
                  <c:v>20.889700000000001</c:v>
                </c:pt>
                <c:pt idx="10">
                  <c:v>21.889399999999998</c:v>
                </c:pt>
                <c:pt idx="11">
                  <c:v>22.047699999999999</c:v>
                </c:pt>
                <c:pt idx="12">
                  <c:v>21.768799999999999</c:v>
                </c:pt>
                <c:pt idx="13">
                  <c:v>21.956</c:v>
                </c:pt>
                <c:pt idx="14">
                  <c:v>22.8462</c:v>
                </c:pt>
                <c:pt idx="15">
                  <c:v>23.4986</c:v>
                </c:pt>
                <c:pt idx="16">
                  <c:v>24.213200000000001</c:v>
                </c:pt>
                <c:pt idx="17">
                  <c:v>24.744299999999999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16288"/>
        <c:axId val="659816848"/>
      </c:lineChart>
      <c:catAx>
        <c:axId val="65981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16848"/>
        <c:crosses val="autoZero"/>
        <c:auto val="1"/>
        <c:lblAlgn val="ctr"/>
        <c:lblOffset val="100"/>
        <c:noMultiLvlLbl val="0"/>
      </c:catAx>
      <c:valAx>
        <c:axId val="6598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1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20180322 cell2 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layout>
        <c:manualLayout>
          <c:xMode val="edge"/>
          <c:yMode val="edge"/>
          <c:x val="0.3459512248468941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Rheai 33913'!$Z$34:$Z$45</c:f>
              <c:numCache>
                <c:formatCode>General</c:formatCode>
                <c:ptCount val="12"/>
                <c:pt idx="0">
                  <c:v>7.7221099999999998</c:v>
                </c:pt>
                <c:pt idx="1">
                  <c:v>7.9235499999999996</c:v>
                </c:pt>
                <c:pt idx="2">
                  <c:v>8.0180299999999995</c:v>
                </c:pt>
                <c:pt idx="3">
                  <c:v>8.6764700000000001</c:v>
                </c:pt>
                <c:pt idx="4">
                  <c:v>11.287100000000001</c:v>
                </c:pt>
                <c:pt idx="5">
                  <c:v>12.8682</c:v>
                </c:pt>
                <c:pt idx="6">
                  <c:v>14.758100000000001</c:v>
                </c:pt>
                <c:pt idx="7">
                  <c:v>15.8668</c:v>
                </c:pt>
                <c:pt idx="8">
                  <c:v>16.391500000000001</c:v>
                </c:pt>
                <c:pt idx="9">
                  <c:v>16.973700000000001</c:v>
                </c:pt>
                <c:pt idx="10">
                  <c:v>17.371099999999998</c:v>
                </c:pt>
                <c:pt idx="11">
                  <c:v>17.828199999999999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19088"/>
        <c:axId val="659819648"/>
      </c:lineChart>
      <c:catAx>
        <c:axId val="65981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19648"/>
        <c:crosses val="autoZero"/>
        <c:auto val="1"/>
        <c:lblAlgn val="ctr"/>
        <c:lblOffset val="100"/>
        <c:noMultiLvlLbl val="0"/>
      </c:catAx>
      <c:valAx>
        <c:axId val="6598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1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20180322 cell3 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Rheai 33913'!$AH$33:$AH$44</c:f>
              <c:numCache>
                <c:formatCode>General</c:formatCode>
                <c:ptCount val="12"/>
                <c:pt idx="0">
                  <c:v>24.921199999999999</c:v>
                </c:pt>
                <c:pt idx="1">
                  <c:v>24.7682</c:v>
                </c:pt>
                <c:pt idx="2">
                  <c:v>23.753599999999999</c:v>
                </c:pt>
                <c:pt idx="3">
                  <c:v>22.713100000000001</c:v>
                </c:pt>
                <c:pt idx="4">
                  <c:v>22.340299999999999</c:v>
                </c:pt>
                <c:pt idx="5">
                  <c:v>21.918900000000001</c:v>
                </c:pt>
                <c:pt idx="6">
                  <c:v>21.430900000000001</c:v>
                </c:pt>
                <c:pt idx="7">
                  <c:v>20.307700000000001</c:v>
                </c:pt>
                <c:pt idx="8">
                  <c:v>19.586400000000001</c:v>
                </c:pt>
                <c:pt idx="9">
                  <c:v>18.404900000000001</c:v>
                </c:pt>
                <c:pt idx="10">
                  <c:v>17.591899999999999</c:v>
                </c:pt>
                <c:pt idx="11">
                  <c:v>16.866599999999998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21888"/>
        <c:axId val="659822448"/>
      </c:lineChart>
      <c:catAx>
        <c:axId val="65982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22448"/>
        <c:crosses val="autoZero"/>
        <c:auto val="1"/>
        <c:lblAlgn val="ctr"/>
        <c:lblOffset val="100"/>
        <c:noMultiLvlLbl val="0"/>
      </c:catAx>
      <c:valAx>
        <c:axId val="6598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20180326 rheai cell3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Rheai 33913'!$AP$32:$AP$52</c:f>
              <c:numCache>
                <c:formatCode>General</c:formatCode>
                <c:ptCount val="21"/>
                <c:pt idx="0">
                  <c:v>21.904499999999999</c:v>
                </c:pt>
                <c:pt idx="1">
                  <c:v>21.7499</c:v>
                </c:pt>
                <c:pt idx="2">
                  <c:v>21.010999999999999</c:v>
                </c:pt>
                <c:pt idx="3">
                  <c:v>20.372800000000002</c:v>
                </c:pt>
                <c:pt idx="4">
                  <c:v>19.852499999999999</c:v>
                </c:pt>
                <c:pt idx="5">
                  <c:v>19.465499999999999</c:v>
                </c:pt>
                <c:pt idx="6">
                  <c:v>19.5457</c:v>
                </c:pt>
                <c:pt idx="7">
                  <c:v>19.2605</c:v>
                </c:pt>
                <c:pt idx="8">
                  <c:v>18.906199999999998</c:v>
                </c:pt>
                <c:pt idx="9">
                  <c:v>17.8584</c:v>
                </c:pt>
                <c:pt idx="10">
                  <c:v>17.168600000000001</c:v>
                </c:pt>
                <c:pt idx="11">
                  <c:v>16.793299999999999</c:v>
                </c:pt>
                <c:pt idx="12">
                  <c:v>16.6966</c:v>
                </c:pt>
                <c:pt idx="13">
                  <c:v>16.686499999999999</c:v>
                </c:pt>
                <c:pt idx="14">
                  <c:v>16.404</c:v>
                </c:pt>
                <c:pt idx="15">
                  <c:v>15.9816</c:v>
                </c:pt>
                <c:pt idx="16">
                  <c:v>16.035499999999999</c:v>
                </c:pt>
                <c:pt idx="17">
                  <c:v>15.7088</c:v>
                </c:pt>
                <c:pt idx="18">
                  <c:v>15.104200000000001</c:v>
                </c:pt>
                <c:pt idx="19">
                  <c:v>15.042400000000001</c:v>
                </c:pt>
                <c:pt idx="20">
                  <c:v>14.9579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25248"/>
        <c:axId val="659825808"/>
      </c:lineChart>
      <c:catAx>
        <c:axId val="65982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25808"/>
        <c:crosses val="autoZero"/>
        <c:auto val="1"/>
        <c:lblAlgn val="ctr"/>
        <c:lblOffset val="100"/>
        <c:noMultiLvlLbl val="0"/>
      </c:catAx>
      <c:valAx>
        <c:axId val="6598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2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20180502 SqhRFP APG4 G75 Hoesct cell1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layout>
        <c:manualLayout>
          <c:xMode val="edge"/>
          <c:yMode val="edge"/>
          <c:x val="0.2059999999999999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Rheai 33913'!$AX$30:$AX$36</c:f>
              <c:numCache>
                <c:formatCode>General</c:formatCode>
                <c:ptCount val="7"/>
                <c:pt idx="0">
                  <c:v>17.029599999999999</c:v>
                </c:pt>
                <c:pt idx="1">
                  <c:v>19.602900000000002</c:v>
                </c:pt>
                <c:pt idx="2">
                  <c:v>18.472899999999999</c:v>
                </c:pt>
                <c:pt idx="3">
                  <c:v>19.9148</c:v>
                </c:pt>
                <c:pt idx="4">
                  <c:v>21.589300000000001</c:v>
                </c:pt>
                <c:pt idx="5">
                  <c:v>22.936399999999999</c:v>
                </c:pt>
                <c:pt idx="6">
                  <c:v>24.1845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Rheai 33913'!$AW$2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40592"/>
        <c:axId val="595541152"/>
      </c:lineChart>
      <c:catAx>
        <c:axId val="59554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41152"/>
        <c:crosses val="autoZero"/>
        <c:auto val="1"/>
        <c:lblAlgn val="ctr"/>
        <c:lblOffset val="100"/>
        <c:noMultiLvlLbl val="0"/>
      </c:catAx>
      <c:valAx>
        <c:axId val="5955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20180502 SqhRFP APG4 G75 Hoesct cell4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Rheai 33913'!$BF$30:$BF$43</c:f>
              <c:numCache>
                <c:formatCode>General</c:formatCode>
                <c:ptCount val="14"/>
                <c:pt idx="0">
                  <c:v>23.7715</c:v>
                </c:pt>
                <c:pt idx="1">
                  <c:v>23.102900000000002</c:v>
                </c:pt>
                <c:pt idx="2">
                  <c:v>22.4528</c:v>
                </c:pt>
                <c:pt idx="3">
                  <c:v>21.710999999999999</c:v>
                </c:pt>
                <c:pt idx="4">
                  <c:v>22.586200000000002</c:v>
                </c:pt>
                <c:pt idx="5">
                  <c:v>21.0822</c:v>
                </c:pt>
                <c:pt idx="6">
                  <c:v>20.859300000000001</c:v>
                </c:pt>
                <c:pt idx="7">
                  <c:v>20.880500000000001</c:v>
                </c:pt>
                <c:pt idx="8">
                  <c:v>19.642299999999999</c:v>
                </c:pt>
                <c:pt idx="9">
                  <c:v>17.8262</c:v>
                </c:pt>
                <c:pt idx="10">
                  <c:v>16.755299999999998</c:v>
                </c:pt>
                <c:pt idx="11">
                  <c:v>14.9754</c:v>
                </c:pt>
                <c:pt idx="12">
                  <c:v>14.479799999999999</c:v>
                </c:pt>
                <c:pt idx="13">
                  <c:v>13.803900000000001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Rheai 33913'!$BE$2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43952"/>
        <c:axId val="595544512"/>
      </c:lineChart>
      <c:catAx>
        <c:axId val="59554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44512"/>
        <c:crosses val="autoZero"/>
        <c:auto val="1"/>
        <c:lblAlgn val="ctr"/>
        <c:lblOffset val="100"/>
        <c:noMultiLvlLbl val="0"/>
      </c:catAx>
      <c:valAx>
        <c:axId val="5955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4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20180502 SqhRFP APG4 G75 Hoesct cell4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Rheai 33913'!$BN$30:$BN$42</c:f>
              <c:numCache>
                <c:formatCode>General</c:formatCode>
                <c:ptCount val="13"/>
                <c:pt idx="0">
                  <c:v>22.002199999999998</c:v>
                </c:pt>
                <c:pt idx="1">
                  <c:v>21.7547</c:v>
                </c:pt>
                <c:pt idx="2">
                  <c:v>21.258800000000001</c:v>
                </c:pt>
                <c:pt idx="3">
                  <c:v>20.802600000000002</c:v>
                </c:pt>
                <c:pt idx="4">
                  <c:v>20.0808</c:v>
                </c:pt>
                <c:pt idx="5">
                  <c:v>19.765599999999999</c:v>
                </c:pt>
                <c:pt idx="6">
                  <c:v>19.639900000000001</c:v>
                </c:pt>
                <c:pt idx="7">
                  <c:v>20.044799999999999</c:v>
                </c:pt>
                <c:pt idx="8">
                  <c:v>19.280200000000001</c:v>
                </c:pt>
                <c:pt idx="9">
                  <c:v>19.824300000000001</c:v>
                </c:pt>
                <c:pt idx="10">
                  <c:v>19.1798</c:v>
                </c:pt>
                <c:pt idx="11">
                  <c:v>17.419499999999999</c:v>
                </c:pt>
                <c:pt idx="12">
                  <c:v>17.3019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46752"/>
        <c:axId val="595547312"/>
      </c:lineChart>
      <c:catAx>
        <c:axId val="59554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47312"/>
        <c:crosses val="autoZero"/>
        <c:auto val="1"/>
        <c:lblAlgn val="ctr"/>
        <c:lblOffset val="100"/>
        <c:noMultiLvlLbl val="0"/>
      </c:catAx>
      <c:valAx>
        <c:axId val="5955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4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20180508 cell1 rheai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Rheai 33913'!$BV$30:$BV$49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49552"/>
        <c:axId val="595550112"/>
      </c:lineChart>
      <c:catAx>
        <c:axId val="59554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50112"/>
        <c:crosses val="autoZero"/>
        <c:auto val="1"/>
        <c:lblAlgn val="ctr"/>
        <c:lblOffset val="100"/>
        <c:noMultiLvlLbl val="0"/>
      </c:catAx>
      <c:valAx>
        <c:axId val="5955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4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20180228 SqhRFP GC3Ai Hoesct 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layout>
        <c:manualLayout>
          <c:xMode val="edge"/>
          <c:yMode val="edge"/>
          <c:x val="0.359840113735783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'!$X$36:$X$52</c:f>
              <c:numCache>
                <c:formatCode>General</c:formatCode>
                <c:ptCount val="17"/>
                <c:pt idx="0">
                  <c:v>68.000200000000007</c:v>
                </c:pt>
                <c:pt idx="1">
                  <c:v>67.3994</c:v>
                </c:pt>
                <c:pt idx="2">
                  <c:v>67.264700000000005</c:v>
                </c:pt>
                <c:pt idx="3">
                  <c:v>67.952600000000004</c:v>
                </c:pt>
                <c:pt idx="4">
                  <c:v>68.219800000000006</c:v>
                </c:pt>
                <c:pt idx="5">
                  <c:v>69.113</c:v>
                </c:pt>
                <c:pt idx="6">
                  <c:v>69.06</c:v>
                </c:pt>
                <c:pt idx="7">
                  <c:v>68.691999999999993</c:v>
                </c:pt>
                <c:pt idx="8">
                  <c:v>69.158000000000001</c:v>
                </c:pt>
                <c:pt idx="9">
                  <c:v>69.561300000000003</c:v>
                </c:pt>
                <c:pt idx="10">
                  <c:v>69.907200000000003</c:v>
                </c:pt>
                <c:pt idx="11">
                  <c:v>70.6023</c:v>
                </c:pt>
                <c:pt idx="12">
                  <c:v>70.61</c:v>
                </c:pt>
                <c:pt idx="13">
                  <c:v>70.433199999999999</c:v>
                </c:pt>
                <c:pt idx="14">
                  <c:v>69.973100000000002</c:v>
                </c:pt>
                <c:pt idx="15">
                  <c:v>70.498800000000003</c:v>
                </c:pt>
                <c:pt idx="16">
                  <c:v>71.612200000000001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823440"/>
        <c:axId val="594824000"/>
      </c:lineChart>
      <c:catAx>
        <c:axId val="59482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824000"/>
        <c:crosses val="autoZero"/>
        <c:auto val="1"/>
        <c:lblAlgn val="ctr"/>
        <c:lblOffset val="100"/>
        <c:noMultiLvlLbl val="0"/>
      </c:catAx>
      <c:valAx>
        <c:axId val="5948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82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All RNAi µm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'Remontée noyaux apo Rheai 33913'!$C$83:$C$89</c:f>
              <c:numCache>
                <c:formatCode>General</c:formatCode>
                <c:ptCount val="7"/>
                <c:pt idx="0">
                  <c:v>0</c:v>
                </c:pt>
                <c:pt idx="1">
                  <c:v>0.40409999999999968</c:v>
                </c:pt>
                <c:pt idx="2">
                  <c:v>1.6266999999999996</c:v>
                </c:pt>
                <c:pt idx="3">
                  <c:v>2.4557000000000002</c:v>
                </c:pt>
                <c:pt idx="4">
                  <c:v>2.8029000000000011</c:v>
                </c:pt>
                <c:pt idx="5">
                  <c:v>3.8452000000000019</c:v>
                </c:pt>
                <c:pt idx="6">
                  <c:v>4.0498000000000012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'Remontée noyaux apo Rheai 33913'!$K$82:$K$93</c:f>
              <c:numCache>
                <c:formatCode>General</c:formatCode>
                <c:ptCount val="12"/>
                <c:pt idx="0">
                  <c:v>0</c:v>
                </c:pt>
                <c:pt idx="1">
                  <c:v>1.0297000000000018</c:v>
                </c:pt>
                <c:pt idx="2">
                  <c:v>1.1967999999999996</c:v>
                </c:pt>
                <c:pt idx="3">
                  <c:v>1.8027000000000015</c:v>
                </c:pt>
                <c:pt idx="4">
                  <c:v>2.2300000000000004</c:v>
                </c:pt>
                <c:pt idx="5">
                  <c:v>3.0115000000000016</c:v>
                </c:pt>
                <c:pt idx="6">
                  <c:v>3.6367000000000012</c:v>
                </c:pt>
                <c:pt idx="7">
                  <c:v>4.5484000000000009</c:v>
                </c:pt>
                <c:pt idx="8">
                  <c:v>4.7942999999999998</c:v>
                </c:pt>
                <c:pt idx="9">
                  <c:v>5.1231000000000009</c:v>
                </c:pt>
                <c:pt idx="10">
                  <c:v>5.5314000000000014</c:v>
                </c:pt>
                <c:pt idx="11">
                  <c:v>5.8340999999999994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'Remontée noyaux apo Rheai 33913'!$S$83:$S$100</c:f>
              <c:numCache>
                <c:formatCode>General</c:formatCode>
                <c:ptCount val="18"/>
                <c:pt idx="0">
                  <c:v>0</c:v>
                </c:pt>
                <c:pt idx="1">
                  <c:v>0.42249999999999943</c:v>
                </c:pt>
                <c:pt idx="2">
                  <c:v>0.69120000000000026</c:v>
                </c:pt>
                <c:pt idx="3">
                  <c:v>2.3498999999999999</c:v>
                </c:pt>
                <c:pt idx="4">
                  <c:v>2.2968999999999991</c:v>
                </c:pt>
                <c:pt idx="5">
                  <c:v>3.5035000000000007</c:v>
                </c:pt>
                <c:pt idx="6">
                  <c:v>4.2074000000000016</c:v>
                </c:pt>
                <c:pt idx="7">
                  <c:v>5.5780000000000012</c:v>
                </c:pt>
                <c:pt idx="8">
                  <c:v>5.3316999999999997</c:v>
                </c:pt>
                <c:pt idx="9">
                  <c:v>6.2763000000000009</c:v>
                </c:pt>
                <c:pt idx="10">
                  <c:v>6.8534999999999986</c:v>
                </c:pt>
                <c:pt idx="11">
                  <c:v>7.4342999999999986</c:v>
                </c:pt>
                <c:pt idx="12">
                  <c:v>7.1553999999999984</c:v>
                </c:pt>
                <c:pt idx="13">
                  <c:v>7.3425999999999991</c:v>
                </c:pt>
                <c:pt idx="14">
                  <c:v>8.2327999999999992</c:v>
                </c:pt>
                <c:pt idx="15">
                  <c:v>8.8851999999999993</c:v>
                </c:pt>
                <c:pt idx="16">
                  <c:v>9.5998000000000001</c:v>
                </c:pt>
                <c:pt idx="17">
                  <c:v>10.130899999999999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'Remontée noyaux apo Rheai 33913'!$AA$87:$AA$99</c:f>
              <c:numCache>
                <c:formatCode>General</c:formatCode>
                <c:ptCount val="13"/>
                <c:pt idx="0">
                  <c:v>0</c:v>
                </c:pt>
                <c:pt idx="1">
                  <c:v>0.3105500000000001</c:v>
                </c:pt>
                <c:pt idx="2">
                  <c:v>0.51198999999999995</c:v>
                </c:pt>
                <c:pt idx="3">
                  <c:v>0.60646999999999984</c:v>
                </c:pt>
                <c:pt idx="4">
                  <c:v>1.2649100000000004</c:v>
                </c:pt>
                <c:pt idx="5">
                  <c:v>3.8755400000000009</c:v>
                </c:pt>
                <c:pt idx="6">
                  <c:v>5.4566400000000002</c:v>
                </c:pt>
                <c:pt idx="7">
                  <c:v>7.346540000000001</c:v>
                </c:pt>
                <c:pt idx="8">
                  <c:v>8.4552399999999999</c:v>
                </c:pt>
                <c:pt idx="9">
                  <c:v>8.9799400000000009</c:v>
                </c:pt>
                <c:pt idx="10">
                  <c:v>9.5621400000000012</c:v>
                </c:pt>
                <c:pt idx="11">
                  <c:v>9.9595399999999987</c:v>
                </c:pt>
                <c:pt idx="12">
                  <c:v>10.416639999999999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'Remontée noyaux apo Rheai 33913'!$AJ$86:$AJ$97</c:f>
              <c:numCache>
                <c:formatCode>General</c:formatCode>
                <c:ptCount val="12"/>
                <c:pt idx="0">
                  <c:v>0</c:v>
                </c:pt>
                <c:pt idx="1">
                  <c:v>0.72530000000000072</c:v>
                </c:pt>
                <c:pt idx="2">
                  <c:v>1.5383000000000031</c:v>
                </c:pt>
                <c:pt idx="3">
                  <c:v>2.7198000000000029</c:v>
                </c:pt>
                <c:pt idx="4">
                  <c:v>3.4411000000000023</c:v>
                </c:pt>
                <c:pt idx="5">
                  <c:v>4.5643000000000029</c:v>
                </c:pt>
                <c:pt idx="6">
                  <c:v>5.0523000000000025</c:v>
                </c:pt>
                <c:pt idx="7">
                  <c:v>5.4737000000000009</c:v>
                </c:pt>
                <c:pt idx="8">
                  <c:v>5.8465000000000025</c:v>
                </c:pt>
                <c:pt idx="9">
                  <c:v>6.8870000000000005</c:v>
                </c:pt>
                <c:pt idx="10">
                  <c:v>7.901600000000002</c:v>
                </c:pt>
                <c:pt idx="11">
                  <c:v>8.0546000000000006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'Remontée noyaux apo Rheai 33913'!$AQ$87:$AQ$107</c:f>
              <c:numCache>
                <c:formatCode>General</c:formatCode>
                <c:ptCount val="21"/>
                <c:pt idx="0">
                  <c:v>0</c:v>
                </c:pt>
                <c:pt idx="1">
                  <c:v>8.4500000000000242E-2</c:v>
                </c:pt>
                <c:pt idx="2">
                  <c:v>0.1463000000000001</c:v>
                </c:pt>
                <c:pt idx="3">
                  <c:v>0.75089999999999968</c:v>
                </c:pt>
                <c:pt idx="4">
                  <c:v>1.0236999999999998</c:v>
                </c:pt>
                <c:pt idx="5">
                  <c:v>1.0775999999999986</c:v>
                </c:pt>
                <c:pt idx="6">
                  <c:v>1.4460999999999995</c:v>
                </c:pt>
                <c:pt idx="7">
                  <c:v>1.7285999999999984</c:v>
                </c:pt>
                <c:pt idx="8">
                  <c:v>1.7386999999999997</c:v>
                </c:pt>
                <c:pt idx="9">
                  <c:v>1.8353999999999981</c:v>
                </c:pt>
                <c:pt idx="10">
                  <c:v>2.210700000000001</c:v>
                </c:pt>
                <c:pt idx="11">
                  <c:v>2.9004999999999992</c:v>
                </c:pt>
                <c:pt idx="12">
                  <c:v>3.9482999999999979</c:v>
                </c:pt>
                <c:pt idx="13">
                  <c:v>4.3026</c:v>
                </c:pt>
                <c:pt idx="14">
                  <c:v>4.5075999999999983</c:v>
                </c:pt>
                <c:pt idx="15">
                  <c:v>4.5877999999999997</c:v>
                </c:pt>
                <c:pt idx="16">
                  <c:v>4.8945999999999987</c:v>
                </c:pt>
                <c:pt idx="17">
                  <c:v>5.4149000000000012</c:v>
                </c:pt>
                <c:pt idx="18">
                  <c:v>6.0530999999999988</c:v>
                </c:pt>
                <c:pt idx="19">
                  <c:v>6.7919999999999998</c:v>
                </c:pt>
                <c:pt idx="20">
                  <c:v>6.9465999999999983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'Remontée noyaux apo Rheai 33913'!$AY$88:$AY$94</c:f>
              <c:numCache>
                <c:formatCode>General</c:formatCode>
                <c:ptCount val="7"/>
                <c:pt idx="0">
                  <c:v>0</c:v>
                </c:pt>
                <c:pt idx="1">
                  <c:v>2.5733000000000033</c:v>
                </c:pt>
                <c:pt idx="2">
                  <c:v>1.4433000000000007</c:v>
                </c:pt>
                <c:pt idx="3">
                  <c:v>2.8852000000000011</c:v>
                </c:pt>
                <c:pt idx="4">
                  <c:v>4.559700000000003</c:v>
                </c:pt>
                <c:pt idx="5">
                  <c:v>5.9068000000000005</c:v>
                </c:pt>
                <c:pt idx="6">
                  <c:v>7.1549000000000014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'Remontée noyaux apo Rheai 33913'!$BG$88:$BG$101</c:f>
              <c:numCache>
                <c:formatCode>General</c:formatCode>
                <c:ptCount val="14"/>
                <c:pt idx="0">
                  <c:v>0</c:v>
                </c:pt>
                <c:pt idx="1">
                  <c:v>0.67589999999999861</c:v>
                </c:pt>
                <c:pt idx="2">
                  <c:v>1.1715</c:v>
                </c:pt>
                <c:pt idx="3">
                  <c:v>2.9513999999999978</c:v>
                </c:pt>
                <c:pt idx="4">
                  <c:v>4.0222999999999995</c:v>
                </c:pt>
                <c:pt idx="5">
                  <c:v>5.8383999999999983</c:v>
                </c:pt>
                <c:pt idx="6">
                  <c:v>7.0554000000000006</c:v>
                </c:pt>
                <c:pt idx="7">
                  <c:v>7.0766000000000009</c:v>
                </c:pt>
                <c:pt idx="8">
                  <c:v>7.2782999999999998</c:v>
                </c:pt>
                <c:pt idx="9">
                  <c:v>7.907099999999998</c:v>
                </c:pt>
                <c:pt idx="10">
                  <c:v>8.6488999999999994</c:v>
                </c:pt>
                <c:pt idx="11">
                  <c:v>8.7823000000000011</c:v>
                </c:pt>
                <c:pt idx="12">
                  <c:v>9.2990000000000013</c:v>
                </c:pt>
                <c:pt idx="13">
                  <c:v>9.9675999999999991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'Remontée noyaux apo Rheai 33913'!$BP$88:$BP$100</c:f>
              <c:numCache>
                <c:formatCode>General</c:formatCode>
                <c:ptCount val="13"/>
                <c:pt idx="0">
                  <c:v>0</c:v>
                </c:pt>
                <c:pt idx="1">
                  <c:v>0.11759999999999948</c:v>
                </c:pt>
                <c:pt idx="2">
                  <c:v>1.8779000000000003</c:v>
                </c:pt>
                <c:pt idx="3">
                  <c:v>1.9783000000000008</c:v>
                </c:pt>
                <c:pt idx="4">
                  <c:v>2.338000000000001</c:v>
                </c:pt>
                <c:pt idx="5">
                  <c:v>2.4636999999999993</c:v>
                </c:pt>
                <c:pt idx="6">
                  <c:v>2.5224000000000011</c:v>
                </c:pt>
                <c:pt idx="7">
                  <c:v>2.7428999999999988</c:v>
                </c:pt>
                <c:pt idx="8">
                  <c:v>2.7789000000000001</c:v>
                </c:pt>
                <c:pt idx="9">
                  <c:v>3.5007000000000019</c:v>
                </c:pt>
                <c:pt idx="10">
                  <c:v>3.956900000000001</c:v>
                </c:pt>
                <c:pt idx="11">
                  <c:v>4.4527999999999999</c:v>
                </c:pt>
                <c:pt idx="12">
                  <c:v>4.7002999999999986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'Remontée noyaux apo Rheai 33913'!$BW$87:$BW$106</c:f>
              <c:numCache>
                <c:formatCode>General</c:formatCode>
                <c:ptCount val="20"/>
                <c:pt idx="1">
                  <c:v>0</c:v>
                </c:pt>
                <c:pt idx="2">
                  <c:v>9.0500000000005798E-2</c:v>
                </c:pt>
                <c:pt idx="3">
                  <c:v>0.46399999999999864</c:v>
                </c:pt>
                <c:pt idx="4">
                  <c:v>0.86780000000000257</c:v>
                </c:pt>
                <c:pt idx="5">
                  <c:v>2.3333000000000084</c:v>
                </c:pt>
                <c:pt idx="6">
                  <c:v>3.7221000000000117</c:v>
                </c:pt>
                <c:pt idx="7">
                  <c:v>4.4988000000000028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57392"/>
        <c:axId val="595557952"/>
      </c:lineChart>
      <c:catAx>
        <c:axId val="59555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57952"/>
        <c:crosses val="autoZero"/>
        <c:auto val="1"/>
        <c:lblAlgn val="ctr"/>
        <c:lblOffset val="100"/>
        <c:noMultiLvlLbl val="0"/>
      </c:catAx>
      <c:valAx>
        <c:axId val="5955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AllRNAi % epi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'Remontée noyaux apo Rheai 33913'!$D$83:$D$89</c:f>
              <c:numCache>
                <c:formatCode>General</c:formatCode>
                <c:ptCount val="7"/>
                <c:pt idx="0">
                  <c:v>0</c:v>
                </c:pt>
                <c:pt idx="1">
                  <c:v>1.6426829268292669</c:v>
                </c:pt>
                <c:pt idx="2">
                  <c:v>6.6126016260162581</c:v>
                </c:pt>
                <c:pt idx="3">
                  <c:v>9.9825203252032519</c:v>
                </c:pt>
                <c:pt idx="4">
                  <c:v>11.393902439024393</c:v>
                </c:pt>
                <c:pt idx="5">
                  <c:v>15.630894308943097</c:v>
                </c:pt>
                <c:pt idx="6">
                  <c:v>16.462601626016262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'Remontée noyaux apo Rheai 33913'!$L$82:$L$93</c:f>
              <c:numCache>
                <c:formatCode>General</c:formatCode>
                <c:ptCount val="12"/>
                <c:pt idx="0">
                  <c:v>0</c:v>
                </c:pt>
                <c:pt idx="1">
                  <c:v>4.4004273504273588</c:v>
                </c:pt>
                <c:pt idx="2">
                  <c:v>5.1145299145299132</c:v>
                </c:pt>
                <c:pt idx="3">
                  <c:v>7.7038461538461611</c:v>
                </c:pt>
                <c:pt idx="4">
                  <c:v>9.5299145299145316</c:v>
                </c:pt>
                <c:pt idx="5">
                  <c:v>12.869658119658128</c:v>
                </c:pt>
                <c:pt idx="6">
                  <c:v>15.541452991452998</c:v>
                </c:pt>
                <c:pt idx="7">
                  <c:v>19.437606837606843</c:v>
                </c:pt>
                <c:pt idx="8">
                  <c:v>20.488461538461539</c:v>
                </c:pt>
                <c:pt idx="9">
                  <c:v>21.893589743589747</c:v>
                </c:pt>
                <c:pt idx="10">
                  <c:v>23.638461538461549</c:v>
                </c:pt>
                <c:pt idx="11">
                  <c:v>24.932051282051283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'Remontée noyaux apo Rheai 33913'!$T$83:$T$100</c:f>
              <c:numCache>
                <c:formatCode>General</c:formatCode>
                <c:ptCount val="18"/>
                <c:pt idx="0">
                  <c:v>0</c:v>
                </c:pt>
                <c:pt idx="1">
                  <c:v>1.624999999999998</c:v>
                </c:pt>
                <c:pt idx="2">
                  <c:v>2.6584615384615393</c:v>
                </c:pt>
                <c:pt idx="3">
                  <c:v>9.0380769230769218</c:v>
                </c:pt>
                <c:pt idx="4">
                  <c:v>8.8342307692307642</c:v>
                </c:pt>
                <c:pt idx="5">
                  <c:v>13.475000000000003</c:v>
                </c:pt>
                <c:pt idx="6">
                  <c:v>16.182307692307699</c:v>
                </c:pt>
                <c:pt idx="7">
                  <c:v>21.453846153846161</c:v>
                </c:pt>
                <c:pt idx="8">
                  <c:v>20.506538461538458</c:v>
                </c:pt>
                <c:pt idx="9">
                  <c:v>24.139615384615386</c:v>
                </c:pt>
                <c:pt idx="10">
                  <c:v>26.359615384615381</c:v>
                </c:pt>
                <c:pt idx="11">
                  <c:v>28.593461538461533</c:v>
                </c:pt>
                <c:pt idx="12">
                  <c:v>27.520769230769226</c:v>
                </c:pt>
                <c:pt idx="13">
                  <c:v>28.240769230769224</c:v>
                </c:pt>
                <c:pt idx="14">
                  <c:v>31.664615384615381</c:v>
                </c:pt>
                <c:pt idx="15">
                  <c:v>34.173846153846149</c:v>
                </c:pt>
                <c:pt idx="16">
                  <c:v>36.92230769230769</c:v>
                </c:pt>
                <c:pt idx="17">
                  <c:v>38.964999999999996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'Remontée noyaux apo Rheai 33913'!$AB$87:$AB$99</c:f>
              <c:numCache>
                <c:formatCode>General</c:formatCode>
                <c:ptCount val="13"/>
                <c:pt idx="0">
                  <c:v>0</c:v>
                </c:pt>
                <c:pt idx="1">
                  <c:v>1.537376237623763</c:v>
                </c:pt>
                <c:pt idx="2">
                  <c:v>2.5346039603960393</c:v>
                </c:pt>
                <c:pt idx="3">
                  <c:v>3.002326732673267</c:v>
                </c:pt>
                <c:pt idx="4">
                  <c:v>6.2619306930693091</c:v>
                </c:pt>
                <c:pt idx="5">
                  <c:v>19.185841584158421</c:v>
                </c:pt>
                <c:pt idx="6">
                  <c:v>27.013069306930692</c:v>
                </c:pt>
                <c:pt idx="7">
                  <c:v>36.369009900990108</c:v>
                </c:pt>
                <c:pt idx="8">
                  <c:v>41.857623762376242</c:v>
                </c:pt>
                <c:pt idx="9">
                  <c:v>44.455148514851487</c:v>
                </c:pt>
                <c:pt idx="10">
                  <c:v>47.337326732673276</c:v>
                </c:pt>
                <c:pt idx="11">
                  <c:v>49.304653465346533</c:v>
                </c:pt>
                <c:pt idx="12">
                  <c:v>51.567524752475244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'Remontée noyaux apo Rheai 33913'!$AK$86:$AK$97</c:f>
              <c:numCache>
                <c:formatCode>General</c:formatCode>
                <c:ptCount val="12"/>
                <c:pt idx="0">
                  <c:v>0</c:v>
                </c:pt>
                <c:pt idx="1">
                  <c:v>2.5360139860139883</c:v>
                </c:pt>
                <c:pt idx="2">
                  <c:v>5.3786713286713397</c:v>
                </c:pt>
                <c:pt idx="3">
                  <c:v>9.5097902097902196</c:v>
                </c:pt>
                <c:pt idx="4">
                  <c:v>12.03181818181819</c:v>
                </c:pt>
                <c:pt idx="5">
                  <c:v>15.959090909090918</c:v>
                </c:pt>
                <c:pt idx="6">
                  <c:v>17.665384615384625</c:v>
                </c:pt>
                <c:pt idx="7">
                  <c:v>19.138811188811193</c:v>
                </c:pt>
                <c:pt idx="8">
                  <c:v>20.442307692307701</c:v>
                </c:pt>
                <c:pt idx="9">
                  <c:v>24.080419580419584</c:v>
                </c:pt>
                <c:pt idx="10">
                  <c:v>27.627972027972032</c:v>
                </c:pt>
                <c:pt idx="11">
                  <c:v>28.162937062937065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'Remontée noyaux apo Rheai 33913'!$AR$87:$AR$107</c:f>
              <c:numCache>
                <c:formatCode>General</c:formatCode>
                <c:ptCount val="21"/>
                <c:pt idx="0">
                  <c:v>0</c:v>
                </c:pt>
                <c:pt idx="1">
                  <c:v>0.36422413793103553</c:v>
                </c:pt>
                <c:pt idx="2">
                  <c:v>0.63060344827586245</c:v>
                </c:pt>
                <c:pt idx="3">
                  <c:v>3.2366379310344815</c:v>
                </c:pt>
                <c:pt idx="4">
                  <c:v>4.4124999999999996</c:v>
                </c:pt>
                <c:pt idx="5">
                  <c:v>4.6448275862068904</c:v>
                </c:pt>
                <c:pt idx="6">
                  <c:v>6.2331896551724117</c:v>
                </c:pt>
                <c:pt idx="7">
                  <c:v>7.4508620689655105</c:v>
                </c:pt>
                <c:pt idx="8">
                  <c:v>7.4943965517241367</c:v>
                </c:pt>
                <c:pt idx="9">
                  <c:v>7.9112068965517164</c:v>
                </c:pt>
                <c:pt idx="10">
                  <c:v>9.5288793103448324</c:v>
                </c:pt>
                <c:pt idx="11">
                  <c:v>12.50215517241379</c:v>
                </c:pt>
                <c:pt idx="12">
                  <c:v>17.018534482758614</c:v>
                </c:pt>
                <c:pt idx="13">
                  <c:v>18.545689655172414</c:v>
                </c:pt>
                <c:pt idx="14">
                  <c:v>19.429310344827581</c:v>
                </c:pt>
                <c:pt idx="15">
                  <c:v>19.774999999999999</c:v>
                </c:pt>
                <c:pt idx="16">
                  <c:v>21.097413793103442</c:v>
                </c:pt>
                <c:pt idx="17">
                  <c:v>23.340086206896558</c:v>
                </c:pt>
                <c:pt idx="18">
                  <c:v>26.090948275862065</c:v>
                </c:pt>
                <c:pt idx="19">
                  <c:v>29.27586206896552</c:v>
                </c:pt>
                <c:pt idx="20">
                  <c:v>29.942241379310335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'Remontée noyaux apo Rheai 33913'!$AZ$88:$AZ$94</c:f>
              <c:numCache>
                <c:formatCode>General</c:formatCode>
                <c:ptCount val="7"/>
                <c:pt idx="0">
                  <c:v>0</c:v>
                </c:pt>
                <c:pt idx="1">
                  <c:v>8.5776666666666781</c:v>
                </c:pt>
                <c:pt idx="2">
                  <c:v>4.8110000000000017</c:v>
                </c:pt>
                <c:pt idx="3">
                  <c:v>9.6173333333333382</c:v>
                </c:pt>
                <c:pt idx="4">
                  <c:v>15.199000000000011</c:v>
                </c:pt>
                <c:pt idx="5">
                  <c:v>19.689333333333334</c:v>
                </c:pt>
                <c:pt idx="6">
                  <c:v>23.849666666666671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'Remontée noyaux apo Rheai 33913'!$BH$88:$BH$101</c:f>
              <c:numCache>
                <c:formatCode>General</c:formatCode>
                <c:ptCount val="14"/>
                <c:pt idx="0">
                  <c:v>0</c:v>
                </c:pt>
                <c:pt idx="1">
                  <c:v>2.3068259385665479</c:v>
                </c:pt>
                <c:pt idx="2">
                  <c:v>3.9982935153583616</c:v>
                </c:pt>
                <c:pt idx="3">
                  <c:v>10.073037542662108</c:v>
                </c:pt>
                <c:pt idx="4">
                  <c:v>13.727986348122863</c:v>
                </c:pt>
                <c:pt idx="5">
                  <c:v>19.926279863481223</c:v>
                </c:pt>
                <c:pt idx="6">
                  <c:v>24.079863481228671</c:v>
                </c:pt>
                <c:pt idx="7">
                  <c:v>24.152218430034132</c:v>
                </c:pt>
                <c:pt idx="8">
                  <c:v>24.840614334470988</c:v>
                </c:pt>
                <c:pt idx="9">
                  <c:v>26.986689419795212</c:v>
                </c:pt>
                <c:pt idx="10">
                  <c:v>29.51843003412969</c:v>
                </c:pt>
                <c:pt idx="11">
                  <c:v>29.973720136518772</c:v>
                </c:pt>
                <c:pt idx="12">
                  <c:v>31.737201365187715</c:v>
                </c:pt>
                <c:pt idx="13">
                  <c:v>34.019112627986345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'Remontée noyaux apo Rheai 33913'!$BQ$88:$BQ$100</c:f>
              <c:numCache>
                <c:formatCode>General</c:formatCode>
                <c:ptCount val="13"/>
                <c:pt idx="0">
                  <c:v>0</c:v>
                </c:pt>
                <c:pt idx="1">
                  <c:v>0.6461538461538433</c:v>
                </c:pt>
                <c:pt idx="2">
                  <c:v>10.31813186813187</c:v>
                </c:pt>
                <c:pt idx="3">
                  <c:v>10.869780219780225</c:v>
                </c:pt>
                <c:pt idx="4">
                  <c:v>12.846153846153852</c:v>
                </c:pt>
                <c:pt idx="5">
                  <c:v>13.536813186813184</c:v>
                </c:pt>
                <c:pt idx="6">
                  <c:v>13.859340659340665</c:v>
                </c:pt>
                <c:pt idx="7">
                  <c:v>15.070879120879116</c:v>
                </c:pt>
                <c:pt idx="8">
                  <c:v>15.26868131868132</c:v>
                </c:pt>
                <c:pt idx="9">
                  <c:v>19.234615384615399</c:v>
                </c:pt>
                <c:pt idx="10">
                  <c:v>21.741208791208795</c:v>
                </c:pt>
                <c:pt idx="11">
                  <c:v>24.465934065934068</c:v>
                </c:pt>
                <c:pt idx="12">
                  <c:v>25.82582417582417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'Remontée noyaux apo Rheai 33913'!$BX$87:$BX$106</c:f>
              <c:numCache>
                <c:formatCode>General</c:formatCode>
                <c:ptCount val="20"/>
                <c:pt idx="1">
                  <c:v>0</c:v>
                </c:pt>
                <c:pt idx="2">
                  <c:v>0.31099656357390304</c:v>
                </c:pt>
                <c:pt idx="3">
                  <c:v>1.5945017182130534</c:v>
                </c:pt>
                <c:pt idx="4">
                  <c:v>2.9821305841924484</c:v>
                </c:pt>
                <c:pt idx="5">
                  <c:v>8.0182130584192723</c:v>
                </c:pt>
                <c:pt idx="6">
                  <c:v>12.790721649484576</c:v>
                </c:pt>
                <c:pt idx="7">
                  <c:v>15.459793814432999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65792"/>
        <c:axId val="595566352"/>
      </c:lineChart>
      <c:catAx>
        <c:axId val="59556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66352"/>
        <c:crosses val="autoZero"/>
        <c:auto val="1"/>
        <c:lblAlgn val="ctr"/>
        <c:lblOffset val="100"/>
        <c:noMultiLvlLbl val="0"/>
      </c:catAx>
      <c:valAx>
        <c:axId val="5955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Rheai 33913'!$D$83:$D$89</c:f>
              <c:numCache>
                <c:formatCode>General</c:formatCode>
                <c:ptCount val="7"/>
                <c:pt idx="0">
                  <c:v>0</c:v>
                </c:pt>
                <c:pt idx="1">
                  <c:v>1.6426829268292669</c:v>
                </c:pt>
                <c:pt idx="2">
                  <c:v>6.6126016260162581</c:v>
                </c:pt>
                <c:pt idx="3">
                  <c:v>9.9825203252032519</c:v>
                </c:pt>
                <c:pt idx="4">
                  <c:v>11.393902439024393</c:v>
                </c:pt>
                <c:pt idx="5">
                  <c:v>15.630894308943097</c:v>
                </c:pt>
                <c:pt idx="6">
                  <c:v>16.462601626016262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69152"/>
        <c:axId val="595569712"/>
      </c:lineChart>
      <c:catAx>
        <c:axId val="59556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69712"/>
        <c:crosses val="autoZero"/>
        <c:auto val="1"/>
        <c:lblAlgn val="ctr"/>
        <c:lblOffset val="100"/>
        <c:noMultiLvlLbl val="0"/>
      </c:catAx>
      <c:valAx>
        <c:axId val="59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6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'Remontée noyaux apo Rheai 33913'!$L$82:$L$93</c:f>
              <c:numCache>
                <c:formatCode>General</c:formatCode>
                <c:ptCount val="12"/>
                <c:pt idx="0">
                  <c:v>0</c:v>
                </c:pt>
                <c:pt idx="1">
                  <c:v>4.4004273504273588</c:v>
                </c:pt>
                <c:pt idx="2">
                  <c:v>5.1145299145299132</c:v>
                </c:pt>
                <c:pt idx="3">
                  <c:v>7.7038461538461611</c:v>
                </c:pt>
                <c:pt idx="4">
                  <c:v>9.5299145299145316</c:v>
                </c:pt>
                <c:pt idx="5">
                  <c:v>12.869658119658128</c:v>
                </c:pt>
                <c:pt idx="6">
                  <c:v>15.541452991452998</c:v>
                </c:pt>
                <c:pt idx="7">
                  <c:v>19.437606837606843</c:v>
                </c:pt>
                <c:pt idx="8">
                  <c:v>20.488461538461539</c:v>
                </c:pt>
                <c:pt idx="9">
                  <c:v>21.893589743589747</c:v>
                </c:pt>
                <c:pt idx="10">
                  <c:v>23.638461538461549</c:v>
                </c:pt>
                <c:pt idx="11">
                  <c:v>24.932051282051283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71952"/>
        <c:axId val="658766928"/>
      </c:scatterChart>
      <c:valAx>
        <c:axId val="5955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66928"/>
        <c:crosses val="autoZero"/>
        <c:crossBetween val="midCat"/>
      </c:valAx>
      <c:valAx>
        <c:axId val="6587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7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'Remontée noyaux apo Rheai 33913'!$T$83:$T$100</c:f>
              <c:numCache>
                <c:formatCode>General</c:formatCode>
                <c:ptCount val="18"/>
                <c:pt idx="0">
                  <c:v>0</c:v>
                </c:pt>
                <c:pt idx="1">
                  <c:v>1.624999999999998</c:v>
                </c:pt>
                <c:pt idx="2">
                  <c:v>2.6584615384615393</c:v>
                </c:pt>
                <c:pt idx="3">
                  <c:v>9.0380769230769218</c:v>
                </c:pt>
                <c:pt idx="4">
                  <c:v>8.8342307692307642</c:v>
                </c:pt>
                <c:pt idx="5">
                  <c:v>13.475000000000003</c:v>
                </c:pt>
                <c:pt idx="6">
                  <c:v>16.182307692307699</c:v>
                </c:pt>
                <c:pt idx="7">
                  <c:v>21.453846153846161</c:v>
                </c:pt>
                <c:pt idx="8">
                  <c:v>20.506538461538458</c:v>
                </c:pt>
                <c:pt idx="9">
                  <c:v>24.139615384615386</c:v>
                </c:pt>
                <c:pt idx="10">
                  <c:v>26.359615384615381</c:v>
                </c:pt>
                <c:pt idx="11">
                  <c:v>28.593461538461533</c:v>
                </c:pt>
                <c:pt idx="12">
                  <c:v>27.520769230769226</c:v>
                </c:pt>
                <c:pt idx="13">
                  <c:v>28.240769230769224</c:v>
                </c:pt>
                <c:pt idx="14">
                  <c:v>31.664615384615381</c:v>
                </c:pt>
                <c:pt idx="15">
                  <c:v>34.173846153846149</c:v>
                </c:pt>
                <c:pt idx="16">
                  <c:v>36.92230769230769</c:v>
                </c:pt>
                <c:pt idx="17">
                  <c:v>38.964999999999996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69168"/>
        <c:axId val="658769728"/>
      </c:scatterChart>
      <c:valAx>
        <c:axId val="65876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69728"/>
        <c:crosses val="autoZero"/>
        <c:crossBetween val="midCat"/>
      </c:valAx>
      <c:valAx>
        <c:axId val="658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6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'Remontée noyaux apo Rheai 33913'!$AB$87:$AB$99</c:f>
              <c:numCache>
                <c:formatCode>General</c:formatCode>
                <c:ptCount val="13"/>
                <c:pt idx="0">
                  <c:v>0</c:v>
                </c:pt>
                <c:pt idx="1">
                  <c:v>1.537376237623763</c:v>
                </c:pt>
                <c:pt idx="2">
                  <c:v>2.5346039603960393</c:v>
                </c:pt>
                <c:pt idx="3">
                  <c:v>3.002326732673267</c:v>
                </c:pt>
                <c:pt idx="4">
                  <c:v>6.2619306930693091</c:v>
                </c:pt>
                <c:pt idx="5">
                  <c:v>19.185841584158421</c:v>
                </c:pt>
                <c:pt idx="6">
                  <c:v>27.013069306930692</c:v>
                </c:pt>
                <c:pt idx="7">
                  <c:v>36.369009900990108</c:v>
                </c:pt>
                <c:pt idx="8">
                  <c:v>41.857623762376242</c:v>
                </c:pt>
                <c:pt idx="9">
                  <c:v>44.455148514851487</c:v>
                </c:pt>
                <c:pt idx="10">
                  <c:v>47.337326732673276</c:v>
                </c:pt>
                <c:pt idx="11">
                  <c:v>49.304653465346533</c:v>
                </c:pt>
                <c:pt idx="12">
                  <c:v>51.567524752475244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771968"/>
        <c:axId val="658772528"/>
      </c:lineChart>
      <c:catAx>
        <c:axId val="65877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72528"/>
        <c:crosses val="autoZero"/>
        <c:auto val="1"/>
        <c:lblAlgn val="ctr"/>
        <c:lblOffset val="100"/>
        <c:noMultiLvlLbl val="0"/>
      </c:catAx>
      <c:valAx>
        <c:axId val="6587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7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'Remontée noyaux apo Rheai 33913'!$AK$86:$AK$97</c:f>
              <c:numCache>
                <c:formatCode>General</c:formatCode>
                <c:ptCount val="12"/>
                <c:pt idx="0">
                  <c:v>0</c:v>
                </c:pt>
                <c:pt idx="1">
                  <c:v>2.5360139860139883</c:v>
                </c:pt>
                <c:pt idx="2">
                  <c:v>5.3786713286713397</c:v>
                </c:pt>
                <c:pt idx="3">
                  <c:v>9.5097902097902196</c:v>
                </c:pt>
                <c:pt idx="4">
                  <c:v>12.03181818181819</c:v>
                </c:pt>
                <c:pt idx="5">
                  <c:v>15.959090909090918</c:v>
                </c:pt>
                <c:pt idx="6">
                  <c:v>17.665384615384625</c:v>
                </c:pt>
                <c:pt idx="7">
                  <c:v>19.138811188811193</c:v>
                </c:pt>
                <c:pt idx="8">
                  <c:v>20.442307692307701</c:v>
                </c:pt>
                <c:pt idx="9">
                  <c:v>24.080419580419584</c:v>
                </c:pt>
                <c:pt idx="10">
                  <c:v>27.627972027972032</c:v>
                </c:pt>
                <c:pt idx="11">
                  <c:v>28.162937062937065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774768"/>
        <c:axId val="658775328"/>
      </c:lineChart>
      <c:catAx>
        <c:axId val="65877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75328"/>
        <c:crosses val="autoZero"/>
        <c:auto val="1"/>
        <c:lblAlgn val="ctr"/>
        <c:lblOffset val="100"/>
        <c:noMultiLvlLbl val="0"/>
      </c:catAx>
      <c:valAx>
        <c:axId val="6587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7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'Remontée noyaux apo Rheai 33913'!$AR$87:$AR$107</c:f>
              <c:numCache>
                <c:formatCode>General</c:formatCode>
                <c:ptCount val="21"/>
                <c:pt idx="0">
                  <c:v>0</c:v>
                </c:pt>
                <c:pt idx="1">
                  <c:v>0.36422413793103553</c:v>
                </c:pt>
                <c:pt idx="2">
                  <c:v>0.63060344827586245</c:v>
                </c:pt>
                <c:pt idx="3">
                  <c:v>3.2366379310344815</c:v>
                </c:pt>
                <c:pt idx="4">
                  <c:v>4.4124999999999996</c:v>
                </c:pt>
                <c:pt idx="5">
                  <c:v>4.6448275862068904</c:v>
                </c:pt>
                <c:pt idx="6">
                  <c:v>6.2331896551724117</c:v>
                </c:pt>
                <c:pt idx="7">
                  <c:v>7.4508620689655105</c:v>
                </c:pt>
                <c:pt idx="8">
                  <c:v>7.4943965517241367</c:v>
                </c:pt>
                <c:pt idx="9">
                  <c:v>7.9112068965517164</c:v>
                </c:pt>
                <c:pt idx="10">
                  <c:v>9.5288793103448324</c:v>
                </c:pt>
                <c:pt idx="11">
                  <c:v>12.50215517241379</c:v>
                </c:pt>
                <c:pt idx="12">
                  <c:v>17.018534482758614</c:v>
                </c:pt>
                <c:pt idx="13">
                  <c:v>18.545689655172414</c:v>
                </c:pt>
                <c:pt idx="14">
                  <c:v>19.429310344827581</c:v>
                </c:pt>
                <c:pt idx="15">
                  <c:v>19.774999999999999</c:v>
                </c:pt>
                <c:pt idx="16">
                  <c:v>21.097413793103442</c:v>
                </c:pt>
                <c:pt idx="17">
                  <c:v>23.340086206896558</c:v>
                </c:pt>
                <c:pt idx="18">
                  <c:v>26.090948275862065</c:v>
                </c:pt>
                <c:pt idx="19">
                  <c:v>29.27586206896552</c:v>
                </c:pt>
                <c:pt idx="20">
                  <c:v>29.942241379310335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777568"/>
        <c:axId val="658778128"/>
      </c:lineChart>
      <c:catAx>
        <c:axId val="65877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78128"/>
        <c:crosses val="autoZero"/>
        <c:auto val="1"/>
        <c:lblAlgn val="ctr"/>
        <c:lblOffset val="100"/>
        <c:noMultiLvlLbl val="0"/>
      </c:catAx>
      <c:valAx>
        <c:axId val="6587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'Remontée noyaux apo Rheai 33913'!$AZ$88:$AZ$94</c:f>
              <c:numCache>
                <c:formatCode>General</c:formatCode>
                <c:ptCount val="7"/>
                <c:pt idx="0">
                  <c:v>0</c:v>
                </c:pt>
                <c:pt idx="1">
                  <c:v>8.5776666666666781</c:v>
                </c:pt>
                <c:pt idx="2">
                  <c:v>4.8110000000000017</c:v>
                </c:pt>
                <c:pt idx="3">
                  <c:v>9.6173333333333382</c:v>
                </c:pt>
                <c:pt idx="4">
                  <c:v>15.199000000000011</c:v>
                </c:pt>
                <c:pt idx="5">
                  <c:v>19.689333333333334</c:v>
                </c:pt>
                <c:pt idx="6">
                  <c:v>23.849666666666671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780368"/>
        <c:axId val="658780928"/>
      </c:lineChart>
      <c:catAx>
        <c:axId val="6587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80928"/>
        <c:crosses val="autoZero"/>
        <c:auto val="1"/>
        <c:lblAlgn val="ctr"/>
        <c:lblOffset val="100"/>
        <c:noMultiLvlLbl val="0"/>
      </c:catAx>
      <c:valAx>
        <c:axId val="6587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'Remontée noyaux apo Rheai 33913'!$BH$88:$BH$101</c:f>
              <c:numCache>
                <c:formatCode>General</c:formatCode>
                <c:ptCount val="14"/>
                <c:pt idx="0">
                  <c:v>0</c:v>
                </c:pt>
                <c:pt idx="1">
                  <c:v>2.3068259385665479</c:v>
                </c:pt>
                <c:pt idx="2">
                  <c:v>3.9982935153583616</c:v>
                </c:pt>
                <c:pt idx="3">
                  <c:v>10.073037542662108</c:v>
                </c:pt>
                <c:pt idx="4">
                  <c:v>13.727986348122863</c:v>
                </c:pt>
                <c:pt idx="5">
                  <c:v>19.926279863481223</c:v>
                </c:pt>
                <c:pt idx="6">
                  <c:v>24.079863481228671</c:v>
                </c:pt>
                <c:pt idx="7">
                  <c:v>24.152218430034132</c:v>
                </c:pt>
                <c:pt idx="8">
                  <c:v>24.840614334470988</c:v>
                </c:pt>
                <c:pt idx="9">
                  <c:v>26.986689419795212</c:v>
                </c:pt>
                <c:pt idx="10">
                  <c:v>29.51843003412969</c:v>
                </c:pt>
                <c:pt idx="11">
                  <c:v>29.973720136518772</c:v>
                </c:pt>
                <c:pt idx="12">
                  <c:v>31.737201365187715</c:v>
                </c:pt>
                <c:pt idx="13">
                  <c:v>34.019112627986345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783168"/>
        <c:axId val="658783728"/>
      </c:lineChart>
      <c:catAx>
        <c:axId val="65878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83728"/>
        <c:crosses val="autoZero"/>
        <c:auto val="1"/>
        <c:lblAlgn val="ctr"/>
        <c:lblOffset val="100"/>
        <c:noMultiLvlLbl val="0"/>
      </c:catAx>
      <c:valAx>
        <c:axId val="6587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20180305 Cell1 deconv correct drift 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'!$AF$36:$AF$44</c:f>
              <c:numCache>
                <c:formatCode>General</c:formatCode>
                <c:ptCount val="9"/>
                <c:pt idx="0">
                  <c:v>23.573699999999999</c:v>
                </c:pt>
                <c:pt idx="1">
                  <c:v>21.950700000000001</c:v>
                </c:pt>
                <c:pt idx="2">
                  <c:v>20.305199999999999</c:v>
                </c:pt>
                <c:pt idx="3">
                  <c:v>20.123200000000001</c:v>
                </c:pt>
                <c:pt idx="4">
                  <c:v>19.9786</c:v>
                </c:pt>
                <c:pt idx="5">
                  <c:v>18.451699999999999</c:v>
                </c:pt>
                <c:pt idx="6">
                  <c:v>17.955500000000001</c:v>
                </c:pt>
                <c:pt idx="7">
                  <c:v>16.408799999999999</c:v>
                </c:pt>
                <c:pt idx="8">
                  <c:v>15.625299999999999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12112"/>
        <c:axId val="587212672"/>
      </c:lineChart>
      <c:catAx>
        <c:axId val="58721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12672"/>
        <c:crosses val="autoZero"/>
        <c:auto val="1"/>
        <c:lblAlgn val="ctr"/>
        <c:lblOffset val="100"/>
        <c:noMultiLvlLbl val="0"/>
      </c:catAx>
      <c:valAx>
        <c:axId val="5872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1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'Remontée noyaux apo Rheai 33913'!$BQ$88:$BQ$100</c:f>
              <c:numCache>
                <c:formatCode>General</c:formatCode>
                <c:ptCount val="13"/>
                <c:pt idx="0">
                  <c:v>0</c:v>
                </c:pt>
                <c:pt idx="1">
                  <c:v>0.6461538461538433</c:v>
                </c:pt>
                <c:pt idx="2">
                  <c:v>10.31813186813187</c:v>
                </c:pt>
                <c:pt idx="3">
                  <c:v>10.869780219780225</c:v>
                </c:pt>
                <c:pt idx="4">
                  <c:v>12.846153846153852</c:v>
                </c:pt>
                <c:pt idx="5">
                  <c:v>13.536813186813184</c:v>
                </c:pt>
                <c:pt idx="6">
                  <c:v>13.859340659340665</c:v>
                </c:pt>
                <c:pt idx="7">
                  <c:v>15.070879120879116</c:v>
                </c:pt>
                <c:pt idx="8">
                  <c:v>15.26868131868132</c:v>
                </c:pt>
                <c:pt idx="9">
                  <c:v>19.234615384615399</c:v>
                </c:pt>
                <c:pt idx="10">
                  <c:v>21.741208791208795</c:v>
                </c:pt>
                <c:pt idx="11">
                  <c:v>24.465934065934068</c:v>
                </c:pt>
                <c:pt idx="12">
                  <c:v>25.82582417582417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785968"/>
        <c:axId val="658786528"/>
      </c:lineChart>
      <c:catAx>
        <c:axId val="65878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86528"/>
        <c:crosses val="autoZero"/>
        <c:auto val="1"/>
        <c:lblAlgn val="ctr"/>
        <c:lblOffset val="100"/>
        <c:noMultiLvlLbl val="0"/>
      </c:catAx>
      <c:valAx>
        <c:axId val="6587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8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'Remontée noyaux apo Rheai 33913'!$BX$88:$BX$94</c:f>
              <c:numCache>
                <c:formatCode>General</c:formatCode>
                <c:ptCount val="7"/>
                <c:pt idx="0">
                  <c:v>0</c:v>
                </c:pt>
                <c:pt idx="1">
                  <c:v>0.31099656357390304</c:v>
                </c:pt>
                <c:pt idx="2">
                  <c:v>1.5945017182130534</c:v>
                </c:pt>
                <c:pt idx="3">
                  <c:v>2.9821305841924484</c:v>
                </c:pt>
                <c:pt idx="4">
                  <c:v>8.0182130584192723</c:v>
                </c:pt>
                <c:pt idx="5">
                  <c:v>12.790721649484576</c:v>
                </c:pt>
                <c:pt idx="6">
                  <c:v>15.459793814432999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788768"/>
        <c:axId val="658789328"/>
      </c:lineChart>
      <c:catAx>
        <c:axId val="65878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89328"/>
        <c:crosses val="autoZero"/>
        <c:auto val="1"/>
        <c:lblAlgn val="ctr"/>
        <c:lblOffset val="100"/>
        <c:noMultiLvlLbl val="0"/>
      </c:catAx>
      <c:valAx>
        <c:axId val="6587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8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'Remontée noyaux apo Rheai 33913'!$F$83:$F$89</c:f>
              <c:numCache>
                <c:formatCode>General</c:formatCode>
                <c:ptCount val="7"/>
                <c:pt idx="0">
                  <c:v>1</c:v>
                </c:pt>
                <c:pt idx="1">
                  <c:v>0.92217576107038357</c:v>
                </c:pt>
                <c:pt idx="2">
                  <c:v>0.98787985892130392</c:v>
                </c:pt>
                <c:pt idx="3">
                  <c:v>0.94703187692378243</c:v>
                </c:pt>
                <c:pt idx="4">
                  <c:v>0.92300536811755896</c:v>
                </c:pt>
                <c:pt idx="5">
                  <c:v>0.86922499835874434</c:v>
                </c:pt>
                <c:pt idx="6">
                  <c:v>1.0000000000000298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91568"/>
        <c:axId val="658792128"/>
      </c:scatterChart>
      <c:valAx>
        <c:axId val="65879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92128"/>
        <c:crosses val="autoZero"/>
        <c:crossBetween val="midCat"/>
      </c:valAx>
      <c:valAx>
        <c:axId val="6587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9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'Remontée noyaux apo Rheai 33913'!$N$82:$N$93</c:f>
              <c:numCache>
                <c:formatCode>General</c:formatCode>
                <c:ptCount val="12"/>
                <c:pt idx="0">
                  <c:v>0.99999999999999956</c:v>
                </c:pt>
                <c:pt idx="1">
                  <c:v>0.85239664659412562</c:v>
                </c:pt>
                <c:pt idx="2">
                  <c:v>0.90300624979963429</c:v>
                </c:pt>
                <c:pt idx="3">
                  <c:v>0.99013791929091299</c:v>
                </c:pt>
                <c:pt idx="4">
                  <c:v>0.97217648038657345</c:v>
                </c:pt>
                <c:pt idx="5">
                  <c:v>0.99590163934425313</c:v>
                </c:pt>
                <c:pt idx="6">
                  <c:v>0.98854921990433864</c:v>
                </c:pt>
                <c:pt idx="7">
                  <c:v>0.90068348120363262</c:v>
                </c:pt>
                <c:pt idx="8">
                  <c:v>0.99311183456136554</c:v>
                </c:pt>
                <c:pt idx="9">
                  <c:v>0.99613740274618656</c:v>
                </c:pt>
                <c:pt idx="10">
                  <c:v>0.99270062500435119</c:v>
                </c:pt>
                <c:pt idx="11">
                  <c:v>1.0000000000001577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94368"/>
        <c:axId val="658794928"/>
      </c:scatterChart>
      <c:valAx>
        <c:axId val="6587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94928"/>
        <c:crosses val="autoZero"/>
        <c:crossBetween val="midCat"/>
      </c:valAx>
      <c:valAx>
        <c:axId val="6587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'Remontée noyaux apo Rheai 33913'!$V$83:$V$100</c:f>
              <c:numCache>
                <c:formatCode>General</c:formatCode>
                <c:ptCount val="18"/>
                <c:pt idx="0">
                  <c:v>1</c:v>
                </c:pt>
                <c:pt idx="1">
                  <c:v>0.98376415297636588</c:v>
                </c:pt>
                <c:pt idx="2">
                  <c:v>0.85224879475592519</c:v>
                </c:pt>
                <c:pt idx="3">
                  <c:v>0.72527052328755437</c:v>
                </c:pt>
                <c:pt idx="4">
                  <c:v>0.71561204590874239</c:v>
                </c:pt>
                <c:pt idx="5">
                  <c:v>0.97744236372413573</c:v>
                </c:pt>
                <c:pt idx="6">
                  <c:v>0.96671776544596755</c:v>
                </c:pt>
                <c:pt idx="7">
                  <c:v>0.5919209178163729</c:v>
                </c:pt>
                <c:pt idx="8">
                  <c:v>0.50774455627800008</c:v>
                </c:pt>
                <c:pt idx="9">
                  <c:v>0.98094166007040062</c:v>
                </c:pt>
                <c:pt idx="10">
                  <c:v>0.99999677844739288</c:v>
                </c:pt>
                <c:pt idx="11">
                  <c:v>0.27005116132021556</c:v>
                </c:pt>
                <c:pt idx="12">
                  <c:v>0.104037853167113</c:v>
                </c:pt>
                <c:pt idx="13">
                  <c:v>0.87572013113749492</c:v>
                </c:pt>
                <c:pt idx="14">
                  <c:v>0.99214096588512635</c:v>
                </c:pt>
                <c:pt idx="15">
                  <c:v>0.99931035931424084</c:v>
                </c:pt>
                <c:pt idx="16">
                  <c:v>0.99281885050209051</c:v>
                </c:pt>
                <c:pt idx="17">
                  <c:v>1.0000000000000191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97168"/>
        <c:axId val="658797728"/>
      </c:scatterChart>
      <c:valAx>
        <c:axId val="6587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97728"/>
        <c:crosses val="autoZero"/>
        <c:crossBetween val="midCat"/>
      </c:valAx>
      <c:valAx>
        <c:axId val="6587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9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'Remontée noyaux apo Rheai 33913'!$AD$87:$AD$99</c:f>
              <c:numCache>
                <c:formatCode>General</c:formatCode>
                <c:ptCount val="13"/>
                <c:pt idx="0">
                  <c:v>1.0000000000000004</c:v>
                </c:pt>
                <c:pt idx="1">
                  <c:v>0.9850871870714355</c:v>
                </c:pt>
                <c:pt idx="2">
                  <c:v>0.95826885780283977</c:v>
                </c:pt>
                <c:pt idx="3">
                  <c:v>0.84244895814939735</c:v>
                </c:pt>
                <c:pt idx="4">
                  <c:v>0.89375839856591888</c:v>
                </c:pt>
                <c:pt idx="5">
                  <c:v>0.98028830469410477</c:v>
                </c:pt>
                <c:pt idx="6">
                  <c:v>0.9973686427714642</c:v>
                </c:pt>
                <c:pt idx="7">
                  <c:v>0.97787668351715973</c:v>
                </c:pt>
                <c:pt idx="8">
                  <c:v>0.9591307063273451</c:v>
                </c:pt>
                <c:pt idx="9">
                  <c:v>0.9991013156255576</c:v>
                </c:pt>
                <c:pt idx="10">
                  <c:v>0.98827633174469542</c:v>
                </c:pt>
                <c:pt idx="11">
                  <c:v>0.99837558412540661</c:v>
                </c:pt>
                <c:pt idx="12">
                  <c:v>1.000000000000338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64112"/>
        <c:axId val="658964672"/>
      </c:scatterChart>
      <c:valAx>
        <c:axId val="6589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64672"/>
        <c:crosses val="autoZero"/>
        <c:crossBetween val="midCat"/>
      </c:valAx>
      <c:valAx>
        <c:axId val="6589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6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'Remontée noyaux apo Rheai 33913'!$AM$86:$AM$97</c:f>
              <c:numCache>
                <c:formatCode>General</c:formatCode>
                <c:ptCount val="12"/>
                <c:pt idx="0">
                  <c:v>1</c:v>
                </c:pt>
                <c:pt idx="1">
                  <c:v>0.99891775500911151</c:v>
                </c:pt>
                <c:pt idx="2">
                  <c:v>0.98874949740606433</c:v>
                </c:pt>
                <c:pt idx="3">
                  <c:v>0.98087509026635067</c:v>
                </c:pt>
                <c:pt idx="4">
                  <c:v>0.98442104481689474</c:v>
                </c:pt>
                <c:pt idx="5">
                  <c:v>0.95074343168665709</c:v>
                </c:pt>
                <c:pt idx="6">
                  <c:v>0.99821539720700003</c:v>
                </c:pt>
                <c:pt idx="7">
                  <c:v>0.99875333501727703</c:v>
                </c:pt>
                <c:pt idx="8">
                  <c:v>0.93075207076369304</c:v>
                </c:pt>
                <c:pt idx="9">
                  <c:v>0.99994705933866912</c:v>
                </c:pt>
                <c:pt idx="10">
                  <c:v>0.84637413650934112</c:v>
                </c:pt>
                <c:pt idx="11">
                  <c:v>0.99999999999976708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66912"/>
        <c:axId val="658967472"/>
      </c:scatterChart>
      <c:valAx>
        <c:axId val="65896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67472"/>
        <c:crosses val="autoZero"/>
        <c:crossBetween val="midCat"/>
      </c:valAx>
      <c:valAx>
        <c:axId val="6589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6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'Remontée noyaux apo Rheai 33913'!$AT$87:$AT$107</c:f>
              <c:numCache>
                <c:formatCode>General</c:formatCode>
                <c:ptCount val="21"/>
                <c:pt idx="0">
                  <c:v>1</c:v>
                </c:pt>
                <c:pt idx="1">
                  <c:v>0.99203894672896786</c:v>
                </c:pt>
                <c:pt idx="2">
                  <c:v>0.81889970384880439</c:v>
                </c:pt>
                <c:pt idx="3">
                  <c:v>0.95449992154021612</c:v>
                </c:pt>
                <c:pt idx="4">
                  <c:v>0.86983117924713682</c:v>
                </c:pt>
                <c:pt idx="5">
                  <c:v>0.84394960355920234</c:v>
                </c:pt>
                <c:pt idx="6">
                  <c:v>0.99421644840198864</c:v>
                </c:pt>
                <c:pt idx="7">
                  <c:v>0.77585667540382519</c:v>
                </c:pt>
                <c:pt idx="8">
                  <c:v>0.82023324068024694</c:v>
                </c:pt>
                <c:pt idx="9">
                  <c:v>0.89595028732793658</c:v>
                </c:pt>
                <c:pt idx="10">
                  <c:v>0.97175787668286762</c:v>
                </c:pt>
                <c:pt idx="11">
                  <c:v>0.98604778548773908</c:v>
                </c:pt>
                <c:pt idx="12">
                  <c:v>0.92460060345449768</c:v>
                </c:pt>
                <c:pt idx="13">
                  <c:v>0.97679862301145248</c:v>
                </c:pt>
                <c:pt idx="14">
                  <c:v>0.94000188603552237</c:v>
                </c:pt>
                <c:pt idx="15">
                  <c:v>0.89743914446729356</c:v>
                </c:pt>
                <c:pt idx="16">
                  <c:v>0.97827208158260581</c:v>
                </c:pt>
                <c:pt idx="17">
                  <c:v>0.99655953196917935</c:v>
                </c:pt>
                <c:pt idx="18">
                  <c:v>0.99822076493270562</c:v>
                </c:pt>
                <c:pt idx="19">
                  <c:v>0.87523668218560502</c:v>
                </c:pt>
                <c:pt idx="20">
                  <c:v>0.99999999999924505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69712"/>
        <c:axId val="658970272"/>
      </c:scatterChart>
      <c:valAx>
        <c:axId val="65896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70272"/>
        <c:crosses val="autoZero"/>
        <c:crossBetween val="midCat"/>
      </c:valAx>
      <c:valAx>
        <c:axId val="6589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6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'Remontée noyaux apo Rheai 33913'!$BB$88:$BB$94</c:f>
              <c:numCache>
                <c:formatCode>General</c:formatCode>
                <c:ptCount val="7"/>
                <c:pt idx="0">
                  <c:v>0.99999999999999956</c:v>
                </c:pt>
                <c:pt idx="1">
                  <c:v>0.31303420794417991</c:v>
                </c:pt>
                <c:pt idx="2">
                  <c:v>4.2256456934301564E-2</c:v>
                </c:pt>
                <c:pt idx="3">
                  <c:v>0.99814652780606761</c:v>
                </c:pt>
                <c:pt idx="4">
                  <c:v>0.99610178426807738</c:v>
                </c:pt>
                <c:pt idx="5">
                  <c:v>0.99951516177144117</c:v>
                </c:pt>
                <c:pt idx="6">
                  <c:v>0.99999999999998646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72512"/>
        <c:axId val="658973072"/>
      </c:scatterChart>
      <c:valAx>
        <c:axId val="6589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73072"/>
        <c:crosses val="autoZero"/>
        <c:crossBetween val="midCat"/>
      </c:valAx>
      <c:valAx>
        <c:axId val="6589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'Remontée noyaux apo Rheai 33913'!$BJ$88:$BJ$101</c:f>
              <c:numCache>
                <c:formatCode>General</c:formatCode>
                <c:ptCount val="14"/>
                <c:pt idx="0">
                  <c:v>1</c:v>
                </c:pt>
                <c:pt idx="1">
                  <c:v>0.99216624364788697</c:v>
                </c:pt>
                <c:pt idx="2">
                  <c:v>0.90400894627839556</c:v>
                </c:pt>
                <c:pt idx="3">
                  <c:v>0.97979891620460535</c:v>
                </c:pt>
                <c:pt idx="4">
                  <c:v>0.97827343200465711</c:v>
                </c:pt>
                <c:pt idx="5">
                  <c:v>0.98716214636530109</c:v>
                </c:pt>
                <c:pt idx="6">
                  <c:v>0.76283739228798608</c:v>
                </c:pt>
                <c:pt idx="7">
                  <c:v>0.82062640654124763</c:v>
                </c:pt>
                <c:pt idx="8">
                  <c:v>0.9189847255456951</c:v>
                </c:pt>
                <c:pt idx="9">
                  <c:v>0.99773936065120872</c:v>
                </c:pt>
                <c:pt idx="10">
                  <c:v>0.86126684382515295</c:v>
                </c:pt>
                <c:pt idx="11">
                  <c:v>0.89615637283368699</c:v>
                </c:pt>
                <c:pt idx="12">
                  <c:v>0.99455539095873324</c:v>
                </c:pt>
                <c:pt idx="13">
                  <c:v>0.99999999999996025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75312"/>
        <c:axId val="658975872"/>
      </c:scatterChart>
      <c:valAx>
        <c:axId val="65897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75872"/>
        <c:crosses val="autoZero"/>
        <c:crossBetween val="midCat"/>
      </c:valAx>
      <c:valAx>
        <c:axId val="6589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7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20180305 Cell2 deconv correct drift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'!$AM$36:$AM$54</c:f>
              <c:numCache>
                <c:formatCode>General</c:formatCode>
                <c:ptCount val="19"/>
                <c:pt idx="0">
                  <c:v>10.1898</c:v>
                </c:pt>
                <c:pt idx="1">
                  <c:v>11.392899999999999</c:v>
                </c:pt>
                <c:pt idx="2">
                  <c:v>13.1083</c:v>
                </c:pt>
                <c:pt idx="3">
                  <c:v>12.9354</c:v>
                </c:pt>
                <c:pt idx="4">
                  <c:v>13.5847</c:v>
                </c:pt>
                <c:pt idx="5">
                  <c:v>14.409700000000001</c:v>
                </c:pt>
                <c:pt idx="6">
                  <c:v>14.7219</c:v>
                </c:pt>
                <c:pt idx="7">
                  <c:v>14.55</c:v>
                </c:pt>
                <c:pt idx="8">
                  <c:v>15.000999999999999</c:v>
                </c:pt>
                <c:pt idx="9">
                  <c:v>15.1661</c:v>
                </c:pt>
                <c:pt idx="10">
                  <c:v>15.734500000000001</c:v>
                </c:pt>
                <c:pt idx="11">
                  <c:v>15.871600000000001</c:v>
                </c:pt>
                <c:pt idx="12">
                  <c:v>15.3987</c:v>
                </c:pt>
                <c:pt idx="13">
                  <c:v>14.9764</c:v>
                </c:pt>
                <c:pt idx="14">
                  <c:v>15.644</c:v>
                </c:pt>
                <c:pt idx="15">
                  <c:v>15.061400000000001</c:v>
                </c:pt>
                <c:pt idx="16">
                  <c:v>16.511299999999999</c:v>
                </c:pt>
                <c:pt idx="17">
                  <c:v>16.8095</c:v>
                </c:pt>
                <c:pt idx="18">
                  <c:v>18.802800000000001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14912"/>
        <c:axId val="587215472"/>
      </c:lineChart>
      <c:catAx>
        <c:axId val="58721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15472"/>
        <c:crosses val="autoZero"/>
        <c:auto val="1"/>
        <c:lblAlgn val="ctr"/>
        <c:lblOffset val="100"/>
        <c:noMultiLvlLbl val="0"/>
      </c:catAx>
      <c:valAx>
        <c:axId val="5872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'Remontée noyaux apo Rheai 33913'!$BS$88:$BS$100</c:f>
              <c:numCache>
                <c:formatCode>General</c:formatCode>
                <c:ptCount val="13"/>
                <c:pt idx="0">
                  <c:v>1</c:v>
                </c:pt>
                <c:pt idx="1">
                  <c:v>0.79677168074550964</c:v>
                </c:pt>
                <c:pt idx="2">
                  <c:v>0.79034447889420478</c:v>
                </c:pt>
                <c:pt idx="3">
                  <c:v>0.90426414440111225</c:v>
                </c:pt>
                <c:pt idx="4">
                  <c:v>0.92810356490033785</c:v>
                </c:pt>
                <c:pt idx="5">
                  <c:v>0.95784940114041783</c:v>
                </c:pt>
                <c:pt idx="6">
                  <c:v>0.89932500416482719</c:v>
                </c:pt>
                <c:pt idx="7">
                  <c:v>0.85290514525730599</c:v>
                </c:pt>
                <c:pt idx="8">
                  <c:v>0.78554523374753793</c:v>
                </c:pt>
                <c:pt idx="9">
                  <c:v>0.98333724553212665</c:v>
                </c:pt>
                <c:pt idx="10">
                  <c:v>0.99942078072738572</c:v>
                </c:pt>
                <c:pt idx="11">
                  <c:v>0.96411876755766712</c:v>
                </c:pt>
                <c:pt idx="12">
                  <c:v>1.0000000000001212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78112"/>
        <c:axId val="658978672"/>
      </c:scatterChart>
      <c:valAx>
        <c:axId val="65897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78672"/>
        <c:crosses val="autoZero"/>
        <c:crossBetween val="midCat"/>
      </c:valAx>
      <c:valAx>
        <c:axId val="6589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7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'Remontée noyaux apo Rheai 33913'!$BZ$88:$BZ$94</c:f>
              <c:numCache>
                <c:formatCode>General</c:formatCode>
                <c:ptCount val="7"/>
                <c:pt idx="0">
                  <c:v>1</c:v>
                </c:pt>
                <c:pt idx="1">
                  <c:v>0.88968107805069052</c:v>
                </c:pt>
                <c:pt idx="2">
                  <c:v>0.99949374800372492</c:v>
                </c:pt>
                <c:pt idx="3">
                  <c:v>0.90291114450905841</c:v>
                </c:pt>
                <c:pt idx="4">
                  <c:v>0.99975936116439867</c:v>
                </c:pt>
                <c:pt idx="5">
                  <c:v>0.97405866964714105</c:v>
                </c:pt>
                <c:pt idx="6">
                  <c:v>1.0000000000000044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80912"/>
        <c:axId val="658981472"/>
      </c:scatterChart>
      <c:valAx>
        <c:axId val="6589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81472"/>
        <c:crosses val="autoZero"/>
        <c:crossBetween val="midCat"/>
      </c:valAx>
      <c:valAx>
        <c:axId val="6589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vmean um/s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graph wt'!$A$3:$E$3</c:f>
              <c:numCache>
                <c:formatCode>General</c:formatCode>
                <c:ptCount val="5"/>
                <c:pt idx="0">
                  <c:v>1.7241152173913043E-2</c:v>
                </c:pt>
                <c:pt idx="1">
                  <c:v>1.6976769230769233E-2</c:v>
                </c:pt>
                <c:pt idx="2">
                  <c:v>4.0860619047619048E-2</c:v>
                </c:pt>
                <c:pt idx="3">
                  <c:v>9.1229691876750711E-4</c:v>
                </c:pt>
                <c:pt idx="4">
                  <c:v>4.0935333333333331E-2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C8-4021-8053-45C334B4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83712"/>
        <c:axId val="658984272"/>
      </c:scatterChart>
      <c:valAx>
        <c:axId val="6589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84272"/>
        <c:crosses val="autoZero"/>
        <c:crossBetween val="midCat"/>
      </c:valAx>
      <c:valAx>
        <c:axId val="658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8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</a:t>
            </a:r>
            <a:r>
              <a:rPr lang="fr-FR" baseline="0"/>
              <a:t> µm/s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graph wt'!$A$6:$E$6</c:f>
              <c:numCache>
                <c:formatCode>General</c:formatCode>
                <c:ptCount val="5"/>
                <c:pt idx="0">
                  <c:v>3.189913043478261E-2</c:v>
                </c:pt>
                <c:pt idx="1">
                  <c:v>4.3344615384615384E-2</c:v>
                </c:pt>
                <c:pt idx="2">
                  <c:v>7.3336190476190471E-2</c:v>
                </c:pt>
                <c:pt idx="3">
                  <c:v>1.471200980392157E-3</c:v>
                </c:pt>
                <c:pt idx="4">
                  <c:v>6.1187333333333337E-2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66-4B90-993C-9382F532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86512"/>
        <c:axId val="658987072"/>
      </c:scatterChart>
      <c:valAx>
        <c:axId val="6589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87072"/>
        <c:crosses val="autoZero"/>
        <c:crossBetween val="midCat"/>
      </c:valAx>
      <c:valAx>
        <c:axId val="6589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déplacement noyau</a:t>
            </a:r>
            <a:r>
              <a:rPr lang="fr-FR" baseline="0"/>
              <a:t> brut µm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graph wt'!$A$9:$E$9</c:f>
              <c:numCache>
                <c:formatCode>General</c:formatCode>
                <c:ptCount val="5"/>
                <c:pt idx="0">
                  <c:v>4.9791000000000025</c:v>
                </c:pt>
                <c:pt idx="1">
                  <c:v>4.1318999999999981</c:v>
                </c:pt>
                <c:pt idx="2">
                  <c:v>4.5281999999999982</c:v>
                </c:pt>
                <c:pt idx="3">
                  <c:v>3.6119999999999948</c:v>
                </c:pt>
                <c:pt idx="4">
                  <c:v>8.131199999999998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C8-4B5D-BE7D-457F76C7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89312"/>
        <c:axId val="658989872"/>
      </c:scatterChart>
      <c:valAx>
        <c:axId val="6589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89872"/>
        <c:crosses val="autoZero"/>
        <c:crossBetween val="midCat"/>
      </c:valAx>
      <c:valAx>
        <c:axId val="6589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8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déplacement noyau</a:t>
            </a:r>
            <a:r>
              <a:rPr lang="fr-FR" baseline="0"/>
              <a:t> normalisé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graph wt'!$A$12:$E$12</c:f>
              <c:numCache>
                <c:formatCode>General</c:formatCode>
                <c:ptCount val="5"/>
                <c:pt idx="0">
                  <c:v>20.746250000000011</c:v>
                </c:pt>
                <c:pt idx="1">
                  <c:v>20.659499999999991</c:v>
                </c:pt>
                <c:pt idx="2">
                  <c:v>17.483397683397676</c:v>
                </c:pt>
                <c:pt idx="3">
                  <c:v>15.370212765957426</c:v>
                </c:pt>
                <c:pt idx="4">
                  <c:v>35.663157894736827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6E-433F-A3EA-8BBB3C0E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92112"/>
        <c:axId val="658992672"/>
      </c:scatterChart>
      <c:valAx>
        <c:axId val="6589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92672"/>
        <c:crosses val="autoZero"/>
        <c:crossBetween val="midCat"/>
      </c:valAx>
      <c:valAx>
        <c:axId val="6589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9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efficace brut µm/s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graph wt'!$A$15:$E$15</c:f>
              <c:numCache>
                <c:formatCode>General</c:formatCode>
                <c:ptCount val="5"/>
                <c:pt idx="0">
                  <c:v>8.3262541806020107E-3</c:v>
                </c:pt>
                <c:pt idx="1">
                  <c:v>1.1351373626373621E-2</c:v>
                </c:pt>
                <c:pt idx="2">
                  <c:v>1.437523809523809E-2</c:v>
                </c:pt>
                <c:pt idx="3">
                  <c:v>7.439446366781996E-3</c:v>
                </c:pt>
                <c:pt idx="4">
                  <c:v>3.0115555555555548E-2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FB-4AEC-A2E8-46C553AF5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94912"/>
        <c:axId val="658995472"/>
      </c:scatterChart>
      <c:valAx>
        <c:axId val="65899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95472"/>
        <c:crosses val="autoZero"/>
        <c:crossBetween val="midCat"/>
      </c:valAx>
      <c:valAx>
        <c:axId val="6589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99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> efficace normalisé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graph wt'!$A$18:$E$18</c:f>
              <c:numCache>
                <c:formatCode>General</c:formatCode>
                <c:ptCount val="5"/>
                <c:pt idx="0">
                  <c:v>3.4692725752508383E-2</c:v>
                </c:pt>
                <c:pt idx="1">
                  <c:v>5.6756868131868102E-2</c:v>
                </c:pt>
                <c:pt idx="2">
                  <c:v>5.5502849788564054E-2</c:v>
                </c:pt>
                <c:pt idx="3">
                  <c:v>3.1657218582051047E-2</c:v>
                </c:pt>
                <c:pt idx="4">
                  <c:v>0.13208576998050678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7D-4D98-AECE-319E2FB0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22608"/>
        <c:axId val="656823168"/>
      </c:scatterChart>
      <c:valAx>
        <c:axId val="6568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23168"/>
        <c:crosses val="autoZero"/>
        <c:crossBetween val="midCat"/>
      </c:valAx>
      <c:valAx>
        <c:axId val="6568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2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 remontée</a:t>
            </a:r>
            <a:r>
              <a:rPr lang="fr-FR" baseline="0"/>
              <a:t> en 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graph wt'!$A$21:$E$21</c:f>
              <c:numCache>
                <c:formatCode>General</c:formatCode>
                <c:ptCount val="5"/>
                <c:pt idx="0">
                  <c:v>598</c:v>
                </c:pt>
                <c:pt idx="1">
                  <c:v>364</c:v>
                </c:pt>
                <c:pt idx="2">
                  <c:v>315</c:v>
                </c:pt>
                <c:pt idx="3">
                  <c:v>485.52</c:v>
                </c:pt>
                <c:pt idx="4">
                  <c:v>270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0B-4FA8-83E1-0AD87F938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25408"/>
        <c:axId val="656825968"/>
      </c:scatterChart>
      <c:valAx>
        <c:axId val="6568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25968"/>
        <c:crosses val="autoZero"/>
        <c:crossBetween val="midCat"/>
      </c:valAx>
      <c:valAx>
        <c:axId val="6568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2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vmean um/s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'graph rheai'!$A$2:$C$2</c:f>
              <c:numCache>
                <c:formatCode>General</c:formatCode>
                <c:ptCount val="3"/>
                <c:pt idx="0">
                  <c:v>3.161635714285714E-2</c:v>
                </c:pt>
                <c:pt idx="1">
                  <c:v>3.1004347826086954E-2</c:v>
                </c:pt>
                <c:pt idx="2">
                  <c:v>4.5754875E-2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8B-4322-BAE5-52FF9A49D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28208"/>
        <c:axId val="656828768"/>
      </c:scatterChart>
      <c:valAx>
        <c:axId val="65682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28768"/>
        <c:crosses val="autoZero"/>
        <c:crossBetween val="midCat"/>
      </c:valAx>
      <c:valAx>
        <c:axId val="656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2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20180305 Cell5 deconv correct drift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'!$AT$36:$AT$50</c:f>
              <c:numCache>
                <c:formatCode>General</c:formatCode>
                <c:ptCount val="15"/>
                <c:pt idx="0">
                  <c:v>11.022399999999999</c:v>
                </c:pt>
                <c:pt idx="1">
                  <c:v>11.751899999999999</c:v>
                </c:pt>
                <c:pt idx="2">
                  <c:v>11.6473</c:v>
                </c:pt>
                <c:pt idx="3">
                  <c:v>12.362500000000001</c:v>
                </c:pt>
                <c:pt idx="4">
                  <c:v>12.576599999999999</c:v>
                </c:pt>
                <c:pt idx="5">
                  <c:v>12.462199999999999</c:v>
                </c:pt>
                <c:pt idx="6">
                  <c:v>12.569900000000001</c:v>
                </c:pt>
                <c:pt idx="7">
                  <c:v>12.952199999999999</c:v>
                </c:pt>
                <c:pt idx="8">
                  <c:v>14.740600000000001</c:v>
                </c:pt>
                <c:pt idx="9">
                  <c:v>15.2997</c:v>
                </c:pt>
                <c:pt idx="10">
                  <c:v>15.511900000000001</c:v>
                </c:pt>
                <c:pt idx="11">
                  <c:v>15.895099999999999</c:v>
                </c:pt>
                <c:pt idx="12">
                  <c:v>16.72</c:v>
                </c:pt>
                <c:pt idx="13">
                  <c:v>17.242000000000001</c:v>
                </c:pt>
                <c:pt idx="14">
                  <c:v>17.3522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17712"/>
        <c:axId val="587218272"/>
      </c:lineChart>
      <c:catAx>
        <c:axId val="58721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18272"/>
        <c:crosses val="autoZero"/>
        <c:auto val="1"/>
        <c:lblAlgn val="ctr"/>
        <c:lblOffset val="100"/>
        <c:noMultiLvlLbl val="0"/>
      </c:catAx>
      <c:valAx>
        <c:axId val="5872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1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 um/s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'graph rheai'!$A$5:$C$5</c:f>
              <c:numCache>
                <c:formatCode>General</c:formatCode>
                <c:ptCount val="3"/>
                <c:pt idx="0">
                  <c:v>4.9855714285714288E-2</c:v>
                </c:pt>
                <c:pt idx="1">
                  <c:v>4.4762173913043483E-2</c:v>
                </c:pt>
                <c:pt idx="2">
                  <c:v>7.4746875000000004E-2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CA-4780-8F0C-1B39E5E86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31008"/>
        <c:axId val="656831568"/>
      </c:scatterChart>
      <c:valAx>
        <c:axId val="65683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31568"/>
        <c:crosses val="autoZero"/>
        <c:crossBetween val="midCat"/>
      </c:valAx>
      <c:valAx>
        <c:axId val="6568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3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deplacement</a:t>
            </a:r>
            <a:r>
              <a:rPr lang="fr-FR" baseline="0"/>
              <a:t> noyau brut um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'graph rheai'!$A$8:$C$8</c:f>
              <c:numCache>
                <c:formatCode>General</c:formatCode>
                <c:ptCount val="3"/>
                <c:pt idx="0">
                  <c:v>3.9924999999999997</c:v>
                </c:pt>
                <c:pt idx="1">
                  <c:v>4.3603999999999985</c:v>
                </c:pt>
                <c:pt idx="2">
                  <c:v>6.9174000000000007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30-4120-BFEA-C29515358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33808"/>
        <c:axId val="656834368"/>
      </c:scatterChart>
      <c:valAx>
        <c:axId val="6568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34368"/>
        <c:crosses val="autoZero"/>
        <c:crossBetween val="midCat"/>
      </c:valAx>
      <c:valAx>
        <c:axId val="6568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3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deplacement</a:t>
            </a:r>
            <a:r>
              <a:rPr lang="fr-FR" baseline="0"/>
              <a:t> noyau normalisé %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'graph rheai'!$A$11:$C$11</c:f>
              <c:numCache>
                <c:formatCode>General</c:formatCode>
                <c:ptCount val="3"/>
                <c:pt idx="0">
                  <c:v>16.229674796747965</c:v>
                </c:pt>
                <c:pt idx="1">
                  <c:v>18.634188034188028</c:v>
                </c:pt>
                <c:pt idx="2">
                  <c:v>26.605384615384619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B1-4A00-BF20-3E915CDE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36608"/>
        <c:axId val="656837168"/>
      </c:scatterChart>
      <c:valAx>
        <c:axId val="6568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37168"/>
        <c:crosses val="autoZero"/>
        <c:crossBetween val="midCat"/>
      </c:valAx>
      <c:valAx>
        <c:axId val="6568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efficace</a:t>
            </a:r>
            <a:r>
              <a:rPr lang="fr-FR" baseline="0"/>
              <a:t> brut um/s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'graph rheai'!$A$14:$C$14</c:f>
              <c:numCache>
                <c:formatCode>General</c:formatCode>
                <c:ptCount val="3"/>
                <c:pt idx="0">
                  <c:v>1.5843253968253968E-2</c:v>
                </c:pt>
                <c:pt idx="1">
                  <c:v>2.3697826086956513E-2</c:v>
                </c:pt>
                <c:pt idx="2">
                  <c:v>4.3233750000000001E-2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EF-4092-897F-0C1BA69C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39408"/>
        <c:axId val="656839968"/>
      </c:scatterChart>
      <c:valAx>
        <c:axId val="6568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39968"/>
        <c:crosses val="autoZero"/>
        <c:crossBetween val="midCat"/>
      </c:valAx>
      <c:valAx>
        <c:axId val="6568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3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vefficace</a:t>
            </a:r>
            <a:r>
              <a:rPr lang="fr-FR" baseline="0"/>
              <a:t> normalisé %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'graph rheai'!$A$17:$C$17</c:f>
              <c:numCache>
                <c:formatCode>General</c:formatCode>
                <c:ptCount val="3"/>
                <c:pt idx="0">
                  <c:v>6.4403471415666533E-2</c:v>
                </c:pt>
                <c:pt idx="1">
                  <c:v>0.10127276105536971</c:v>
                </c:pt>
                <c:pt idx="2">
                  <c:v>0.16628365384615387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7B-4262-BF8D-AF98570A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42208"/>
        <c:axId val="656842768"/>
      </c:scatterChart>
      <c:valAx>
        <c:axId val="6568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42768"/>
        <c:crosses val="autoZero"/>
        <c:crossBetween val="midCat"/>
      </c:valAx>
      <c:valAx>
        <c:axId val="6568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 remonté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'graph rheai'!$A$20:$C$20</c:f>
              <c:numCache>
                <c:formatCode>General</c:formatCode>
                <c:ptCount val="3"/>
                <c:pt idx="0">
                  <c:v>251.99999999999997</c:v>
                </c:pt>
                <c:pt idx="1">
                  <c:v>184</c:v>
                </c:pt>
                <c:pt idx="2">
                  <c:v>160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EC-444E-A9C2-65DB7D3D0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45008"/>
        <c:axId val="656845568"/>
      </c:scatterChart>
      <c:valAx>
        <c:axId val="6568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45568"/>
        <c:crosses val="autoZero"/>
        <c:crossBetween val="midCat"/>
      </c:valAx>
      <c:valAx>
        <c:axId val="6568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84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20180307 Cell2 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'!$BB$37:$BB$47</c:f>
              <c:numCache>
                <c:formatCode>General</c:formatCode>
                <c:ptCount val="11"/>
                <c:pt idx="0">
                  <c:v>21.6828</c:v>
                </c:pt>
                <c:pt idx="1">
                  <c:v>20.956099999999999</c:v>
                </c:pt>
                <c:pt idx="2">
                  <c:v>19.4374</c:v>
                </c:pt>
                <c:pt idx="3">
                  <c:v>18.752800000000001</c:v>
                </c:pt>
                <c:pt idx="4">
                  <c:v>19.744</c:v>
                </c:pt>
                <c:pt idx="5">
                  <c:v>18.9145</c:v>
                </c:pt>
                <c:pt idx="6">
                  <c:v>19.261700000000001</c:v>
                </c:pt>
                <c:pt idx="7">
                  <c:v>19.3809</c:v>
                </c:pt>
                <c:pt idx="8">
                  <c:v>18.300899999999999</c:v>
                </c:pt>
                <c:pt idx="9">
                  <c:v>16.703800000000001</c:v>
                </c:pt>
                <c:pt idx="10">
                  <c:v>16.613600000000002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20512"/>
        <c:axId val="587221072"/>
      </c:lineChart>
      <c:catAx>
        <c:axId val="58722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21072"/>
        <c:crosses val="autoZero"/>
        <c:auto val="1"/>
        <c:lblAlgn val="ctr"/>
        <c:lblOffset val="100"/>
        <c:noMultiLvlLbl val="0"/>
      </c:catAx>
      <c:valAx>
        <c:axId val="5872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2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20180328 cell2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'Remontée noyaux apo WT '!$BK$37:$BK$57</c:f>
              <c:numCache>
                <c:formatCode>General</c:formatCode>
                <c:ptCount val="21"/>
                <c:pt idx="0">
                  <c:v>15.243600000000001</c:v>
                </c:pt>
                <c:pt idx="1">
                  <c:v>15.848100000000001</c:v>
                </c:pt>
                <c:pt idx="2">
                  <c:v>16.182700000000001</c:v>
                </c:pt>
                <c:pt idx="3">
                  <c:v>16.439</c:v>
                </c:pt>
                <c:pt idx="4">
                  <c:v>17.8324</c:v>
                </c:pt>
                <c:pt idx="5">
                  <c:v>17.8599</c:v>
                </c:pt>
                <c:pt idx="6">
                  <c:v>17.915900000000001</c:v>
                </c:pt>
                <c:pt idx="7">
                  <c:v>17.5519</c:v>
                </c:pt>
                <c:pt idx="8">
                  <c:v>18.0045</c:v>
                </c:pt>
                <c:pt idx="9">
                  <c:v>18.520800000000001</c:v>
                </c:pt>
                <c:pt idx="10">
                  <c:v>18.475999999999999</c:v>
                </c:pt>
                <c:pt idx="11">
                  <c:v>18.816299999999998</c:v>
                </c:pt>
                <c:pt idx="12">
                  <c:v>18.8079</c:v>
                </c:pt>
                <c:pt idx="13">
                  <c:v>18.677900000000001</c:v>
                </c:pt>
                <c:pt idx="14">
                  <c:v>19.564599999999999</c:v>
                </c:pt>
                <c:pt idx="15">
                  <c:v>20.157299999999999</c:v>
                </c:pt>
                <c:pt idx="16">
                  <c:v>19.9603</c:v>
                </c:pt>
                <c:pt idx="17">
                  <c:v>20.6097</c:v>
                </c:pt>
                <c:pt idx="18">
                  <c:v>21.225300000000001</c:v>
                </c:pt>
                <c:pt idx="19">
                  <c:v>21.479399999999998</c:v>
                </c:pt>
                <c:pt idx="20">
                  <c:v>21.5547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23312"/>
        <c:axId val="587223872"/>
      </c:lineChart>
      <c:catAx>
        <c:axId val="58722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23872"/>
        <c:crosses val="autoZero"/>
        <c:auto val="1"/>
        <c:lblAlgn val="ctr"/>
        <c:lblOffset val="100"/>
        <c:noMultiLvlLbl val="0"/>
      </c:catAx>
      <c:valAx>
        <c:axId val="5872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2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_xlchart.v1.20</cx:f>
      </cx:numDim>
    </cx:data>
    <cx:data id="1">
      <cx:numDim type="val">
        <cx:f dir="row">_xlchart.v1.18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Vmean (µm/s)</a:t>
            </a:r>
          </a:p>
        </cx:rich>
      </cx:tx>
    </cx:title>
    <cx:plotArea>
      <cx:plotAreaRegion>
        <cx:series layoutId="boxWhisker" uniqueId="{C73F42C0-49BA-45CF-AB18-69C159C15788}" formatIdx="2">
          <cx:tx>
            <cx:txData>
              <cx:v>WT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3-959F-4BC5-8D31-217CBE16F725}">
          <cx:tx>
            <cx:txData>
              <cx:v>rheai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Vmax (µm/s)</a:t>
            </a:r>
          </a:p>
        </cx:rich>
      </cx:tx>
    </cx:title>
    <cx:plotArea>
      <cx:plotAreaRegion>
        <cx:series layoutId="boxWhisker" uniqueId="{00000002-5CC0-4556-961B-D6E5FF4F86F0}" formatIdx="0">
          <cx:tx>
            <cx:txData>
              <cx:v>WT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00000003-5CC0-4556-961B-D6E5FF4F86F0}">
          <cx:tx>
            <cx:txData>
              <cx:v>Rheai 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  <cx:data id="1">
      <cx:numDim type="val">
        <cx:f dir="row">_xlchart.v1.6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deplacement Brut (µm)</a:t>
            </a:r>
          </a:p>
        </cx:rich>
      </cx:tx>
    </cx:title>
    <cx:plotArea>
      <cx:plotAreaRegion>
        <cx:series layoutId="boxWhisker" uniqueId="{8BF4F7EF-8BBB-46CA-AC02-6E3C5924BC3A}" formatIdx="1">
          <cx:tx>
            <cx:txData>
              <cx:v>WT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2-9DFF-48B8-A9AC-B49EB46341BE}">
          <cx:tx>
            <cx:txData>
              <cx:v>Rheai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</cx:f>
      </cx:numDim>
    </cx:data>
    <cx:data id="1">
      <cx:numDim type="val">
        <cx:f dir="row">_xlchart.v1.26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Déplacment normalisé (%)</a:t>
            </a:r>
          </a:p>
        </cx:rich>
      </cx:tx>
    </cx:title>
    <cx:plotArea>
      <cx:plotAreaRegion>
        <cx:series layoutId="boxWhisker" uniqueId="{EC588AF2-C231-4161-8FB7-0BF56389D2D3}">
          <cx:tx>
            <cx:txData>
              <cx:v>WT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A057-43F9-935D-4FA07E5C48FD}">
          <cx:tx>
            <cx:txData>
              <cx:v>Rheai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</cx:f>
      </cx:numDim>
    </cx:data>
    <cx:data id="1">
      <cx:numDim type="val">
        <cx:f dir="row">_xlchart.v1.16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Vefficace Brut (µm/s)</a:t>
            </a:r>
          </a:p>
        </cx:rich>
      </cx:tx>
    </cx:title>
    <cx:plotArea>
      <cx:plotAreaRegion>
        <cx:series layoutId="boxWhisker" uniqueId="{1B96A091-B3A4-4311-BB1E-77C3F2D339C5}">
          <cx:tx>
            <cx:txData>
              <cx:v>WT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7CFA-490D-915E-FC85981AD6B7}">
          <cx:tx>
            <cx:txData>
              <cx:v>Rheai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_xlchart.v1.21</cx:f>
      </cx:numDim>
    </cx:data>
    <cx:data id="1">
      <cx:numDim type="val">
        <cx:f dir="row">_xlchart.v1.22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Vefficace normlaisée (%)</a:t>
            </a:r>
          </a:p>
        </cx:rich>
      </cx:tx>
    </cx:title>
    <cx:plotArea>
      <cx:plotAreaRegion>
        <cx:series layoutId="boxWhisker" uniqueId="{E8C835A3-300C-458D-8031-1F744134FF73}">
          <cx:tx>
            <cx:txData>
              <cx:v>WT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612E-4964-906B-7456FCB01FA9}">
          <cx:tx>
            <cx:txData>
              <cx:v>Rheai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_xlchart.v1.27</cx:f>
      </cx:numDim>
    </cx:data>
    <cx:data id="1">
      <cx:numDim type="val">
        <cx:f dir="row">_xlchart.v1.28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temps de remontée (s)</a:t>
            </a:r>
          </a:p>
        </cx:rich>
      </cx:tx>
    </cx:title>
    <cx:plotArea>
      <cx:plotAreaRegion>
        <cx:series layoutId="boxWhisker" uniqueId="{75A3602B-2AC5-41C3-8B11-E846E34A6121}">
          <cx:tx>
            <cx:txData>
              <cx:v>WT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F34-4135-9D36-97AA405AC0A5}">
          <cx:tx>
            <cx:txData>
              <cx:v>Rheai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32" Type="http://schemas.openxmlformats.org/officeDocument/2006/relationships/chart" Target="../charts/chart61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31" Type="http://schemas.openxmlformats.org/officeDocument/2006/relationships/chart" Target="../charts/chart60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Relationship Id="rId30" Type="http://schemas.openxmlformats.org/officeDocument/2006/relationships/chart" Target="../charts/chart5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728662</xdr:colOff>
      <xdr:row>73</xdr:row>
      <xdr:rowOff>0</xdr:rowOff>
    </xdr:from>
    <xdr:to>
      <xdr:col>11</xdr:col>
      <xdr:colOff>423862</xdr:colOff>
      <xdr:row>87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1652587</xdr:colOff>
      <xdr:row>73</xdr:row>
      <xdr:rowOff>0</xdr:rowOff>
    </xdr:from>
    <xdr:to>
      <xdr:col>5</xdr:col>
      <xdr:colOff>23812</xdr:colOff>
      <xdr:row>87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1033462</xdr:colOff>
      <xdr:row>73</xdr:row>
      <xdr:rowOff>19050</xdr:rowOff>
    </xdr:from>
    <xdr:to>
      <xdr:col>19</xdr:col>
      <xdr:colOff>576262</xdr:colOff>
      <xdr:row>87</xdr:row>
      <xdr:rowOff>95250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1243012</xdr:colOff>
      <xdr:row>73</xdr:row>
      <xdr:rowOff>0</xdr:rowOff>
    </xdr:from>
    <xdr:to>
      <xdr:col>27</xdr:col>
      <xdr:colOff>423862</xdr:colOff>
      <xdr:row>87</xdr:row>
      <xdr:rowOff>76200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947737</xdr:colOff>
      <xdr:row>72</xdr:row>
      <xdr:rowOff>76200</xdr:rowOff>
    </xdr:from>
    <xdr:to>
      <xdr:col>34</xdr:col>
      <xdr:colOff>623887</xdr:colOff>
      <xdr:row>86</xdr:row>
      <xdr:rowOff>152400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928687</xdr:colOff>
      <xdr:row>70</xdr:row>
      <xdr:rowOff>171450</xdr:rowOff>
    </xdr:from>
    <xdr:to>
      <xdr:col>42</xdr:col>
      <xdr:colOff>585787</xdr:colOff>
      <xdr:row>85</xdr:row>
      <xdr:rowOff>57150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576262</xdr:colOff>
      <xdr:row>71</xdr:row>
      <xdr:rowOff>133350</xdr:rowOff>
    </xdr:from>
    <xdr:to>
      <xdr:col>49</xdr:col>
      <xdr:colOff>223837</xdr:colOff>
      <xdr:row>86</xdr:row>
      <xdr:rowOff>19050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1824037</xdr:colOff>
      <xdr:row>70</xdr:row>
      <xdr:rowOff>180975</xdr:rowOff>
    </xdr:from>
    <xdr:to>
      <xdr:col>57</xdr:col>
      <xdr:colOff>709612</xdr:colOff>
      <xdr:row>85</xdr:row>
      <xdr:rowOff>66675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1033462</xdr:colOff>
      <xdr:row>70</xdr:row>
      <xdr:rowOff>114300</xdr:rowOff>
    </xdr:from>
    <xdr:to>
      <xdr:col>66</xdr:col>
      <xdr:colOff>547687</xdr:colOff>
      <xdr:row>85</xdr:row>
      <xdr:rowOff>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69</xdr:col>
      <xdr:colOff>1262062</xdr:colOff>
      <xdr:row>71</xdr:row>
      <xdr:rowOff>28575</xdr:rowOff>
    </xdr:from>
    <xdr:to>
      <xdr:col>75</xdr:col>
      <xdr:colOff>204787</xdr:colOff>
      <xdr:row>85</xdr:row>
      <xdr:rowOff>104775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78</xdr:col>
      <xdr:colOff>1204912</xdr:colOff>
      <xdr:row>71</xdr:row>
      <xdr:rowOff>95250</xdr:rowOff>
    </xdr:from>
    <xdr:to>
      <xdr:col>84</xdr:col>
      <xdr:colOff>595312</xdr:colOff>
      <xdr:row>85</xdr:row>
      <xdr:rowOff>171450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86</xdr:col>
      <xdr:colOff>147637</xdr:colOff>
      <xdr:row>71</xdr:row>
      <xdr:rowOff>104775</xdr:rowOff>
    </xdr:from>
    <xdr:to>
      <xdr:col>92</xdr:col>
      <xdr:colOff>147637</xdr:colOff>
      <xdr:row>85</xdr:row>
      <xdr:rowOff>180975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74</xdr:col>
      <xdr:colOff>352985</xdr:colOff>
      <xdr:row>123</xdr:row>
      <xdr:rowOff>29135</xdr:rowOff>
    </xdr:from>
    <xdr:to>
      <xdr:col>81</xdr:col>
      <xdr:colOff>358588</xdr:colOff>
      <xdr:row>145</xdr:row>
      <xdr:rowOff>1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1019734</xdr:colOff>
      <xdr:row>110</xdr:row>
      <xdr:rowOff>62753</xdr:rowOff>
    </xdr:from>
    <xdr:to>
      <xdr:col>4</xdr:col>
      <xdr:colOff>156881</xdr:colOff>
      <xdr:row>124</xdr:row>
      <xdr:rowOff>138953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1075765</xdr:colOff>
      <xdr:row>113</xdr:row>
      <xdr:rowOff>6723</xdr:rowOff>
    </xdr:from>
    <xdr:to>
      <xdr:col>12</xdr:col>
      <xdr:colOff>0</xdr:colOff>
      <xdr:row>127</xdr:row>
      <xdr:rowOff>82923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638736</xdr:colOff>
      <xdr:row>113</xdr:row>
      <xdr:rowOff>17931</xdr:rowOff>
    </xdr:from>
    <xdr:to>
      <xdr:col>19</xdr:col>
      <xdr:colOff>179295</xdr:colOff>
      <xdr:row>127</xdr:row>
      <xdr:rowOff>94131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1142999</xdr:colOff>
      <xdr:row>113</xdr:row>
      <xdr:rowOff>40342</xdr:rowOff>
    </xdr:from>
    <xdr:to>
      <xdr:col>27</xdr:col>
      <xdr:colOff>324970</xdr:colOff>
      <xdr:row>127</xdr:row>
      <xdr:rowOff>116542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1143000</xdr:colOff>
      <xdr:row>112</xdr:row>
      <xdr:rowOff>186018</xdr:rowOff>
    </xdr:from>
    <xdr:to>
      <xdr:col>35</xdr:col>
      <xdr:colOff>56029</xdr:colOff>
      <xdr:row>127</xdr:row>
      <xdr:rowOff>71718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851647</xdr:colOff>
      <xdr:row>113</xdr:row>
      <xdr:rowOff>85164</xdr:rowOff>
    </xdr:from>
    <xdr:to>
      <xdr:col>42</xdr:col>
      <xdr:colOff>504265</xdr:colOff>
      <xdr:row>127</xdr:row>
      <xdr:rowOff>161364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44</xdr:col>
      <xdr:colOff>885265</xdr:colOff>
      <xdr:row>112</xdr:row>
      <xdr:rowOff>129989</xdr:rowOff>
    </xdr:from>
    <xdr:to>
      <xdr:col>49</xdr:col>
      <xdr:colOff>537883</xdr:colOff>
      <xdr:row>127</xdr:row>
      <xdr:rowOff>15689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2151529</xdr:colOff>
      <xdr:row>113</xdr:row>
      <xdr:rowOff>6723</xdr:rowOff>
    </xdr:from>
    <xdr:to>
      <xdr:col>58</xdr:col>
      <xdr:colOff>280146</xdr:colOff>
      <xdr:row>127</xdr:row>
      <xdr:rowOff>82923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61</xdr:col>
      <xdr:colOff>22412</xdr:colOff>
      <xdr:row>112</xdr:row>
      <xdr:rowOff>107577</xdr:rowOff>
    </xdr:from>
    <xdr:to>
      <xdr:col>65</xdr:col>
      <xdr:colOff>302559</xdr:colOff>
      <xdr:row>126</xdr:row>
      <xdr:rowOff>183777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69</xdr:col>
      <xdr:colOff>1580030</xdr:colOff>
      <xdr:row>106</xdr:row>
      <xdr:rowOff>107576</xdr:rowOff>
    </xdr:from>
    <xdr:to>
      <xdr:col>75</xdr:col>
      <xdr:colOff>526678</xdr:colOff>
      <xdr:row>120</xdr:row>
      <xdr:rowOff>183776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1064560</xdr:colOff>
      <xdr:row>107</xdr:row>
      <xdr:rowOff>51548</xdr:rowOff>
    </xdr:from>
    <xdr:to>
      <xdr:col>84</xdr:col>
      <xdr:colOff>459442</xdr:colOff>
      <xdr:row>121</xdr:row>
      <xdr:rowOff>127748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86</xdr:col>
      <xdr:colOff>100853</xdr:colOff>
      <xdr:row>106</xdr:row>
      <xdr:rowOff>141194</xdr:rowOff>
    </xdr:from>
    <xdr:to>
      <xdr:col>92</xdr:col>
      <xdr:colOff>100853</xdr:colOff>
      <xdr:row>121</xdr:row>
      <xdr:rowOff>26894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1098178</xdr:colOff>
      <xdr:row>102</xdr:row>
      <xdr:rowOff>141195</xdr:rowOff>
    </xdr:from>
    <xdr:to>
      <xdr:col>8</xdr:col>
      <xdr:colOff>179296</xdr:colOff>
      <xdr:row>117</xdr:row>
      <xdr:rowOff>26895</xdr:rowOff>
    </xdr:to>
    <xdr:graphicFrame macro="">
      <xdr:nvGraphicFramePr>
        <xdr:cNvPr id="28" name="Graphique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1015251</xdr:colOff>
      <xdr:row>125</xdr:row>
      <xdr:rowOff>35858</xdr:rowOff>
    </xdr:from>
    <xdr:to>
      <xdr:col>4</xdr:col>
      <xdr:colOff>152398</xdr:colOff>
      <xdr:row>139</xdr:row>
      <xdr:rowOff>112058</xdr:rowOff>
    </xdr:to>
    <xdr:graphicFrame macro="">
      <xdr:nvGraphicFramePr>
        <xdr:cNvPr id="30" name="Graphique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1075764</xdr:colOff>
      <xdr:row>127</xdr:row>
      <xdr:rowOff>168088</xdr:rowOff>
    </xdr:from>
    <xdr:to>
      <xdr:col>11</xdr:col>
      <xdr:colOff>761999</xdr:colOff>
      <xdr:row>142</xdr:row>
      <xdr:rowOff>53788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694766</xdr:colOff>
      <xdr:row>128</xdr:row>
      <xdr:rowOff>141195</xdr:rowOff>
    </xdr:from>
    <xdr:to>
      <xdr:col>19</xdr:col>
      <xdr:colOff>235325</xdr:colOff>
      <xdr:row>143</xdr:row>
      <xdr:rowOff>26895</xdr:rowOff>
    </xdr:to>
    <xdr:graphicFrame macro="">
      <xdr:nvGraphicFramePr>
        <xdr:cNvPr id="32" name="Graphique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1177017</xdr:colOff>
      <xdr:row>64</xdr:row>
      <xdr:rowOff>166007</xdr:rowOff>
    </xdr:from>
    <xdr:to>
      <xdr:col>5</xdr:col>
      <xdr:colOff>251731</xdr:colOff>
      <xdr:row>79</xdr:row>
      <xdr:rowOff>24492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1489980</xdr:colOff>
      <xdr:row>64</xdr:row>
      <xdr:rowOff>84364</xdr:rowOff>
    </xdr:from>
    <xdr:to>
      <xdr:col>14</xdr:col>
      <xdr:colOff>278945</xdr:colOff>
      <xdr:row>78</xdr:row>
      <xdr:rowOff>133349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1000124</xdr:colOff>
      <xdr:row>65</xdr:row>
      <xdr:rowOff>166007</xdr:rowOff>
    </xdr:from>
    <xdr:to>
      <xdr:col>21</xdr:col>
      <xdr:colOff>605517</xdr:colOff>
      <xdr:row>80</xdr:row>
      <xdr:rowOff>24492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714373</xdr:colOff>
      <xdr:row>69</xdr:row>
      <xdr:rowOff>29935</xdr:rowOff>
    </xdr:from>
    <xdr:to>
      <xdr:col>28</xdr:col>
      <xdr:colOff>700766</xdr:colOff>
      <xdr:row>83</xdr:row>
      <xdr:rowOff>106135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442231</xdr:colOff>
      <xdr:row>69</xdr:row>
      <xdr:rowOff>166006</xdr:rowOff>
    </xdr:from>
    <xdr:to>
      <xdr:col>38</xdr:col>
      <xdr:colOff>442231</xdr:colOff>
      <xdr:row>84</xdr:row>
      <xdr:rowOff>51706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986517</xdr:colOff>
      <xdr:row>67</xdr:row>
      <xdr:rowOff>70756</xdr:rowOff>
    </xdr:from>
    <xdr:to>
      <xdr:col>46</xdr:col>
      <xdr:colOff>183695</xdr:colOff>
      <xdr:row>81</xdr:row>
      <xdr:rowOff>146956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755195</xdr:colOff>
      <xdr:row>70</xdr:row>
      <xdr:rowOff>16328</xdr:rowOff>
    </xdr:from>
    <xdr:to>
      <xdr:col>53</xdr:col>
      <xdr:colOff>197302</xdr:colOff>
      <xdr:row>84</xdr:row>
      <xdr:rowOff>92528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1040945</xdr:colOff>
      <xdr:row>70</xdr:row>
      <xdr:rowOff>111577</xdr:rowOff>
    </xdr:from>
    <xdr:to>
      <xdr:col>61</xdr:col>
      <xdr:colOff>591910</xdr:colOff>
      <xdr:row>84</xdr:row>
      <xdr:rowOff>187777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632732</xdr:colOff>
      <xdr:row>70</xdr:row>
      <xdr:rowOff>84364</xdr:rowOff>
    </xdr:from>
    <xdr:to>
      <xdr:col>70</xdr:col>
      <xdr:colOff>142875</xdr:colOff>
      <xdr:row>84</xdr:row>
      <xdr:rowOff>160564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551089</xdr:colOff>
      <xdr:row>69</xdr:row>
      <xdr:rowOff>179614</xdr:rowOff>
    </xdr:from>
    <xdr:to>
      <xdr:col>78</xdr:col>
      <xdr:colOff>6803</xdr:colOff>
      <xdr:row>84</xdr:row>
      <xdr:rowOff>65314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74</xdr:col>
      <xdr:colOff>741589</xdr:colOff>
      <xdr:row>151</xdr:row>
      <xdr:rowOff>70756</xdr:rowOff>
    </xdr:from>
    <xdr:to>
      <xdr:col>80</xdr:col>
      <xdr:colOff>741589</xdr:colOff>
      <xdr:row>165</xdr:row>
      <xdr:rowOff>146956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78</xdr:col>
      <xdr:colOff>61230</xdr:colOff>
      <xdr:row>133</xdr:row>
      <xdr:rowOff>16328</xdr:rowOff>
    </xdr:from>
    <xdr:to>
      <xdr:col>85</xdr:col>
      <xdr:colOff>734785</xdr:colOff>
      <xdr:row>159</xdr:row>
      <xdr:rowOff>149678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1428751</xdr:colOff>
      <xdr:row>101</xdr:row>
      <xdr:rowOff>84364</xdr:rowOff>
    </xdr:from>
    <xdr:to>
      <xdr:col>5</xdr:col>
      <xdr:colOff>503465</xdr:colOff>
      <xdr:row>115</xdr:row>
      <xdr:rowOff>160564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1551214</xdr:colOff>
      <xdr:row>102</xdr:row>
      <xdr:rowOff>138791</xdr:rowOff>
    </xdr:from>
    <xdr:to>
      <xdr:col>14</xdr:col>
      <xdr:colOff>340179</xdr:colOff>
      <xdr:row>117</xdr:row>
      <xdr:rowOff>24491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748393</xdr:colOff>
      <xdr:row>102</xdr:row>
      <xdr:rowOff>152399</xdr:rowOff>
    </xdr:from>
    <xdr:to>
      <xdr:col>21</xdr:col>
      <xdr:colOff>353786</xdr:colOff>
      <xdr:row>117</xdr:row>
      <xdr:rowOff>38099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285749</xdr:colOff>
      <xdr:row>102</xdr:row>
      <xdr:rowOff>152400</xdr:rowOff>
    </xdr:from>
    <xdr:to>
      <xdr:col>28</xdr:col>
      <xdr:colOff>272142</xdr:colOff>
      <xdr:row>117</xdr:row>
      <xdr:rowOff>38100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639535</xdr:colOff>
      <xdr:row>108</xdr:row>
      <xdr:rowOff>111578</xdr:rowOff>
    </xdr:from>
    <xdr:to>
      <xdr:col>37</xdr:col>
      <xdr:colOff>639535</xdr:colOff>
      <xdr:row>122</xdr:row>
      <xdr:rowOff>187778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476250</xdr:colOff>
      <xdr:row>109</xdr:row>
      <xdr:rowOff>125185</xdr:rowOff>
    </xdr:from>
    <xdr:to>
      <xdr:col>45</xdr:col>
      <xdr:colOff>435428</xdr:colOff>
      <xdr:row>124</xdr:row>
      <xdr:rowOff>10885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48</xdr:col>
      <xdr:colOff>421821</xdr:colOff>
      <xdr:row>109</xdr:row>
      <xdr:rowOff>70757</xdr:rowOff>
    </xdr:from>
    <xdr:to>
      <xdr:col>52</xdr:col>
      <xdr:colOff>625928</xdr:colOff>
      <xdr:row>123</xdr:row>
      <xdr:rowOff>146957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789214</xdr:colOff>
      <xdr:row>108</xdr:row>
      <xdr:rowOff>179613</xdr:rowOff>
    </xdr:from>
    <xdr:to>
      <xdr:col>61</xdr:col>
      <xdr:colOff>340179</xdr:colOff>
      <xdr:row>123</xdr:row>
      <xdr:rowOff>65313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625929</xdr:colOff>
      <xdr:row>108</xdr:row>
      <xdr:rowOff>111578</xdr:rowOff>
    </xdr:from>
    <xdr:to>
      <xdr:col>70</xdr:col>
      <xdr:colOff>136072</xdr:colOff>
      <xdr:row>122</xdr:row>
      <xdr:rowOff>187778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72</xdr:col>
      <xdr:colOff>571500</xdr:colOff>
      <xdr:row>107</xdr:row>
      <xdr:rowOff>97971</xdr:rowOff>
    </xdr:from>
    <xdr:to>
      <xdr:col>78</xdr:col>
      <xdr:colOff>27214</xdr:colOff>
      <xdr:row>121</xdr:row>
      <xdr:rowOff>174171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1469571</xdr:colOff>
      <xdr:row>117</xdr:row>
      <xdr:rowOff>29935</xdr:rowOff>
    </xdr:from>
    <xdr:to>
      <xdr:col>5</xdr:col>
      <xdr:colOff>544285</xdr:colOff>
      <xdr:row>131</xdr:row>
      <xdr:rowOff>106135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1568823</xdr:colOff>
      <xdr:row>117</xdr:row>
      <xdr:rowOff>51546</xdr:rowOff>
    </xdr:from>
    <xdr:to>
      <xdr:col>14</xdr:col>
      <xdr:colOff>358587</xdr:colOff>
      <xdr:row>131</xdr:row>
      <xdr:rowOff>127746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748393</xdr:colOff>
      <xdr:row>117</xdr:row>
      <xdr:rowOff>97972</xdr:rowOff>
    </xdr:from>
    <xdr:to>
      <xdr:col>21</xdr:col>
      <xdr:colOff>353786</xdr:colOff>
      <xdr:row>131</xdr:row>
      <xdr:rowOff>174172</xdr:rowOff>
    </xdr:to>
    <xdr:graphicFrame macro="">
      <xdr:nvGraphicFramePr>
        <xdr:cNvPr id="28" name="Graphique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229719</xdr:colOff>
      <xdr:row>117</xdr:row>
      <xdr:rowOff>88367</xdr:rowOff>
    </xdr:from>
    <xdr:to>
      <xdr:col>28</xdr:col>
      <xdr:colOff>216112</xdr:colOff>
      <xdr:row>131</xdr:row>
      <xdr:rowOff>164567</xdr:rowOff>
    </xdr:to>
    <xdr:graphicFrame macro="">
      <xdr:nvGraphicFramePr>
        <xdr:cNvPr id="29" name="Graphique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31</xdr:col>
      <xdr:colOff>627530</xdr:colOff>
      <xdr:row>123</xdr:row>
      <xdr:rowOff>85164</xdr:rowOff>
    </xdr:from>
    <xdr:to>
      <xdr:col>37</xdr:col>
      <xdr:colOff>627530</xdr:colOff>
      <xdr:row>137</xdr:row>
      <xdr:rowOff>161364</xdr:rowOff>
    </xdr:to>
    <xdr:graphicFrame macro="">
      <xdr:nvGraphicFramePr>
        <xdr:cNvPr id="30" name="Graphique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40</xdr:col>
      <xdr:colOff>503465</xdr:colOff>
      <xdr:row>124</xdr:row>
      <xdr:rowOff>43543</xdr:rowOff>
    </xdr:from>
    <xdr:to>
      <xdr:col>45</xdr:col>
      <xdr:colOff>462643</xdr:colOff>
      <xdr:row>138</xdr:row>
      <xdr:rowOff>119743</xdr:rowOff>
    </xdr:to>
    <xdr:graphicFrame macro="">
      <xdr:nvGraphicFramePr>
        <xdr:cNvPr id="31" name="Graphique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48</xdr:col>
      <xdr:colOff>489856</xdr:colOff>
      <xdr:row>124</xdr:row>
      <xdr:rowOff>16329</xdr:rowOff>
    </xdr:from>
    <xdr:to>
      <xdr:col>52</xdr:col>
      <xdr:colOff>693963</xdr:colOff>
      <xdr:row>138</xdr:row>
      <xdr:rowOff>92529</xdr:rowOff>
    </xdr:to>
    <xdr:graphicFrame macro="">
      <xdr:nvGraphicFramePr>
        <xdr:cNvPr id="33" name="Graphique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56</xdr:col>
      <xdr:colOff>857250</xdr:colOff>
      <xdr:row>123</xdr:row>
      <xdr:rowOff>152400</xdr:rowOff>
    </xdr:from>
    <xdr:to>
      <xdr:col>61</xdr:col>
      <xdr:colOff>408215</xdr:colOff>
      <xdr:row>138</xdr:row>
      <xdr:rowOff>38100</xdr:rowOff>
    </xdr:to>
    <xdr:graphicFrame macro="">
      <xdr:nvGraphicFramePr>
        <xdr:cNvPr id="34" name="Graphique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64</xdr:col>
      <xdr:colOff>693965</xdr:colOff>
      <xdr:row>123</xdr:row>
      <xdr:rowOff>70757</xdr:rowOff>
    </xdr:from>
    <xdr:to>
      <xdr:col>70</xdr:col>
      <xdr:colOff>204108</xdr:colOff>
      <xdr:row>137</xdr:row>
      <xdr:rowOff>146957</xdr:rowOff>
    </xdr:to>
    <xdr:graphicFrame macro="">
      <xdr:nvGraphicFramePr>
        <xdr:cNvPr id="35" name="Graphique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72</xdr:col>
      <xdr:colOff>544286</xdr:colOff>
      <xdr:row>122</xdr:row>
      <xdr:rowOff>57150</xdr:rowOff>
    </xdr:from>
    <xdr:to>
      <xdr:col>78</xdr:col>
      <xdr:colOff>0</xdr:colOff>
      <xdr:row>136</xdr:row>
      <xdr:rowOff>133350</xdr:rowOff>
    </xdr:to>
    <xdr:graphicFrame macro="">
      <xdr:nvGraphicFramePr>
        <xdr:cNvPr id="37" name="Graphique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704850</xdr:colOff>
      <xdr:row>0</xdr:row>
      <xdr:rowOff>80962</xdr:rowOff>
    </xdr:from>
    <xdr:to>
      <xdr:col>23</xdr:col>
      <xdr:colOff>704850</xdr:colOff>
      <xdr:row>14</xdr:row>
      <xdr:rowOff>71437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14287</xdr:colOff>
      <xdr:row>1</xdr:row>
      <xdr:rowOff>4762</xdr:rowOff>
    </xdr:from>
    <xdr:to>
      <xdr:col>30</xdr:col>
      <xdr:colOff>14287</xdr:colOff>
      <xdr:row>14</xdr:row>
      <xdr:rowOff>195262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290512</xdr:colOff>
      <xdr:row>30</xdr:row>
      <xdr:rowOff>157162</xdr:rowOff>
    </xdr:from>
    <xdr:to>
      <xdr:col>24</xdr:col>
      <xdr:colOff>290512</xdr:colOff>
      <xdr:row>45</xdr:row>
      <xdr:rowOff>42862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652462</xdr:colOff>
      <xdr:row>31</xdr:row>
      <xdr:rowOff>80962</xdr:rowOff>
    </xdr:from>
    <xdr:to>
      <xdr:col>30</xdr:col>
      <xdr:colOff>652462</xdr:colOff>
      <xdr:row>45</xdr:row>
      <xdr:rowOff>157162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33337</xdr:colOff>
      <xdr:row>15</xdr:row>
      <xdr:rowOff>42862</xdr:rowOff>
    </xdr:from>
    <xdr:to>
      <xdr:col>24</xdr:col>
      <xdr:colOff>33337</xdr:colOff>
      <xdr:row>29</xdr:row>
      <xdr:rowOff>100012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300037</xdr:colOff>
      <xdr:row>15</xdr:row>
      <xdr:rowOff>119062</xdr:rowOff>
    </xdr:from>
    <xdr:to>
      <xdr:col>30</xdr:col>
      <xdr:colOff>300037</xdr:colOff>
      <xdr:row>29</xdr:row>
      <xdr:rowOff>176212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576262</xdr:colOff>
      <xdr:row>46</xdr:row>
      <xdr:rowOff>157162</xdr:rowOff>
    </xdr:from>
    <xdr:to>
      <xdr:col>24</xdr:col>
      <xdr:colOff>576262</xdr:colOff>
      <xdr:row>61</xdr:row>
      <xdr:rowOff>42862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700087</xdr:colOff>
      <xdr:row>0</xdr:row>
      <xdr:rowOff>0</xdr:rowOff>
    </xdr:from>
    <xdr:to>
      <xdr:col>15</xdr:col>
      <xdr:colOff>700087</xdr:colOff>
      <xdr:row>13</xdr:row>
      <xdr:rowOff>190500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128587</xdr:colOff>
      <xdr:row>0</xdr:row>
      <xdr:rowOff>0</xdr:rowOff>
    </xdr:from>
    <xdr:to>
      <xdr:col>22</xdr:col>
      <xdr:colOff>128587</xdr:colOff>
      <xdr:row>13</xdr:row>
      <xdr:rowOff>190500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519112</xdr:colOff>
      <xdr:row>14</xdr:row>
      <xdr:rowOff>52387</xdr:rowOff>
    </xdr:from>
    <xdr:to>
      <xdr:col>16</xdr:col>
      <xdr:colOff>519112</xdr:colOff>
      <xdr:row>28</xdr:row>
      <xdr:rowOff>90487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14287</xdr:colOff>
      <xdr:row>14</xdr:row>
      <xdr:rowOff>80962</xdr:rowOff>
    </xdr:from>
    <xdr:to>
      <xdr:col>23</xdr:col>
      <xdr:colOff>14287</xdr:colOff>
      <xdr:row>28</xdr:row>
      <xdr:rowOff>119062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157162</xdr:colOff>
      <xdr:row>29</xdr:row>
      <xdr:rowOff>61912</xdr:rowOff>
    </xdr:from>
    <xdr:to>
      <xdr:col>17</xdr:col>
      <xdr:colOff>157162</xdr:colOff>
      <xdr:row>43</xdr:row>
      <xdr:rowOff>138112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404812</xdr:colOff>
      <xdr:row>29</xdr:row>
      <xdr:rowOff>52387</xdr:rowOff>
    </xdr:from>
    <xdr:to>
      <xdr:col>23</xdr:col>
      <xdr:colOff>404812</xdr:colOff>
      <xdr:row>43</xdr:row>
      <xdr:rowOff>128587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347662</xdr:colOff>
      <xdr:row>44</xdr:row>
      <xdr:rowOff>138112</xdr:rowOff>
    </xdr:from>
    <xdr:to>
      <xdr:col>11</xdr:col>
      <xdr:colOff>347662</xdr:colOff>
      <xdr:row>59</xdr:row>
      <xdr:rowOff>23812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161925</xdr:rowOff>
    </xdr:from>
    <xdr:to>
      <xdr:col>18</xdr:col>
      <xdr:colOff>28575</xdr:colOff>
      <xdr:row>15</xdr:row>
      <xdr:rowOff>152400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18</xdr:col>
      <xdr:colOff>314325</xdr:colOff>
      <xdr:row>2</xdr:row>
      <xdr:rowOff>85725</xdr:rowOff>
    </xdr:from>
    <xdr:to>
      <xdr:col>24</xdr:col>
      <xdr:colOff>314325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Graphiqu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28575</xdr:colOff>
      <xdr:row>18</xdr:row>
      <xdr:rowOff>19050</xdr:rowOff>
    </xdr:from>
    <xdr:to>
      <xdr:col>18</xdr:col>
      <xdr:colOff>28575</xdr:colOff>
      <xdr:row>32</xdr:row>
      <xdr:rowOff>28575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Graphique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18</xdr:col>
      <xdr:colOff>304800</xdr:colOff>
      <xdr:row>18</xdr:row>
      <xdr:rowOff>47625</xdr:rowOff>
    </xdr:from>
    <xdr:to>
      <xdr:col>24</xdr:col>
      <xdr:colOff>304800</xdr:colOff>
      <xdr:row>32</xdr:row>
      <xdr:rowOff>57150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5" name="Rectangle 4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33</xdr:row>
      <xdr:rowOff>9525</xdr:rowOff>
    </xdr:from>
    <xdr:to>
      <xdr:col>18</xdr:col>
      <xdr:colOff>0</xdr:colOff>
      <xdr:row>47</xdr:row>
      <xdr:rowOff>9525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6" name="Graphique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6" name="Rectangle 5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18</xdr:col>
      <xdr:colOff>85725</xdr:colOff>
      <xdr:row>33</xdr:row>
      <xdr:rowOff>9525</xdr:rowOff>
    </xdr:from>
    <xdr:to>
      <xdr:col>24</xdr:col>
      <xdr:colOff>85725</xdr:colOff>
      <xdr:row>47</xdr:row>
      <xdr:rowOff>9525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7" name="Graphique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7" name="Rectangle 6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47</xdr:row>
      <xdr:rowOff>114300</xdr:rowOff>
    </xdr:from>
    <xdr:to>
      <xdr:col>18</xdr:col>
      <xdr:colOff>0</xdr:colOff>
      <xdr:row>62</xdr:row>
      <xdr:rowOff>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8" name="Graphique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8" name="Rectangle 7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83"/>
  <sheetViews>
    <sheetView topLeftCell="A92" zoomScale="85" zoomScaleNormal="85" workbookViewId="0">
      <selection activeCell="F123" sqref="F123"/>
    </sheetView>
  </sheetViews>
  <sheetFormatPr baseColWidth="10" defaultRowHeight="15" x14ac:dyDescent="0.25"/>
  <cols>
    <col min="1" max="1" width="38.140625" customWidth="1"/>
    <col min="4" max="4" width="20.5703125" customWidth="1"/>
    <col min="6" max="6" width="23.85546875" customWidth="1"/>
    <col min="8" max="8" width="29.85546875" customWidth="1"/>
    <col min="9" max="9" width="14.28515625" customWidth="1"/>
    <col min="11" max="11" width="17.5703125" customWidth="1"/>
    <col min="13" max="13" width="21" customWidth="1"/>
    <col min="15" max="15" width="29.7109375" customWidth="1"/>
    <col min="21" max="21" width="19.5703125" customWidth="1"/>
    <col min="23" max="23" width="35.140625" customWidth="1"/>
    <col min="29" max="29" width="20.28515625" customWidth="1"/>
    <col min="31" max="31" width="39.140625" customWidth="1"/>
    <col min="37" max="37" width="11.42578125" style="7"/>
    <col min="38" max="38" width="28" style="7" customWidth="1"/>
    <col min="39" max="44" width="11.42578125" style="7"/>
    <col min="45" max="45" width="28.140625" style="7" customWidth="1"/>
    <col min="46" max="51" width="11.42578125" style="7"/>
    <col min="53" max="53" width="39.5703125" customWidth="1"/>
    <col min="62" max="62" width="30.140625" customWidth="1"/>
    <col min="70" max="70" width="27.28515625" customWidth="1"/>
    <col min="79" max="79" width="20.5703125" customWidth="1"/>
    <col min="86" max="86" width="24" customWidth="1"/>
    <col min="94" max="94" width="25.85546875" customWidth="1"/>
  </cols>
  <sheetData>
    <row r="2" spans="1:102" ht="15.75" thickBot="1" x14ac:dyDescent="0.3">
      <c r="CA2" s="13"/>
      <c r="CB2" s="13"/>
      <c r="CC2" s="13"/>
      <c r="CD2" s="13"/>
      <c r="CE2" s="13"/>
      <c r="CF2" s="13"/>
      <c r="CH2" s="92" t="s">
        <v>100</v>
      </c>
    </row>
    <row r="3" spans="1:102" x14ac:dyDescent="0.25">
      <c r="A3" s="9" t="s">
        <v>0</v>
      </c>
      <c r="B3" s="10"/>
      <c r="C3" s="10"/>
      <c r="D3" s="10"/>
      <c r="E3" s="10"/>
      <c r="F3" s="11"/>
      <c r="H3" s="9" t="s">
        <v>20</v>
      </c>
      <c r="I3" s="10"/>
      <c r="J3" s="10"/>
      <c r="K3" s="10"/>
      <c r="L3" s="10"/>
      <c r="M3" s="11"/>
      <c r="O3" s="9" t="s">
        <v>28</v>
      </c>
      <c r="P3" s="10"/>
      <c r="Q3" s="10"/>
      <c r="R3" s="10"/>
      <c r="S3" s="10"/>
      <c r="T3" s="10"/>
      <c r="U3" s="11"/>
      <c r="W3" s="9" t="s">
        <v>29</v>
      </c>
      <c r="X3" s="10"/>
      <c r="Y3" s="10"/>
      <c r="Z3" s="10"/>
      <c r="AA3" s="10"/>
      <c r="AB3" s="10"/>
      <c r="AC3" s="11"/>
      <c r="AE3" s="9" t="s">
        <v>35</v>
      </c>
      <c r="AF3" s="10"/>
      <c r="AG3" s="10"/>
      <c r="AH3" s="10"/>
      <c r="AI3" s="10"/>
      <c r="AJ3" s="11"/>
      <c r="AK3" s="13"/>
      <c r="AL3" s="9" t="s">
        <v>72</v>
      </c>
      <c r="AM3" s="10"/>
      <c r="AN3" s="10"/>
      <c r="AO3" s="10"/>
      <c r="AP3" s="10"/>
      <c r="AQ3" s="11"/>
      <c r="AR3" s="13"/>
      <c r="AS3" s="9" t="s">
        <v>73</v>
      </c>
      <c r="AT3" s="10"/>
      <c r="AU3" s="10"/>
      <c r="AV3" s="10"/>
      <c r="AW3" s="10"/>
      <c r="AX3" s="11"/>
      <c r="AY3" s="13"/>
      <c r="BA3" s="9"/>
      <c r="BB3" s="10"/>
      <c r="BC3" s="10"/>
      <c r="BD3" s="10"/>
      <c r="BE3" s="10"/>
      <c r="BF3" s="10"/>
      <c r="BG3" s="10"/>
      <c r="BH3" s="11"/>
      <c r="BI3" s="7"/>
      <c r="BJ3" s="9"/>
      <c r="BK3" s="10"/>
      <c r="BL3" s="10"/>
      <c r="BM3" s="10"/>
      <c r="BN3" s="10"/>
      <c r="BO3" s="10"/>
      <c r="BP3" s="11"/>
      <c r="BQ3" s="7"/>
      <c r="BR3" s="9"/>
      <c r="BS3" s="10"/>
      <c r="BT3" s="10"/>
      <c r="BU3" s="10"/>
      <c r="BV3" s="10"/>
      <c r="BW3" s="10"/>
      <c r="BX3" s="10"/>
      <c r="BY3" s="11"/>
      <c r="BZ3" s="7"/>
      <c r="CA3" s="9"/>
      <c r="CB3" s="10"/>
      <c r="CC3" s="10"/>
      <c r="CD3" s="10"/>
      <c r="CE3" s="10"/>
      <c r="CF3" s="10"/>
      <c r="CG3" s="10"/>
      <c r="CH3" s="92"/>
      <c r="CI3" s="9" t="s">
        <v>101</v>
      </c>
      <c r="CJ3" s="10"/>
      <c r="CK3" s="10"/>
      <c r="CL3" s="10"/>
      <c r="CM3" s="10"/>
      <c r="CN3" s="11"/>
      <c r="CO3" s="92"/>
      <c r="CP3" s="92"/>
      <c r="CQ3" s="92"/>
      <c r="CR3" s="92"/>
      <c r="CS3" s="92"/>
      <c r="CT3" s="92"/>
      <c r="CU3" s="92"/>
      <c r="CV3" s="92"/>
      <c r="CW3" s="92"/>
      <c r="CX3" s="92"/>
    </row>
    <row r="4" spans="1:102" x14ac:dyDescent="0.25">
      <c r="A4" s="12"/>
      <c r="B4" s="13"/>
      <c r="C4" s="13"/>
      <c r="D4" s="13"/>
      <c r="E4" s="13"/>
      <c r="F4" s="14"/>
      <c r="H4" s="12"/>
      <c r="I4" s="13"/>
      <c r="J4" s="13"/>
      <c r="K4" s="13"/>
      <c r="L4" s="13"/>
      <c r="M4" s="14"/>
      <c r="O4" s="12"/>
      <c r="P4" s="13"/>
      <c r="Q4" s="13"/>
      <c r="R4" s="13"/>
      <c r="S4" s="13"/>
      <c r="T4" s="13"/>
      <c r="U4" s="14"/>
      <c r="W4" s="12"/>
      <c r="X4" s="13"/>
      <c r="Y4" s="13"/>
      <c r="Z4" s="13"/>
      <c r="AA4" s="13"/>
      <c r="AB4" s="13"/>
      <c r="AC4" s="14"/>
      <c r="AE4" s="12"/>
      <c r="AF4" s="13"/>
      <c r="AG4" s="13"/>
      <c r="AH4" s="13"/>
      <c r="AI4" s="13"/>
      <c r="AJ4" s="14"/>
      <c r="AK4" s="13"/>
      <c r="AL4" s="12"/>
      <c r="AM4" s="13"/>
      <c r="AN4" s="13"/>
      <c r="AO4" s="13"/>
      <c r="AP4" s="13"/>
      <c r="AQ4" s="14"/>
      <c r="AR4" s="13"/>
      <c r="AS4" s="12"/>
      <c r="AT4" s="13"/>
      <c r="AU4" s="13"/>
      <c r="AV4" s="13"/>
      <c r="AW4" s="13"/>
      <c r="AX4" s="14"/>
      <c r="AY4" s="13"/>
      <c r="BA4" s="12" t="s">
        <v>61</v>
      </c>
      <c r="BB4" s="13"/>
      <c r="BC4" s="13"/>
      <c r="BD4" s="13"/>
      <c r="BE4" s="13"/>
      <c r="BF4" s="13"/>
      <c r="BG4" s="13"/>
      <c r="BH4" s="14"/>
      <c r="BI4" s="7"/>
      <c r="BJ4" s="12" t="s">
        <v>62</v>
      </c>
      <c r="BK4" s="13"/>
      <c r="BL4" s="13"/>
      <c r="BM4" s="13"/>
      <c r="BN4" s="13"/>
      <c r="BO4" s="13"/>
      <c r="BP4" s="14"/>
      <c r="BQ4" s="7"/>
      <c r="BR4" s="12" t="s">
        <v>63</v>
      </c>
      <c r="BS4" s="13"/>
      <c r="BT4" s="13"/>
      <c r="BU4" s="13"/>
      <c r="BV4" s="13"/>
      <c r="BW4" s="13"/>
      <c r="BX4" s="13"/>
      <c r="BY4" s="14"/>
      <c r="BZ4" s="7"/>
      <c r="CA4" s="12" t="s">
        <v>76</v>
      </c>
      <c r="CB4" s="13"/>
      <c r="CC4" s="13"/>
      <c r="CD4" s="13"/>
      <c r="CE4" s="13"/>
      <c r="CF4" s="13"/>
      <c r="CG4" s="13"/>
      <c r="CH4" s="92"/>
      <c r="CI4" s="12"/>
      <c r="CJ4" s="13"/>
      <c r="CK4" s="13"/>
      <c r="CL4" s="13"/>
      <c r="CM4" s="13"/>
      <c r="CN4" s="14"/>
      <c r="CO4" s="92"/>
      <c r="CP4" s="92"/>
      <c r="CQ4" s="92"/>
      <c r="CR4" s="92"/>
      <c r="CS4" s="92"/>
      <c r="CT4" s="92"/>
      <c r="CU4" s="92"/>
      <c r="CV4" s="92"/>
      <c r="CW4" s="92"/>
      <c r="CX4" s="92"/>
    </row>
    <row r="5" spans="1:102" x14ac:dyDescent="0.25">
      <c r="A5" s="15" t="s">
        <v>1</v>
      </c>
      <c r="B5" s="5" t="s">
        <v>2</v>
      </c>
      <c r="C5" s="5" t="s">
        <v>3</v>
      </c>
      <c r="D5" s="5"/>
      <c r="E5" s="5"/>
      <c r="F5" s="16" t="s">
        <v>4</v>
      </c>
      <c r="H5" s="15" t="s">
        <v>1</v>
      </c>
      <c r="I5" s="5" t="s">
        <v>2</v>
      </c>
      <c r="J5" s="5" t="s">
        <v>3</v>
      </c>
      <c r="K5" s="5" t="s">
        <v>21</v>
      </c>
      <c r="L5" s="5"/>
      <c r="M5" s="16" t="s">
        <v>4</v>
      </c>
      <c r="O5" s="15" t="s">
        <v>1</v>
      </c>
      <c r="P5" s="5" t="s">
        <v>2</v>
      </c>
      <c r="Q5" s="5" t="s">
        <v>3</v>
      </c>
      <c r="R5" s="5"/>
      <c r="S5" s="5"/>
      <c r="T5" s="5" t="s">
        <v>4</v>
      </c>
      <c r="U5" s="16"/>
      <c r="V5" s="6"/>
      <c r="W5" s="15" t="s">
        <v>1</v>
      </c>
      <c r="X5" s="5" t="s">
        <v>2</v>
      </c>
      <c r="Y5" s="5" t="s">
        <v>3</v>
      </c>
      <c r="Z5" s="5" t="s">
        <v>26</v>
      </c>
      <c r="AA5" s="5"/>
      <c r="AB5" s="5" t="s">
        <v>4</v>
      </c>
      <c r="AC5" s="16"/>
      <c r="AE5" s="15" t="s">
        <v>1</v>
      </c>
      <c r="AF5" s="5" t="s">
        <v>2</v>
      </c>
      <c r="AG5" s="5" t="s">
        <v>3</v>
      </c>
      <c r="AH5" s="5" t="s">
        <v>36</v>
      </c>
      <c r="AI5" s="5"/>
      <c r="AJ5" s="16" t="s">
        <v>4</v>
      </c>
      <c r="AK5" s="43"/>
      <c r="AL5" s="15" t="s">
        <v>1</v>
      </c>
      <c r="AM5" s="5" t="s">
        <v>2</v>
      </c>
      <c r="AN5" s="5" t="s">
        <v>3</v>
      </c>
      <c r="AO5" s="5" t="s">
        <v>36</v>
      </c>
      <c r="AP5" s="5"/>
      <c r="AQ5" s="16" t="s">
        <v>4</v>
      </c>
      <c r="AR5" s="43"/>
      <c r="AS5" s="15" t="s">
        <v>1</v>
      </c>
      <c r="AT5" s="5" t="s">
        <v>2</v>
      </c>
      <c r="AU5" s="5" t="s">
        <v>3</v>
      </c>
      <c r="AV5" s="5" t="s">
        <v>36</v>
      </c>
      <c r="AW5" s="5"/>
      <c r="AX5" s="16" t="s">
        <v>4</v>
      </c>
      <c r="AY5" s="43"/>
      <c r="AZ5" s="43"/>
      <c r="BA5" s="12"/>
      <c r="BB5" s="13"/>
      <c r="BC5" s="13"/>
      <c r="BD5" s="13"/>
      <c r="BE5" s="13"/>
      <c r="BF5" s="13"/>
      <c r="BG5" s="13"/>
      <c r="BH5" s="14"/>
      <c r="BI5" s="7"/>
      <c r="BJ5" s="12"/>
      <c r="BK5" s="13"/>
      <c r="BL5" s="13"/>
      <c r="BM5" s="13"/>
      <c r="BN5" s="13"/>
      <c r="BO5" s="13"/>
      <c r="BP5" s="14"/>
      <c r="BQ5" s="7"/>
      <c r="BR5" s="12"/>
      <c r="BS5" s="13"/>
      <c r="BT5" s="13"/>
      <c r="BU5" s="13"/>
      <c r="BV5" s="13"/>
      <c r="BW5" s="13"/>
      <c r="BX5" s="13"/>
      <c r="BY5" s="14"/>
      <c r="BZ5" s="7"/>
      <c r="CA5" s="12"/>
      <c r="CB5" s="13"/>
      <c r="CC5" s="13"/>
      <c r="CD5" s="13"/>
      <c r="CE5" s="13"/>
      <c r="CF5" s="13"/>
      <c r="CG5" s="13"/>
      <c r="CI5" s="15" t="s">
        <v>1</v>
      </c>
      <c r="CJ5" s="5" t="s">
        <v>2</v>
      </c>
      <c r="CK5" s="5" t="s">
        <v>3</v>
      </c>
      <c r="CL5" s="5" t="s">
        <v>102</v>
      </c>
      <c r="CM5" s="5"/>
      <c r="CN5" s="16" t="s">
        <v>4</v>
      </c>
      <c r="CO5" s="92"/>
      <c r="CP5" s="92"/>
      <c r="CQ5" s="92"/>
      <c r="CR5" s="92"/>
      <c r="CS5" s="92"/>
      <c r="CT5" s="92"/>
      <c r="CU5" s="92"/>
      <c r="CV5" s="92"/>
      <c r="CW5" s="92"/>
    </row>
    <row r="6" spans="1:102" x14ac:dyDescent="0.25">
      <c r="A6" s="15"/>
      <c r="B6" s="5"/>
      <c r="C6" s="5"/>
      <c r="D6" s="5"/>
      <c r="E6" s="5"/>
      <c r="F6" s="16"/>
      <c r="H6" s="7" t="s">
        <v>5</v>
      </c>
      <c r="I6" s="7">
        <v>1.6545399999999998E-2</v>
      </c>
      <c r="J6" s="7" t="s">
        <v>6</v>
      </c>
      <c r="K6" s="7" t="s">
        <v>56</v>
      </c>
      <c r="L6" s="7"/>
      <c r="M6" s="7">
        <v>9</v>
      </c>
      <c r="O6" s="5" t="s">
        <v>5</v>
      </c>
      <c r="P6" s="5">
        <v>2.84376E-2</v>
      </c>
      <c r="Q6" s="5" t="s">
        <v>6</v>
      </c>
      <c r="R6" s="5"/>
      <c r="S6" s="5"/>
      <c r="T6" s="5">
        <v>19</v>
      </c>
      <c r="U6" s="16"/>
      <c r="V6" s="6"/>
      <c r="W6" s="15" t="s">
        <v>5</v>
      </c>
      <c r="X6" s="5">
        <v>2.4688000000000002E-2</v>
      </c>
      <c r="Y6" s="5" t="s">
        <v>6</v>
      </c>
      <c r="Z6" s="5">
        <f>X6/28.56</f>
        <v>8.6442577030812332E-4</v>
      </c>
      <c r="AA6" s="5" t="s">
        <v>6</v>
      </c>
      <c r="AB6" s="5"/>
      <c r="AC6" s="16">
        <v>14</v>
      </c>
      <c r="AE6" s="7" t="s">
        <v>5</v>
      </c>
      <c r="AF6" s="7">
        <v>5.6360199999999999E-2</v>
      </c>
      <c r="AG6" s="7" t="s">
        <v>6</v>
      </c>
      <c r="AH6" s="7" t="s">
        <v>56</v>
      </c>
      <c r="AI6" s="7"/>
      <c r="AJ6" s="7">
        <v>6</v>
      </c>
      <c r="AK6" s="13"/>
      <c r="AL6" s="7" t="s">
        <v>5</v>
      </c>
      <c r="AM6" s="7">
        <v>7.93465E-2</v>
      </c>
      <c r="AN6" s="7" t="s">
        <v>6</v>
      </c>
      <c r="AO6" s="7" t="s">
        <v>56</v>
      </c>
      <c r="AQ6" s="7">
        <v>8</v>
      </c>
      <c r="AR6" s="13"/>
      <c r="AS6" s="7" t="s">
        <v>5</v>
      </c>
      <c r="AT6" s="7">
        <v>7.9379000000000005E-2</v>
      </c>
      <c r="AU6" s="7" t="s">
        <v>6</v>
      </c>
      <c r="AV6" s="7" t="s">
        <v>56</v>
      </c>
      <c r="AX6" s="7">
        <v>24</v>
      </c>
      <c r="AY6" s="13"/>
      <c r="BA6" s="15" t="s">
        <v>1</v>
      </c>
      <c r="BB6" s="5" t="s">
        <v>2</v>
      </c>
      <c r="BC6" s="5" t="s">
        <v>3</v>
      </c>
      <c r="BD6" s="5" t="s">
        <v>64</v>
      </c>
      <c r="BE6" s="5"/>
      <c r="BF6" s="5" t="s">
        <v>4</v>
      </c>
      <c r="BG6" s="5"/>
      <c r="BH6" s="16"/>
      <c r="BI6" s="7"/>
      <c r="BJ6" s="15" t="s">
        <v>1</v>
      </c>
      <c r="BK6" s="5" t="s">
        <v>2</v>
      </c>
      <c r="BL6" s="5" t="s">
        <v>3</v>
      </c>
      <c r="BM6" s="5" t="s">
        <v>65</v>
      </c>
      <c r="BN6" s="5"/>
      <c r="BO6" s="5" t="s">
        <v>4</v>
      </c>
      <c r="BP6" s="16"/>
      <c r="BQ6" s="7"/>
      <c r="BR6" s="15" t="s">
        <v>1</v>
      </c>
      <c r="BS6" s="5" t="s">
        <v>2</v>
      </c>
      <c r="BT6" s="5" t="s">
        <v>3</v>
      </c>
      <c r="BU6" s="5" t="s">
        <v>66</v>
      </c>
      <c r="BV6" s="5"/>
      <c r="BW6" s="5" t="s">
        <v>4</v>
      </c>
      <c r="BX6" s="5"/>
      <c r="BY6" s="16"/>
      <c r="BZ6" s="7"/>
      <c r="CA6" s="15" t="s">
        <v>1</v>
      </c>
      <c r="CB6" s="5" t="s">
        <v>2</v>
      </c>
      <c r="CC6" s="5" t="s">
        <v>3</v>
      </c>
      <c r="CD6" s="5" t="s">
        <v>67</v>
      </c>
      <c r="CE6" s="5"/>
      <c r="CF6" s="5" t="s">
        <v>4</v>
      </c>
      <c r="CG6" s="65"/>
      <c r="CH6" s="92"/>
      <c r="CI6" s="7" t="s">
        <v>5</v>
      </c>
      <c r="CJ6" s="7">
        <v>3.7830999999999997E-2</v>
      </c>
      <c r="CK6" s="7" t="s">
        <v>6</v>
      </c>
      <c r="CL6" s="7" t="s">
        <v>56</v>
      </c>
      <c r="CM6" s="7"/>
      <c r="CN6" s="7">
        <v>3</v>
      </c>
      <c r="CO6" s="92"/>
      <c r="CP6" s="92"/>
      <c r="CQ6" s="92"/>
      <c r="CR6" s="92"/>
      <c r="CS6" s="92"/>
      <c r="CT6" s="92"/>
      <c r="CU6" s="92"/>
      <c r="CV6" s="92"/>
      <c r="CW6" s="92"/>
      <c r="CX6" s="92"/>
    </row>
    <row r="7" spans="1:102" x14ac:dyDescent="0.25">
      <c r="A7" s="5" t="s">
        <v>5</v>
      </c>
      <c r="B7" s="5">
        <v>2.52017E-2</v>
      </c>
      <c r="C7" s="5" t="s">
        <v>6</v>
      </c>
      <c r="D7" s="5"/>
      <c r="E7" s="5"/>
      <c r="F7" s="5">
        <v>7</v>
      </c>
      <c r="H7" s="7" t="s">
        <v>5</v>
      </c>
      <c r="I7" s="7">
        <v>2.24023E-2</v>
      </c>
      <c r="J7" s="7" t="s">
        <v>6</v>
      </c>
      <c r="K7" s="7" t="s">
        <v>56</v>
      </c>
      <c r="L7" s="7"/>
      <c r="M7" s="7">
        <v>10</v>
      </c>
      <c r="O7" s="5" t="s">
        <v>5</v>
      </c>
      <c r="P7" s="5">
        <v>3.2940299999999999E-2</v>
      </c>
      <c r="Q7" s="5" t="s">
        <v>6</v>
      </c>
      <c r="R7" s="5"/>
      <c r="S7" s="5"/>
      <c r="T7" s="5">
        <v>20</v>
      </c>
      <c r="U7" s="16"/>
      <c r="V7" s="6"/>
      <c r="W7" s="15" t="s">
        <v>5</v>
      </c>
      <c r="X7" s="5">
        <v>1.8035900000000001E-2</v>
      </c>
      <c r="Y7" s="5" t="s">
        <v>6</v>
      </c>
      <c r="Z7" s="5">
        <f t="shared" ref="Z7:Z22" si="0">X7/28.56</f>
        <v>6.3150910364145668E-4</v>
      </c>
      <c r="AA7" s="5" t="s">
        <v>6</v>
      </c>
      <c r="AB7" s="5"/>
      <c r="AC7" s="16">
        <v>15</v>
      </c>
      <c r="AE7" s="7" t="s">
        <v>5</v>
      </c>
      <c r="AF7" s="7">
        <v>5.7276100000000003E-2</v>
      </c>
      <c r="AG7" s="7" t="s">
        <v>6</v>
      </c>
      <c r="AH7" s="7" t="s">
        <v>56</v>
      </c>
      <c r="AI7" s="7"/>
      <c r="AJ7" s="7">
        <v>7</v>
      </c>
      <c r="AK7" s="13"/>
      <c r="AL7" s="7" t="s">
        <v>5</v>
      </c>
      <c r="AM7" s="7">
        <v>9.4076999999999994E-2</v>
      </c>
      <c r="AN7" s="7" t="s">
        <v>6</v>
      </c>
      <c r="AO7" s="7" t="s">
        <v>56</v>
      </c>
      <c r="AQ7" s="7">
        <v>9</v>
      </c>
      <c r="AR7" s="13"/>
      <c r="AS7" s="7" t="s">
        <v>5</v>
      </c>
      <c r="AT7" s="7">
        <v>2.58707E-2</v>
      </c>
      <c r="AU7" s="7" t="s">
        <v>6</v>
      </c>
      <c r="AV7" s="7" t="s">
        <v>56</v>
      </c>
      <c r="AX7" s="7">
        <v>25</v>
      </c>
      <c r="AY7" s="13"/>
      <c r="BA7" s="7" t="s">
        <v>5</v>
      </c>
      <c r="BB7" s="7">
        <v>6.4511299999999994E-2</v>
      </c>
      <c r="BC7" s="7" t="s">
        <v>6</v>
      </c>
      <c r="BD7" s="7" t="s">
        <v>56</v>
      </c>
      <c r="BE7" s="7"/>
      <c r="BF7" s="7">
        <v>12</v>
      </c>
      <c r="BG7" s="5"/>
      <c r="BH7" s="16"/>
      <c r="BI7" s="7"/>
      <c r="BJ7" s="7" t="s">
        <v>5</v>
      </c>
      <c r="BK7" s="7">
        <v>5.3552099999999998E-2</v>
      </c>
      <c r="BL7" s="7" t="s">
        <v>6</v>
      </c>
      <c r="BM7" s="7" t="s">
        <v>56</v>
      </c>
      <c r="BN7" s="7"/>
      <c r="BO7" s="7">
        <v>1</v>
      </c>
      <c r="BP7" s="16"/>
      <c r="BQ7" s="7"/>
      <c r="BR7" s="7" t="s">
        <v>5</v>
      </c>
      <c r="BS7" s="7">
        <v>6.0624600000000001E-2</v>
      </c>
      <c r="BT7" s="7" t="s">
        <v>6</v>
      </c>
      <c r="BU7" s="7" t="s">
        <v>56</v>
      </c>
      <c r="BV7" s="7"/>
      <c r="BW7" s="7">
        <v>25</v>
      </c>
      <c r="BX7" s="5"/>
      <c r="BY7" s="16"/>
      <c r="BZ7" s="7"/>
      <c r="CA7" s="7" t="s">
        <v>5</v>
      </c>
      <c r="CB7" s="7">
        <v>1.63173E-2</v>
      </c>
      <c r="CC7" s="7" t="s">
        <v>6</v>
      </c>
      <c r="CD7" s="7" t="s">
        <v>56</v>
      </c>
      <c r="CE7" s="7"/>
      <c r="CF7" s="7"/>
      <c r="CG7" s="7">
        <v>14</v>
      </c>
      <c r="CH7" s="92"/>
      <c r="CI7" s="7" t="s">
        <v>5</v>
      </c>
      <c r="CJ7" s="7">
        <v>4.7246799999999999E-2</v>
      </c>
      <c r="CK7" s="7" t="s">
        <v>6</v>
      </c>
      <c r="CL7" s="7" t="s">
        <v>56</v>
      </c>
      <c r="CM7" s="7"/>
      <c r="CN7" s="7">
        <v>4</v>
      </c>
      <c r="CO7" s="92"/>
      <c r="CP7" s="92"/>
      <c r="CQ7" s="92"/>
      <c r="CR7" s="92"/>
      <c r="CS7" s="92"/>
      <c r="CT7" s="92"/>
      <c r="CU7" s="92"/>
      <c r="CV7" s="92"/>
      <c r="CW7" s="92"/>
      <c r="CX7" s="92"/>
    </row>
    <row r="8" spans="1:102" x14ac:dyDescent="0.25">
      <c r="A8" s="5" t="s">
        <v>5</v>
      </c>
      <c r="B8" s="5">
        <v>1.43558E-2</v>
      </c>
      <c r="C8" s="5" t="s">
        <v>6</v>
      </c>
      <c r="D8" s="5"/>
      <c r="E8" s="5"/>
      <c r="F8" s="5">
        <v>8</v>
      </c>
      <c r="H8" s="7" t="s">
        <v>5</v>
      </c>
      <c r="I8" s="7">
        <v>3.1113600000000002E-2</v>
      </c>
      <c r="J8" s="7" t="s">
        <v>6</v>
      </c>
      <c r="K8" s="7" t="s">
        <v>56</v>
      </c>
      <c r="L8" s="7"/>
      <c r="M8" s="7">
        <v>11</v>
      </c>
      <c r="O8" s="5" t="s">
        <v>5</v>
      </c>
      <c r="P8" s="5">
        <v>5.3198299999999997E-2</v>
      </c>
      <c r="Q8" s="5" t="s">
        <v>6</v>
      </c>
      <c r="R8" s="5"/>
      <c r="S8" s="5"/>
      <c r="T8" s="5">
        <v>21</v>
      </c>
      <c r="U8" s="16"/>
      <c r="V8" s="6"/>
      <c r="W8" s="15" t="s">
        <v>5</v>
      </c>
      <c r="X8" s="5">
        <v>1.48624E-2</v>
      </c>
      <c r="Y8" s="5" t="s">
        <v>6</v>
      </c>
      <c r="Z8" s="5">
        <f t="shared" si="0"/>
        <v>5.2039215686274507E-4</v>
      </c>
      <c r="AA8" s="5" t="s">
        <v>6</v>
      </c>
      <c r="AB8" s="5"/>
      <c r="AC8" s="16">
        <v>16</v>
      </c>
      <c r="AE8" s="7" t="s">
        <v>5</v>
      </c>
      <c r="AF8" s="7">
        <v>3.6887299999999998E-2</v>
      </c>
      <c r="AG8" s="7" t="s">
        <v>6</v>
      </c>
      <c r="AH8" s="7" t="s">
        <v>56</v>
      </c>
      <c r="AI8" s="7"/>
      <c r="AJ8" s="7">
        <v>8</v>
      </c>
      <c r="AK8" s="13"/>
      <c r="AL8" s="7" t="s">
        <v>5</v>
      </c>
      <c r="AM8" s="7">
        <v>5.9323800000000003E-2</v>
      </c>
      <c r="AN8" s="7" t="s">
        <v>6</v>
      </c>
      <c r="AO8" s="7" t="s">
        <v>56</v>
      </c>
      <c r="AQ8" s="7">
        <v>10</v>
      </c>
      <c r="AR8" s="13"/>
      <c r="AS8" s="7" t="s">
        <v>5</v>
      </c>
      <c r="AT8" s="7">
        <v>5.1167299999999999E-2</v>
      </c>
      <c r="AU8" s="7" t="s">
        <v>6</v>
      </c>
      <c r="AV8" s="7" t="s">
        <v>56</v>
      </c>
      <c r="AX8" s="7">
        <v>26</v>
      </c>
      <c r="AY8" s="13"/>
      <c r="BA8" s="7" t="s">
        <v>5</v>
      </c>
      <c r="BB8" s="7">
        <v>7.29292E-2</v>
      </c>
      <c r="BC8" s="7" t="s">
        <v>6</v>
      </c>
      <c r="BD8" s="7" t="s">
        <v>56</v>
      </c>
      <c r="BE8" s="7"/>
      <c r="BF8" s="7">
        <v>13</v>
      </c>
      <c r="BG8" s="5"/>
      <c r="BH8" s="16"/>
      <c r="BI8" s="7"/>
      <c r="BJ8" s="7" t="s">
        <v>5</v>
      </c>
      <c r="BK8" s="7">
        <v>5.0970599999999998E-2</v>
      </c>
      <c r="BL8" s="7" t="s">
        <v>6</v>
      </c>
      <c r="BM8" s="7" t="s">
        <v>56</v>
      </c>
      <c r="BN8" s="7"/>
      <c r="BO8" s="7">
        <v>2</v>
      </c>
      <c r="BP8" s="16"/>
      <c r="BQ8" s="7"/>
      <c r="BR8" s="7" t="s">
        <v>5</v>
      </c>
      <c r="BS8" s="7">
        <v>3.7601999999999997E-2</v>
      </c>
      <c r="BT8" s="7" t="s">
        <v>6</v>
      </c>
      <c r="BU8" s="7" t="s">
        <v>56</v>
      </c>
      <c r="BV8" s="7"/>
      <c r="BW8" s="7">
        <v>26</v>
      </c>
      <c r="BX8" s="5"/>
      <c r="BY8" s="16"/>
      <c r="BZ8" s="7"/>
      <c r="CA8" s="7" t="s">
        <v>5</v>
      </c>
      <c r="CB8" s="7">
        <v>1.33668E-2</v>
      </c>
      <c r="CC8" s="7" t="s">
        <v>6</v>
      </c>
      <c r="CD8" s="7" t="s">
        <v>56</v>
      </c>
      <c r="CE8" s="7"/>
      <c r="CF8" s="7"/>
      <c r="CG8" s="7">
        <v>15</v>
      </c>
      <c r="CH8" s="92"/>
      <c r="CI8" s="7" t="s">
        <v>5</v>
      </c>
      <c r="CJ8" s="7">
        <v>5.0888500000000003E-2</v>
      </c>
      <c r="CK8" s="7" t="s">
        <v>6</v>
      </c>
      <c r="CL8" s="7" t="s">
        <v>56</v>
      </c>
      <c r="CM8" s="7"/>
      <c r="CN8" s="7">
        <v>5</v>
      </c>
      <c r="CO8" s="92"/>
      <c r="CP8" s="92"/>
      <c r="CQ8" s="92"/>
      <c r="CR8" s="92"/>
      <c r="CS8" s="92"/>
      <c r="CT8" s="92"/>
      <c r="CU8" s="92"/>
      <c r="CV8" s="92"/>
      <c r="CW8" s="92"/>
      <c r="CX8" s="92"/>
    </row>
    <row r="9" spans="1:102" x14ac:dyDescent="0.25">
      <c r="A9" s="5" t="s">
        <v>5</v>
      </c>
      <c r="B9" s="5">
        <v>1.0441799999999999E-2</v>
      </c>
      <c r="C9" s="5" t="s">
        <v>6</v>
      </c>
      <c r="D9" s="5"/>
      <c r="E9" s="5"/>
      <c r="F9" s="5">
        <v>9</v>
      </c>
      <c r="H9" s="7" t="s">
        <v>5</v>
      </c>
      <c r="I9" s="7">
        <v>2.6261300000000001E-2</v>
      </c>
      <c r="J9" s="7" t="s">
        <v>6</v>
      </c>
      <c r="K9" s="7" t="s">
        <v>56</v>
      </c>
      <c r="L9" s="7"/>
      <c r="M9" s="7">
        <v>12</v>
      </c>
      <c r="O9" s="5" t="s">
        <v>5</v>
      </c>
      <c r="P9" s="5">
        <v>4.0456699999999998E-2</v>
      </c>
      <c r="Q9" s="5" t="s">
        <v>6</v>
      </c>
      <c r="R9" s="5"/>
      <c r="S9" s="5"/>
      <c r="T9" s="5">
        <v>22</v>
      </c>
      <c r="U9" s="16"/>
      <c r="V9" s="6"/>
      <c r="W9" s="15" t="s">
        <v>5</v>
      </c>
      <c r="X9" s="5">
        <v>2.3962299999999999E-2</v>
      </c>
      <c r="Y9" s="5" t="s">
        <v>6</v>
      </c>
      <c r="Z9" s="5">
        <f t="shared" si="0"/>
        <v>8.3901610644257702E-4</v>
      </c>
      <c r="AA9" s="5" t="s">
        <v>6</v>
      </c>
      <c r="AB9" s="5"/>
      <c r="AC9" s="16">
        <v>17</v>
      </c>
      <c r="AE9" s="7" t="s">
        <v>5</v>
      </c>
      <c r="AF9" s="7">
        <v>1.7268100000000002E-2</v>
      </c>
      <c r="AG9" s="7" t="s">
        <v>6</v>
      </c>
      <c r="AH9" s="7" t="s">
        <v>56</v>
      </c>
      <c r="AI9" s="7"/>
      <c r="AJ9" s="7">
        <v>9</v>
      </c>
      <c r="AK9" s="13"/>
      <c r="AL9" s="7" t="s">
        <v>5</v>
      </c>
      <c r="AM9" s="7">
        <v>4.7076300000000001E-2</v>
      </c>
      <c r="AN9" s="7" t="s">
        <v>6</v>
      </c>
      <c r="AO9" s="7" t="s">
        <v>56</v>
      </c>
      <c r="AQ9" s="7">
        <v>12</v>
      </c>
      <c r="AR9" s="13"/>
      <c r="AS9" s="7" t="s">
        <v>5</v>
      </c>
      <c r="AT9" s="7">
        <v>3.7503599999999998E-2</v>
      </c>
      <c r="AU9" s="7" t="s">
        <v>6</v>
      </c>
      <c r="AV9" s="7" t="s">
        <v>56</v>
      </c>
      <c r="AX9" s="7">
        <v>27</v>
      </c>
      <c r="AY9" s="13"/>
      <c r="BA9" s="7" t="s">
        <v>5</v>
      </c>
      <c r="BB9" s="7">
        <v>5.7473000000000003E-2</v>
      </c>
      <c r="BC9" s="7" t="s">
        <v>6</v>
      </c>
      <c r="BD9" s="7" t="s">
        <v>56</v>
      </c>
      <c r="BE9" s="7"/>
      <c r="BF9" s="7">
        <v>14</v>
      </c>
      <c r="BG9" s="5"/>
      <c r="BH9" s="16"/>
      <c r="BI9" s="7"/>
      <c r="BJ9" s="7" t="s">
        <v>5</v>
      </c>
      <c r="BK9" s="7">
        <v>4.21587E-2</v>
      </c>
      <c r="BL9" s="7" t="s">
        <v>6</v>
      </c>
      <c r="BM9" s="7" t="s">
        <v>56</v>
      </c>
      <c r="BN9" s="7"/>
      <c r="BO9" s="7">
        <v>3</v>
      </c>
      <c r="BP9" s="16"/>
      <c r="BQ9" s="7"/>
      <c r="BR9" s="7" t="s">
        <v>5</v>
      </c>
      <c r="BS9" s="7">
        <v>1.7134E-2</v>
      </c>
      <c r="BT9" s="7" t="s">
        <v>6</v>
      </c>
      <c r="BU9" s="7" t="s">
        <v>56</v>
      </c>
      <c r="BV9" s="7"/>
      <c r="BW9" s="7">
        <v>27</v>
      </c>
      <c r="BX9" s="5"/>
      <c r="BY9" s="16"/>
      <c r="BZ9" s="7"/>
      <c r="CA9" s="7" t="s">
        <v>5</v>
      </c>
      <c r="CB9" s="7">
        <v>4.2656100000000002E-2</v>
      </c>
      <c r="CC9" s="7" t="s">
        <v>6</v>
      </c>
      <c r="CD9" s="7" t="s">
        <v>56</v>
      </c>
      <c r="CE9" s="7"/>
      <c r="CF9" s="7"/>
      <c r="CG9" s="7">
        <v>16</v>
      </c>
      <c r="CH9" s="92"/>
      <c r="CI9" s="7" t="s">
        <v>5</v>
      </c>
      <c r="CJ9" s="7">
        <v>4.3515100000000001E-2</v>
      </c>
      <c r="CK9" s="7" t="s">
        <v>6</v>
      </c>
      <c r="CL9" s="7" t="s">
        <v>56</v>
      </c>
      <c r="CM9" s="7"/>
      <c r="CN9" s="7">
        <v>6</v>
      </c>
      <c r="CO9" s="92"/>
      <c r="CP9" s="92"/>
      <c r="CQ9" s="92"/>
      <c r="CR9" s="92"/>
      <c r="CS9" s="92"/>
      <c r="CT9" s="92"/>
      <c r="CU9" s="92"/>
      <c r="CV9" s="92"/>
      <c r="CW9" s="92"/>
      <c r="CX9" s="92"/>
    </row>
    <row r="10" spans="1:102" x14ac:dyDescent="0.25">
      <c r="A10" s="5" t="s">
        <v>5</v>
      </c>
      <c r="B10" s="5">
        <v>1.9969299999999999E-2</v>
      </c>
      <c r="C10" s="5" t="s">
        <v>6</v>
      </c>
      <c r="D10" s="5"/>
      <c r="E10" s="5"/>
      <c r="F10" s="5">
        <v>10</v>
      </c>
      <c r="H10" s="7" t="s">
        <v>5</v>
      </c>
      <c r="I10" s="7">
        <v>2.80842E-2</v>
      </c>
      <c r="J10" s="7" t="s">
        <v>6</v>
      </c>
      <c r="K10" s="7" t="s">
        <v>56</v>
      </c>
      <c r="L10" s="7"/>
      <c r="M10" s="7">
        <v>13</v>
      </c>
      <c r="O10" s="5" t="s">
        <v>5</v>
      </c>
      <c r="P10" s="5">
        <v>1.4935500000000001E-2</v>
      </c>
      <c r="Q10" s="5" t="s">
        <v>6</v>
      </c>
      <c r="R10" s="5"/>
      <c r="S10" s="5"/>
      <c r="T10" s="5">
        <v>23</v>
      </c>
      <c r="U10" s="16"/>
      <c r="V10" s="6"/>
      <c r="W10" s="15" t="s">
        <v>5</v>
      </c>
      <c r="X10" s="5">
        <v>2.4591499999999999E-2</v>
      </c>
      <c r="Y10" s="5" t="s">
        <v>6</v>
      </c>
      <c r="Z10" s="5">
        <f t="shared" si="0"/>
        <v>8.6104691876750703E-4</v>
      </c>
      <c r="AA10" s="5" t="s">
        <v>6</v>
      </c>
      <c r="AB10" s="5"/>
      <c r="AC10" s="16">
        <v>18</v>
      </c>
      <c r="AE10" s="7" t="s">
        <v>5</v>
      </c>
      <c r="AF10" s="7">
        <v>2.9025700000000001E-2</v>
      </c>
      <c r="AG10" s="7" t="s">
        <v>6</v>
      </c>
      <c r="AH10" s="7" t="s">
        <v>56</v>
      </c>
      <c r="AI10" s="7"/>
      <c r="AJ10" s="7">
        <v>10</v>
      </c>
      <c r="AK10" s="13"/>
      <c r="AL10" s="7" t="s">
        <v>5</v>
      </c>
      <c r="AM10" s="7">
        <v>1.73384E-2</v>
      </c>
      <c r="AN10" s="7" t="s">
        <v>6</v>
      </c>
      <c r="AO10" s="7" t="s">
        <v>56</v>
      </c>
      <c r="AQ10" s="7">
        <v>18</v>
      </c>
      <c r="AR10" s="13"/>
      <c r="AS10" s="7" t="s">
        <v>5</v>
      </c>
      <c r="AT10" s="7">
        <v>1.1391999999999999E-2</v>
      </c>
      <c r="AU10" s="7" t="s">
        <v>6</v>
      </c>
      <c r="AV10" s="7" t="s">
        <v>56</v>
      </c>
      <c r="AX10" s="7">
        <v>28</v>
      </c>
      <c r="AY10" s="13"/>
      <c r="BA10" s="7" t="s">
        <v>5</v>
      </c>
      <c r="BB10" s="7">
        <v>7.7906900000000003E-3</v>
      </c>
      <c r="BC10" s="7" t="s">
        <v>6</v>
      </c>
      <c r="BD10" s="7" t="s">
        <v>56</v>
      </c>
      <c r="BE10" s="7"/>
      <c r="BF10" s="7">
        <v>15</v>
      </c>
      <c r="BG10" s="5"/>
      <c r="BH10" s="16"/>
      <c r="BI10" s="7"/>
      <c r="BJ10" s="7" t="s">
        <v>5</v>
      </c>
      <c r="BK10" s="7">
        <v>6.0291200000000003E-2</v>
      </c>
      <c r="BL10" s="7" t="s">
        <v>6</v>
      </c>
      <c r="BM10" s="7" t="s">
        <v>56</v>
      </c>
      <c r="BN10" s="7"/>
      <c r="BO10" s="7">
        <v>4</v>
      </c>
      <c r="BP10" s="16"/>
      <c r="BQ10" s="7"/>
      <c r="BR10" s="7" t="s">
        <v>5</v>
      </c>
      <c r="BS10" s="7">
        <v>3.1083199999999998E-2</v>
      </c>
      <c r="BT10" s="7" t="s">
        <v>6</v>
      </c>
      <c r="BU10" s="7" t="s">
        <v>56</v>
      </c>
      <c r="BV10" s="7"/>
      <c r="BW10" s="7">
        <v>28</v>
      </c>
      <c r="BX10" s="5"/>
      <c r="BY10" s="16"/>
      <c r="BZ10" s="7"/>
      <c r="CA10" s="7" t="s">
        <v>5</v>
      </c>
      <c r="CB10" s="7">
        <v>6.4472600000000005E-2</v>
      </c>
      <c r="CC10" s="7" t="s">
        <v>6</v>
      </c>
      <c r="CD10" s="7" t="s">
        <v>56</v>
      </c>
      <c r="CE10" s="7"/>
      <c r="CF10" s="7"/>
      <c r="CG10" s="7">
        <v>17</v>
      </c>
      <c r="CH10" s="92"/>
      <c r="CI10" s="7" t="s">
        <v>5</v>
      </c>
      <c r="CJ10" s="7">
        <v>4.22009E-2</v>
      </c>
      <c r="CK10" s="7" t="s">
        <v>6</v>
      </c>
      <c r="CL10" s="7" t="s">
        <v>56</v>
      </c>
      <c r="CM10" s="7"/>
      <c r="CN10" s="7">
        <v>7</v>
      </c>
      <c r="CO10" s="92"/>
      <c r="CP10" s="92"/>
      <c r="CQ10" s="92"/>
      <c r="CR10" s="92"/>
      <c r="CS10" s="92"/>
      <c r="CT10" s="92"/>
      <c r="CU10" s="92"/>
      <c r="CV10" s="92"/>
      <c r="CW10" s="92"/>
      <c r="CX10" s="92"/>
    </row>
    <row r="11" spans="1:102" x14ac:dyDescent="0.25">
      <c r="A11" s="5" t="s">
        <v>5</v>
      </c>
      <c r="B11" s="5">
        <v>1.9535199999999999E-2</v>
      </c>
      <c r="C11" s="5" t="s">
        <v>6</v>
      </c>
      <c r="D11" s="5"/>
      <c r="E11" s="5"/>
      <c r="F11" s="5">
        <v>11</v>
      </c>
      <c r="H11" s="7" t="s">
        <v>5</v>
      </c>
      <c r="I11" s="7">
        <v>2.09406E-2</v>
      </c>
      <c r="J11" s="7" t="s">
        <v>6</v>
      </c>
      <c r="K11" s="7" t="s">
        <v>56</v>
      </c>
      <c r="L11" s="7"/>
      <c r="M11" s="7">
        <v>14</v>
      </c>
      <c r="O11" s="5" t="s">
        <v>5</v>
      </c>
      <c r="P11" s="5">
        <v>3.16262E-2</v>
      </c>
      <c r="Q11" s="5" t="s">
        <v>6</v>
      </c>
      <c r="R11" s="5"/>
      <c r="S11" s="5"/>
      <c r="T11" s="5">
        <v>24</v>
      </c>
      <c r="U11" s="16"/>
      <c r="V11" s="6"/>
      <c r="W11" s="15" t="s">
        <v>5</v>
      </c>
      <c r="X11" s="5">
        <v>2.3573400000000001E-2</v>
      </c>
      <c r="Y11" s="5" t="s">
        <v>6</v>
      </c>
      <c r="Z11" s="5">
        <f t="shared" si="0"/>
        <v>8.2539915966386567E-4</v>
      </c>
      <c r="AA11" s="5" t="s">
        <v>6</v>
      </c>
      <c r="AB11" s="5"/>
      <c r="AC11" s="16">
        <v>19</v>
      </c>
      <c r="AE11" s="7" t="s">
        <v>5</v>
      </c>
      <c r="AF11" s="7">
        <v>3.4527000000000002E-2</v>
      </c>
      <c r="AG11" s="7" t="s">
        <v>6</v>
      </c>
      <c r="AH11" s="7" t="s">
        <v>56</v>
      </c>
      <c r="AI11" s="7"/>
      <c r="AJ11" s="7">
        <v>11</v>
      </c>
      <c r="AK11" s="13"/>
      <c r="AL11" s="7" t="s">
        <v>5</v>
      </c>
      <c r="AM11" s="7">
        <v>1.00158E-2</v>
      </c>
      <c r="AN11" s="7" t="s">
        <v>6</v>
      </c>
      <c r="AO11" s="7" t="s">
        <v>56</v>
      </c>
      <c r="AQ11" s="7">
        <v>19</v>
      </c>
      <c r="AR11" s="13"/>
      <c r="AS11" s="7" t="s">
        <v>5</v>
      </c>
      <c r="AT11" s="7">
        <v>3.7386099999999998E-2</v>
      </c>
      <c r="AU11" s="7" t="s">
        <v>6</v>
      </c>
      <c r="AV11" s="7" t="s">
        <v>56</v>
      </c>
      <c r="AX11" s="7">
        <v>29</v>
      </c>
      <c r="AY11" s="13"/>
      <c r="BA11" s="7" t="s">
        <v>5</v>
      </c>
      <c r="BB11" s="7">
        <v>1.39807E-2</v>
      </c>
      <c r="BC11" s="7" t="s">
        <v>6</v>
      </c>
      <c r="BD11" s="7" t="s">
        <v>56</v>
      </c>
      <c r="BE11" s="7"/>
      <c r="BF11" s="7">
        <v>16</v>
      </c>
      <c r="BG11" s="5"/>
      <c r="BH11" s="16"/>
      <c r="BI11" s="7"/>
      <c r="BJ11" s="7" t="s">
        <v>5</v>
      </c>
      <c r="BK11" s="7">
        <v>3.7340999999999999E-2</v>
      </c>
      <c r="BL11" s="7" t="s">
        <v>6</v>
      </c>
      <c r="BM11" s="7" t="s">
        <v>56</v>
      </c>
      <c r="BN11" s="7"/>
      <c r="BO11" s="7">
        <v>5</v>
      </c>
      <c r="BP11" s="16"/>
      <c r="BQ11" s="7"/>
      <c r="BR11" s="7" t="s">
        <v>5</v>
      </c>
      <c r="BS11" s="7">
        <v>1.0222699999999999E-2</v>
      </c>
      <c r="BT11" s="7" t="s">
        <v>6</v>
      </c>
      <c r="BU11" s="7" t="s">
        <v>56</v>
      </c>
      <c r="BV11" s="7"/>
      <c r="BW11" s="7">
        <v>29</v>
      </c>
      <c r="BX11" s="5"/>
      <c r="BY11" s="16"/>
      <c r="BZ11" s="7"/>
      <c r="CA11" s="7" t="s">
        <v>5</v>
      </c>
      <c r="CB11" s="7">
        <v>3.8500899999999998E-2</v>
      </c>
      <c r="CC11" s="7" t="s">
        <v>6</v>
      </c>
      <c r="CD11" s="7" t="s">
        <v>56</v>
      </c>
      <c r="CE11" s="7"/>
      <c r="CF11" s="7"/>
      <c r="CG11" s="7">
        <v>18</v>
      </c>
      <c r="CH11" s="92"/>
      <c r="CI11" s="7" t="s">
        <v>5</v>
      </c>
      <c r="CJ11" s="7">
        <v>4.2575500000000002E-2</v>
      </c>
      <c r="CK11" s="7" t="s">
        <v>6</v>
      </c>
      <c r="CL11" s="7" t="s">
        <v>56</v>
      </c>
      <c r="CM11" s="7"/>
      <c r="CN11" s="7">
        <v>8</v>
      </c>
      <c r="CO11" s="92"/>
      <c r="CP11" s="92"/>
      <c r="CQ11" s="92"/>
      <c r="CR11" s="92"/>
      <c r="CS11" s="92"/>
      <c r="CT11" s="92"/>
      <c r="CU11" s="92"/>
      <c r="CV11" s="92"/>
      <c r="CW11" s="92"/>
      <c r="CX11" s="92"/>
    </row>
    <row r="12" spans="1:102" x14ac:dyDescent="0.25">
      <c r="A12" s="5" t="s">
        <v>5</v>
      </c>
      <c r="B12" s="5">
        <v>2.0148200000000002E-2</v>
      </c>
      <c r="C12" s="5" t="s">
        <v>6</v>
      </c>
      <c r="D12" s="5"/>
      <c r="E12" s="5"/>
      <c r="F12" s="5">
        <v>12</v>
      </c>
      <c r="H12" s="7" t="s">
        <v>5</v>
      </c>
      <c r="I12" s="7">
        <v>1.7296499999999999E-2</v>
      </c>
      <c r="J12" s="7" t="s">
        <v>6</v>
      </c>
      <c r="K12" s="7" t="s">
        <v>56</v>
      </c>
      <c r="L12" s="7"/>
      <c r="M12" s="7">
        <v>15</v>
      </c>
      <c r="O12" s="5" t="s">
        <v>5</v>
      </c>
      <c r="P12" s="5">
        <v>1.6879700000000001E-2</v>
      </c>
      <c r="Q12" s="5" t="s">
        <v>6</v>
      </c>
      <c r="R12" s="5"/>
      <c r="S12" s="5"/>
      <c r="T12" s="5">
        <v>25</v>
      </c>
      <c r="U12" s="16"/>
      <c r="V12" s="6"/>
      <c r="W12" s="15" t="s">
        <v>5</v>
      </c>
      <c r="X12" s="5">
        <v>1.81558E-2</v>
      </c>
      <c r="Y12" s="5" t="s">
        <v>6</v>
      </c>
      <c r="Z12" s="5">
        <f t="shared" si="0"/>
        <v>6.3570728291316534E-4</v>
      </c>
      <c r="AA12" s="5" t="s">
        <v>6</v>
      </c>
      <c r="AB12" s="5"/>
      <c r="AC12" s="16">
        <v>20</v>
      </c>
      <c r="AE12" s="7" t="s">
        <v>5</v>
      </c>
      <c r="AF12" s="7">
        <v>3.5895099999999999E-2</v>
      </c>
      <c r="AG12" s="7" t="s">
        <v>6</v>
      </c>
      <c r="AH12" s="7" t="s">
        <v>56</v>
      </c>
      <c r="AI12" s="7"/>
      <c r="AJ12" s="7">
        <v>12</v>
      </c>
      <c r="AK12" s="13"/>
      <c r="AL12" s="7" t="s">
        <v>5</v>
      </c>
      <c r="AM12" s="7">
        <v>2.7767699999999999E-2</v>
      </c>
      <c r="AN12" s="7" t="s">
        <v>6</v>
      </c>
      <c r="AO12" s="7" t="s">
        <v>56</v>
      </c>
      <c r="AQ12" s="7">
        <v>20</v>
      </c>
      <c r="AR12" s="13"/>
      <c r="AS12" s="7" t="s">
        <v>5</v>
      </c>
      <c r="AT12" s="7">
        <v>1.6610099999999999E-2</v>
      </c>
      <c r="AU12" s="7" t="s">
        <v>6</v>
      </c>
      <c r="AV12" s="7" t="s">
        <v>56</v>
      </c>
      <c r="AX12" s="7">
        <v>30</v>
      </c>
      <c r="AY12" s="13"/>
      <c r="BA12" s="7" t="s">
        <v>5</v>
      </c>
      <c r="BB12" s="7">
        <v>4.5980699999999999E-2</v>
      </c>
      <c r="BC12" s="7" t="s">
        <v>6</v>
      </c>
      <c r="BD12" s="7" t="s">
        <v>56</v>
      </c>
      <c r="BE12" s="7"/>
      <c r="BF12" s="7">
        <v>17</v>
      </c>
      <c r="BG12" s="5"/>
      <c r="BH12" s="16"/>
      <c r="BI12" s="7"/>
      <c r="BJ12" s="7" t="s">
        <v>5</v>
      </c>
      <c r="BK12" s="7">
        <v>4.0332399999999997E-2</v>
      </c>
      <c r="BL12" s="7" t="s">
        <v>6</v>
      </c>
      <c r="BM12" s="7" t="s">
        <v>56</v>
      </c>
      <c r="BN12" s="7"/>
      <c r="BO12" s="7">
        <v>6</v>
      </c>
      <c r="BP12" s="16"/>
      <c r="BQ12" s="7"/>
      <c r="BR12" s="7" t="s">
        <v>5</v>
      </c>
      <c r="BS12" s="7">
        <v>1.4363600000000001E-2</v>
      </c>
      <c r="BT12" s="7" t="s">
        <v>6</v>
      </c>
      <c r="BU12" s="7" t="s">
        <v>56</v>
      </c>
      <c r="BV12" s="7"/>
      <c r="BW12" s="7">
        <v>30</v>
      </c>
      <c r="BX12" s="5"/>
      <c r="BY12" s="16"/>
      <c r="BZ12" s="7"/>
      <c r="CA12" s="7" t="s">
        <v>5</v>
      </c>
      <c r="CB12" s="7">
        <v>2.5075299999999998E-2</v>
      </c>
      <c r="CC12" s="7" t="s">
        <v>6</v>
      </c>
      <c r="CD12" s="7" t="s">
        <v>56</v>
      </c>
      <c r="CE12" s="7"/>
      <c r="CF12" s="7"/>
      <c r="CG12" s="7">
        <v>19</v>
      </c>
      <c r="CH12" s="92"/>
      <c r="CI12" s="15"/>
      <c r="CJ12" s="5"/>
      <c r="CK12" s="5"/>
      <c r="CL12" s="5"/>
      <c r="CM12" s="5"/>
      <c r="CN12" s="16"/>
      <c r="CO12" s="92"/>
      <c r="CP12" s="92"/>
      <c r="CQ12" s="92"/>
      <c r="CR12" s="92"/>
      <c r="CS12" s="92"/>
      <c r="CT12" s="92"/>
      <c r="CU12" s="92"/>
      <c r="CV12" s="92"/>
      <c r="CW12" s="92"/>
      <c r="CX12" s="92"/>
    </row>
    <row r="13" spans="1:102" x14ac:dyDescent="0.25">
      <c r="A13" s="5" t="s">
        <v>5</v>
      </c>
      <c r="B13" s="5">
        <v>2.0358000000000001E-2</v>
      </c>
      <c r="C13" s="5" t="s">
        <v>6</v>
      </c>
      <c r="D13" s="5"/>
      <c r="E13" s="5"/>
      <c r="F13" s="5">
        <v>13</v>
      </c>
      <c r="H13" s="7" t="s">
        <v>5</v>
      </c>
      <c r="I13" s="7">
        <v>2.2480799999999999E-2</v>
      </c>
      <c r="J13" s="7" t="s">
        <v>6</v>
      </c>
      <c r="K13" s="7" t="s">
        <v>56</v>
      </c>
      <c r="L13" s="7"/>
      <c r="M13" s="7">
        <v>16</v>
      </c>
      <c r="O13" s="5" t="s">
        <v>5</v>
      </c>
      <c r="P13" s="5">
        <v>1.44668E-2</v>
      </c>
      <c r="Q13" s="5" t="s">
        <v>6</v>
      </c>
      <c r="R13" s="5"/>
      <c r="S13" s="5"/>
      <c r="T13" s="5">
        <v>26</v>
      </c>
      <c r="U13" s="16"/>
      <c r="V13" s="6"/>
      <c r="W13" s="15" t="s">
        <v>5</v>
      </c>
      <c r="X13" s="5">
        <v>8.6082499999999996E-3</v>
      </c>
      <c r="Y13" s="5" t="s">
        <v>6</v>
      </c>
      <c r="Z13" s="5">
        <f t="shared" si="0"/>
        <v>3.0140931372549018E-4</v>
      </c>
      <c r="AA13" s="5" t="s">
        <v>6</v>
      </c>
      <c r="AB13" s="5"/>
      <c r="AC13" s="16">
        <v>21</v>
      </c>
      <c r="AE13" s="7" t="s">
        <v>5</v>
      </c>
      <c r="AF13" s="7">
        <v>3.9928900000000003E-2</v>
      </c>
      <c r="AG13" s="7" t="s">
        <v>6</v>
      </c>
      <c r="AH13" s="7" t="s">
        <v>56</v>
      </c>
      <c r="AI13" s="7"/>
      <c r="AJ13" s="7">
        <v>13</v>
      </c>
      <c r="AK13" s="13"/>
      <c r="AL13" s="7" t="s">
        <v>5</v>
      </c>
      <c r="AM13" s="7">
        <v>1.58586E-2</v>
      </c>
      <c r="AN13" s="7" t="s">
        <v>6</v>
      </c>
      <c r="AO13" s="7" t="s">
        <v>56</v>
      </c>
      <c r="AQ13" s="7">
        <v>21</v>
      </c>
      <c r="AR13" s="13"/>
      <c r="AS13" s="7" t="s">
        <v>5</v>
      </c>
      <c r="AT13" s="7">
        <v>5.6849400000000001E-2</v>
      </c>
      <c r="AU13" s="7" t="s">
        <v>6</v>
      </c>
      <c r="AV13" s="7" t="s">
        <v>56</v>
      </c>
      <c r="AX13" s="7">
        <v>31</v>
      </c>
      <c r="AY13" s="13"/>
      <c r="BA13" s="7" t="s">
        <v>5</v>
      </c>
      <c r="BB13" s="7">
        <v>3.21363E-2</v>
      </c>
      <c r="BC13" s="7" t="s">
        <v>6</v>
      </c>
      <c r="BD13" s="7" t="s">
        <v>56</v>
      </c>
      <c r="BE13" s="7"/>
      <c r="BF13" s="7">
        <v>18</v>
      </c>
      <c r="BG13" s="5"/>
      <c r="BH13" s="16"/>
      <c r="BI13" s="7"/>
      <c r="BJ13" s="7" t="s">
        <v>5</v>
      </c>
      <c r="BK13" s="7">
        <v>3.0859299999999999E-2</v>
      </c>
      <c r="BL13" s="7" t="s">
        <v>6</v>
      </c>
      <c r="BM13" s="7" t="s">
        <v>56</v>
      </c>
      <c r="BN13" s="7"/>
      <c r="BO13" s="7">
        <v>7</v>
      </c>
      <c r="BP13" s="16"/>
      <c r="BQ13" s="7"/>
      <c r="BR13" s="7" t="s">
        <v>5</v>
      </c>
      <c r="BS13" s="7">
        <v>1.32634E-2</v>
      </c>
      <c r="BT13" s="7" t="s">
        <v>6</v>
      </c>
      <c r="BU13" s="7" t="s">
        <v>56</v>
      </c>
      <c r="BV13" s="7"/>
      <c r="BW13" s="7">
        <v>31</v>
      </c>
      <c r="BX13" s="5"/>
      <c r="BY13" s="16"/>
      <c r="BZ13" s="7"/>
      <c r="CA13" s="7" t="s">
        <v>5</v>
      </c>
      <c r="CB13" s="7">
        <v>2.5038600000000001E-2</v>
      </c>
      <c r="CC13" s="7" t="s">
        <v>6</v>
      </c>
      <c r="CD13" s="7" t="s">
        <v>56</v>
      </c>
      <c r="CE13" s="7"/>
      <c r="CF13" s="7"/>
      <c r="CG13" s="7">
        <v>20</v>
      </c>
      <c r="CH13" s="92"/>
      <c r="CI13" s="15"/>
      <c r="CJ13" s="5"/>
      <c r="CK13" s="5"/>
      <c r="CL13" s="5"/>
      <c r="CM13" s="5"/>
      <c r="CN13" s="16"/>
      <c r="CO13" s="92"/>
      <c r="CP13" s="92"/>
      <c r="CQ13" s="92"/>
      <c r="CR13" s="92"/>
      <c r="CS13" s="92"/>
      <c r="CT13" s="92"/>
      <c r="CU13" s="92"/>
      <c r="CV13" s="92"/>
      <c r="CW13" s="92"/>
      <c r="CX13" s="92"/>
    </row>
    <row r="14" spans="1:102" x14ac:dyDescent="0.25">
      <c r="A14" s="5" t="s">
        <v>5</v>
      </c>
      <c r="B14" s="5">
        <v>1.3355000000000001E-2</v>
      </c>
      <c r="C14" s="5" t="s">
        <v>6</v>
      </c>
      <c r="D14" s="5"/>
      <c r="E14" s="5"/>
      <c r="F14" s="5">
        <v>14</v>
      </c>
      <c r="H14" s="7" t="s">
        <v>5</v>
      </c>
      <c r="I14" s="7">
        <v>2.4414300000000001E-3</v>
      </c>
      <c r="J14" s="7" t="s">
        <v>6</v>
      </c>
      <c r="K14" s="7" t="s">
        <v>56</v>
      </c>
      <c r="L14" s="7"/>
      <c r="M14" s="7">
        <v>17</v>
      </c>
      <c r="O14" s="5" t="s">
        <v>5</v>
      </c>
      <c r="P14" s="5">
        <v>2.1386100000000002E-2</v>
      </c>
      <c r="Q14" s="5" t="s">
        <v>6</v>
      </c>
      <c r="R14" s="5"/>
      <c r="S14" s="5"/>
      <c r="T14" s="5">
        <v>27</v>
      </c>
      <c r="U14" s="16"/>
      <c r="V14" s="6"/>
      <c r="W14" s="15" t="s">
        <v>5</v>
      </c>
      <c r="X14" s="5">
        <v>1.98412E-2</v>
      </c>
      <c r="Y14" s="5" t="s">
        <v>6</v>
      </c>
      <c r="Z14" s="5">
        <f t="shared" si="0"/>
        <v>6.9471988795518215E-4</v>
      </c>
      <c r="AA14" s="5" t="s">
        <v>6</v>
      </c>
      <c r="AB14" s="5"/>
      <c r="AC14" s="16">
        <v>22</v>
      </c>
      <c r="AE14" s="7" t="s">
        <v>5</v>
      </c>
      <c r="AF14" s="7">
        <v>3.7660600000000002E-2</v>
      </c>
      <c r="AG14" s="7" t="s">
        <v>6</v>
      </c>
      <c r="AH14" s="7" t="s">
        <v>56</v>
      </c>
      <c r="AI14" s="7"/>
      <c r="AJ14" s="7">
        <v>14</v>
      </c>
      <c r="AK14" s="13"/>
      <c r="AL14" s="7" t="s">
        <v>5</v>
      </c>
      <c r="AM14" s="7">
        <v>7.5811999999999997E-3</v>
      </c>
      <c r="AN14" s="7" t="s">
        <v>6</v>
      </c>
      <c r="AO14" s="7" t="s">
        <v>56</v>
      </c>
      <c r="AQ14" s="7">
        <v>22</v>
      </c>
      <c r="AR14" s="13"/>
      <c r="AS14" s="7" t="s">
        <v>5</v>
      </c>
      <c r="AT14" s="7">
        <v>5.8100300000000001E-2</v>
      </c>
      <c r="AU14" s="7" t="s">
        <v>6</v>
      </c>
      <c r="AV14" s="7" t="s">
        <v>56</v>
      </c>
      <c r="AX14" s="7">
        <v>32</v>
      </c>
      <c r="AY14" s="13"/>
      <c r="BA14" s="7" t="s">
        <v>5</v>
      </c>
      <c r="BB14" s="7">
        <v>3.8046499999999997E-2</v>
      </c>
      <c r="BC14" s="7" t="s">
        <v>6</v>
      </c>
      <c r="BD14" s="7" t="s">
        <v>56</v>
      </c>
      <c r="BE14" s="7"/>
      <c r="BF14" s="7">
        <v>19</v>
      </c>
      <c r="BG14" s="5"/>
      <c r="BH14" s="16"/>
      <c r="BI14" s="7"/>
      <c r="BJ14" s="7" t="s">
        <v>5</v>
      </c>
      <c r="BK14" s="7">
        <v>1.14857E-2</v>
      </c>
      <c r="BL14" s="7" t="s">
        <v>6</v>
      </c>
      <c r="BM14" s="7" t="s">
        <v>56</v>
      </c>
      <c r="BN14" s="7"/>
      <c r="BO14" s="7">
        <v>8</v>
      </c>
      <c r="BP14" s="16"/>
      <c r="BQ14" s="7"/>
      <c r="BR14" s="7" t="s">
        <v>5</v>
      </c>
      <c r="BS14" s="7">
        <v>4.0132099999999997E-2</v>
      </c>
      <c r="BT14" s="7" t="s">
        <v>6</v>
      </c>
      <c r="BU14" s="7" t="s">
        <v>56</v>
      </c>
      <c r="BV14" s="7"/>
      <c r="BW14" s="7">
        <v>32</v>
      </c>
      <c r="BX14" s="5"/>
      <c r="BY14" s="16"/>
      <c r="BZ14" s="7"/>
      <c r="CA14" s="7" t="s">
        <v>5</v>
      </c>
      <c r="CB14" s="7">
        <v>1.9677E-2</v>
      </c>
      <c r="CC14" s="7" t="s">
        <v>6</v>
      </c>
      <c r="CD14" s="7" t="s">
        <v>56</v>
      </c>
      <c r="CE14" s="7"/>
      <c r="CF14" s="7"/>
      <c r="CG14" s="7">
        <v>21</v>
      </c>
      <c r="CH14" s="92"/>
      <c r="CI14" s="15"/>
      <c r="CJ14" s="5"/>
      <c r="CK14" s="5"/>
      <c r="CL14" s="5"/>
      <c r="CM14" s="5"/>
      <c r="CN14" s="16"/>
      <c r="CO14" s="92"/>
      <c r="CP14" s="92"/>
      <c r="CQ14" s="92"/>
      <c r="CR14" s="92"/>
      <c r="CS14" s="92"/>
      <c r="CT14" s="92"/>
      <c r="CU14" s="92"/>
      <c r="CV14" s="92"/>
      <c r="CW14" s="92"/>
      <c r="CX14" s="92"/>
    </row>
    <row r="15" spans="1:102" x14ac:dyDescent="0.25">
      <c r="A15" s="5" t="s">
        <v>5</v>
      </c>
      <c r="B15" s="5">
        <v>1.9947199999999998E-2</v>
      </c>
      <c r="C15" s="5" t="s">
        <v>6</v>
      </c>
      <c r="D15" s="5"/>
      <c r="E15" s="5"/>
      <c r="F15" s="5">
        <v>15</v>
      </c>
      <c r="H15" s="7" t="s">
        <v>5</v>
      </c>
      <c r="I15" s="7">
        <v>1.1141E-2</v>
      </c>
      <c r="J15" s="7" t="s">
        <v>6</v>
      </c>
      <c r="K15" s="7" t="s">
        <v>56</v>
      </c>
      <c r="L15" s="7"/>
      <c r="M15" s="7">
        <v>18</v>
      </c>
      <c r="O15" s="5" t="s">
        <v>5</v>
      </c>
      <c r="P15" s="5">
        <v>1.7715000000000002E-2</v>
      </c>
      <c r="Q15" s="5" t="s">
        <v>6</v>
      </c>
      <c r="R15" s="5"/>
      <c r="S15" s="5"/>
      <c r="T15" s="5">
        <v>28</v>
      </c>
      <c r="U15" s="16"/>
      <c r="V15" s="6"/>
      <c r="W15" s="15" t="s">
        <v>5</v>
      </c>
      <c r="X15" s="5">
        <v>1.71662E-2</v>
      </c>
      <c r="Y15" s="5" t="s">
        <v>6</v>
      </c>
      <c r="Z15" s="5">
        <f t="shared" si="0"/>
        <v>6.0105742296918767E-4</v>
      </c>
      <c r="AA15" s="5" t="s">
        <v>6</v>
      </c>
      <c r="AB15" s="5"/>
      <c r="AC15" s="16">
        <v>23</v>
      </c>
      <c r="AE15" s="5"/>
      <c r="AF15" s="5"/>
      <c r="AG15" s="5"/>
      <c r="AH15" s="5"/>
      <c r="AI15" s="5"/>
      <c r="AJ15" s="5"/>
      <c r="AK15" s="13"/>
      <c r="AL15" s="7" t="s">
        <v>5</v>
      </c>
      <c r="AM15" s="7">
        <v>2.4858600000000002E-2</v>
      </c>
      <c r="AN15" s="7" t="s">
        <v>6</v>
      </c>
      <c r="AO15" s="7" t="s">
        <v>56</v>
      </c>
      <c r="AQ15" s="7">
        <v>23</v>
      </c>
      <c r="AR15" s="13"/>
      <c r="AS15" s="7" t="s">
        <v>5</v>
      </c>
      <c r="AT15" s="7">
        <v>2.2935500000000001E-2</v>
      </c>
      <c r="AU15" s="7" t="s">
        <v>6</v>
      </c>
      <c r="AV15" s="7" t="s">
        <v>56</v>
      </c>
      <c r="AX15" s="7">
        <v>33</v>
      </c>
      <c r="AY15" s="13"/>
      <c r="BA15" s="7" t="s">
        <v>5</v>
      </c>
      <c r="BB15" s="7">
        <v>7.5265799999999994E-2</v>
      </c>
      <c r="BC15" s="7" t="s">
        <v>6</v>
      </c>
      <c r="BD15" s="7" t="s">
        <v>56</v>
      </c>
      <c r="BE15" s="7"/>
      <c r="BF15" s="7">
        <v>20</v>
      </c>
      <c r="BG15" s="5"/>
      <c r="BH15" s="16"/>
      <c r="BI15" s="7"/>
      <c r="BJ15" s="7" t="s">
        <v>5</v>
      </c>
      <c r="BK15" s="7">
        <v>3.5177800000000002E-2</v>
      </c>
      <c r="BL15" s="7" t="s">
        <v>6</v>
      </c>
      <c r="BM15" s="7" t="s">
        <v>56</v>
      </c>
      <c r="BN15" s="7"/>
      <c r="BO15" s="7">
        <v>9</v>
      </c>
      <c r="BP15" s="16"/>
      <c r="BQ15" s="7"/>
      <c r="BR15" s="7" t="s">
        <v>5</v>
      </c>
      <c r="BS15" s="7">
        <v>4.6392999999999997E-2</v>
      </c>
      <c r="BT15" s="7" t="s">
        <v>6</v>
      </c>
      <c r="BU15" s="7" t="s">
        <v>56</v>
      </c>
      <c r="BV15" s="7"/>
      <c r="BW15" s="7">
        <v>33</v>
      </c>
      <c r="BX15" s="5"/>
      <c r="BY15" s="16"/>
      <c r="BZ15" s="7"/>
      <c r="CA15" s="7" t="s">
        <v>5</v>
      </c>
      <c r="CB15" s="7">
        <v>6.3290999999999998E-3</v>
      </c>
      <c r="CC15" s="7" t="s">
        <v>6</v>
      </c>
      <c r="CD15" s="7" t="s">
        <v>56</v>
      </c>
      <c r="CE15" s="7"/>
      <c r="CF15" s="7"/>
      <c r="CG15" s="7">
        <v>22</v>
      </c>
      <c r="CH15" s="92"/>
      <c r="CI15" s="15"/>
      <c r="CJ15" s="5"/>
      <c r="CK15" s="5"/>
      <c r="CL15" s="5"/>
      <c r="CM15" s="5"/>
      <c r="CN15" s="16"/>
      <c r="CO15" s="92"/>
      <c r="CP15" s="92"/>
      <c r="CQ15" s="92"/>
      <c r="CR15" s="92"/>
      <c r="CS15" s="92"/>
      <c r="CT15" s="92"/>
      <c r="CU15" s="92"/>
      <c r="CV15" s="92"/>
      <c r="CW15" s="92"/>
      <c r="CX15" s="92"/>
    </row>
    <row r="16" spans="1:102" x14ac:dyDescent="0.25">
      <c r="A16" s="5" t="s">
        <v>5</v>
      </c>
      <c r="B16" s="5">
        <v>2.9237200000000001E-2</v>
      </c>
      <c r="C16" s="5" t="s">
        <v>6</v>
      </c>
      <c r="D16" s="5"/>
      <c r="E16" s="5"/>
      <c r="F16" s="5">
        <v>16</v>
      </c>
      <c r="H16" s="7" t="s">
        <v>5</v>
      </c>
      <c r="I16" s="7">
        <v>3.9241800000000002E-3</v>
      </c>
      <c r="J16" s="7" t="s">
        <v>6</v>
      </c>
      <c r="K16" s="7" t="s">
        <v>56</v>
      </c>
      <c r="L16" s="7"/>
      <c r="M16" s="7">
        <v>19</v>
      </c>
      <c r="O16" s="5" t="s">
        <v>5</v>
      </c>
      <c r="P16" s="5">
        <v>1.40927E-2</v>
      </c>
      <c r="Q16" s="5" t="s">
        <v>6</v>
      </c>
      <c r="R16" s="5"/>
      <c r="S16" s="5"/>
      <c r="T16" s="5">
        <v>29</v>
      </c>
      <c r="U16" s="16"/>
      <c r="V16" s="6"/>
      <c r="W16" s="15" t="s">
        <v>5</v>
      </c>
      <c r="X16" s="5">
        <v>2.3161500000000002E-2</v>
      </c>
      <c r="Y16" s="5" t="s">
        <v>6</v>
      </c>
      <c r="Z16" s="5">
        <f t="shared" si="0"/>
        <v>8.1097689075630263E-4</v>
      </c>
      <c r="AA16" s="5" t="s">
        <v>6</v>
      </c>
      <c r="AB16" s="5"/>
      <c r="AC16" s="16">
        <v>24</v>
      </c>
      <c r="AE16" s="5"/>
      <c r="AF16" s="5"/>
      <c r="AG16" s="5"/>
      <c r="AH16" s="5"/>
      <c r="AI16" s="5"/>
      <c r="AJ16" s="5"/>
      <c r="AK16" s="13"/>
      <c r="AL16" s="7" t="s">
        <v>5</v>
      </c>
      <c r="AM16" s="7">
        <v>6.5712699999999999E-2</v>
      </c>
      <c r="AN16" s="7" t="s">
        <v>6</v>
      </c>
      <c r="AO16" s="7" t="s">
        <v>56</v>
      </c>
      <c r="AQ16" s="7">
        <v>24</v>
      </c>
      <c r="AR16" s="13"/>
      <c r="AS16" s="7" t="s">
        <v>5</v>
      </c>
      <c r="AT16" s="7">
        <v>1.40518E-2</v>
      </c>
      <c r="AU16" s="7" t="s">
        <v>6</v>
      </c>
      <c r="AV16" s="7" t="s">
        <v>56</v>
      </c>
      <c r="AX16" s="7">
        <v>34</v>
      </c>
      <c r="AY16" s="13"/>
      <c r="AZ16" s="7"/>
      <c r="BA16" s="7" t="s">
        <v>5</v>
      </c>
      <c r="BB16" s="7">
        <v>7.9043600000000006E-2</v>
      </c>
      <c r="BC16" s="7" t="s">
        <v>6</v>
      </c>
      <c r="BD16" s="7" t="s">
        <v>56</v>
      </c>
      <c r="BE16" s="7"/>
      <c r="BF16" s="7">
        <v>21</v>
      </c>
      <c r="BG16" s="5"/>
      <c r="BH16" s="16"/>
      <c r="BI16" s="7"/>
      <c r="BJ16" s="7" t="s">
        <v>5</v>
      </c>
      <c r="BK16" s="7">
        <v>3.25504E-2</v>
      </c>
      <c r="BL16" s="7" t="s">
        <v>6</v>
      </c>
      <c r="BM16" s="7" t="s">
        <v>56</v>
      </c>
      <c r="BN16" s="7"/>
      <c r="BO16" s="7">
        <v>10</v>
      </c>
      <c r="BP16" s="16"/>
      <c r="BQ16" s="7"/>
      <c r="BR16" s="15"/>
      <c r="BS16" s="5"/>
      <c r="BT16" s="5"/>
      <c r="BU16" s="5"/>
      <c r="BV16" s="5"/>
      <c r="BW16" s="5"/>
      <c r="BX16" s="5"/>
      <c r="BY16" s="16"/>
      <c r="BZ16" s="7"/>
      <c r="CA16" s="7" t="s">
        <v>5</v>
      </c>
      <c r="CB16" s="7">
        <v>1.58458E-2</v>
      </c>
      <c r="CC16" s="7" t="s">
        <v>6</v>
      </c>
      <c r="CD16" s="7" t="s">
        <v>56</v>
      </c>
      <c r="CE16" s="7"/>
      <c r="CF16" s="7"/>
      <c r="CG16" s="7">
        <v>23</v>
      </c>
      <c r="CH16" s="92"/>
      <c r="CI16" s="15"/>
      <c r="CJ16" s="5"/>
      <c r="CK16" s="5"/>
      <c r="CL16" s="5"/>
      <c r="CM16" s="5"/>
      <c r="CN16" s="16"/>
      <c r="CO16" s="92"/>
      <c r="CP16" s="92"/>
      <c r="CQ16" s="92"/>
      <c r="CR16" s="92"/>
      <c r="CS16" s="92"/>
      <c r="CT16" s="92"/>
      <c r="CU16" s="92"/>
      <c r="CV16" s="92"/>
      <c r="CW16" s="92"/>
      <c r="CX16" s="92"/>
    </row>
    <row r="17" spans="1:102" x14ac:dyDescent="0.25">
      <c r="A17" s="5" t="s">
        <v>5</v>
      </c>
      <c r="B17" s="5">
        <v>2.0139899999999999E-2</v>
      </c>
      <c r="C17" s="5" t="s">
        <v>6</v>
      </c>
      <c r="D17" s="5"/>
      <c r="E17" s="5"/>
      <c r="F17" s="5">
        <v>17</v>
      </c>
      <c r="H17" s="7" t="s">
        <v>5</v>
      </c>
      <c r="I17" s="7">
        <v>1.15336E-2</v>
      </c>
      <c r="J17" s="7" t="s">
        <v>6</v>
      </c>
      <c r="K17" s="7" t="s">
        <v>56</v>
      </c>
      <c r="L17" s="7"/>
      <c r="M17" s="7">
        <v>20</v>
      </c>
      <c r="O17" s="5" t="s">
        <v>5</v>
      </c>
      <c r="P17" s="5">
        <v>3.4753100000000002E-2</v>
      </c>
      <c r="Q17" s="5" t="s">
        <v>6</v>
      </c>
      <c r="R17" s="5"/>
      <c r="S17" s="5"/>
      <c r="T17" s="5">
        <v>30</v>
      </c>
      <c r="U17" s="16"/>
      <c r="V17" s="6"/>
      <c r="W17" s="15" t="s">
        <v>5</v>
      </c>
      <c r="X17" s="5">
        <v>1.3790200000000001E-2</v>
      </c>
      <c r="Y17" s="5" t="s">
        <v>6</v>
      </c>
      <c r="Z17" s="5">
        <f t="shared" si="0"/>
        <v>4.8285014005602244E-4</v>
      </c>
      <c r="AA17" s="5" t="s">
        <v>6</v>
      </c>
      <c r="AB17" s="5"/>
      <c r="AC17" s="16">
        <v>25</v>
      </c>
      <c r="AE17" s="15"/>
      <c r="AF17" s="5"/>
      <c r="AG17" s="5"/>
      <c r="AH17" s="5"/>
      <c r="AI17" s="5"/>
      <c r="AJ17" s="16"/>
      <c r="AK17" s="13"/>
      <c r="AL17" s="7" t="s">
        <v>5</v>
      </c>
      <c r="AM17" s="7">
        <v>7.7807799999999996E-2</v>
      </c>
      <c r="AN17" s="7" t="s">
        <v>6</v>
      </c>
      <c r="AO17" s="7" t="s">
        <v>56</v>
      </c>
      <c r="AQ17" s="7">
        <v>25</v>
      </c>
      <c r="AR17" s="13"/>
      <c r="AS17" s="7" t="s">
        <v>5</v>
      </c>
      <c r="AT17" s="7">
        <v>2.8716599999999998E-2</v>
      </c>
      <c r="AU17" s="7" t="s">
        <v>6</v>
      </c>
      <c r="AV17" s="7" t="s">
        <v>56</v>
      </c>
      <c r="AX17" s="7">
        <v>35</v>
      </c>
      <c r="AY17" s="13"/>
      <c r="AZ17" s="7"/>
      <c r="BA17" s="7" t="s">
        <v>5</v>
      </c>
      <c r="BB17" s="7">
        <v>9.8000199999999996E-2</v>
      </c>
      <c r="BC17" s="7" t="s">
        <v>6</v>
      </c>
      <c r="BD17" s="7" t="s">
        <v>56</v>
      </c>
      <c r="BE17" s="7"/>
      <c r="BF17" s="7">
        <v>22</v>
      </c>
      <c r="BG17" s="5"/>
      <c r="BH17" s="16"/>
      <c r="BI17" s="7"/>
      <c r="BJ17" s="7" t="s">
        <v>5</v>
      </c>
      <c r="BK17" s="7">
        <v>2.1410700000000001E-2</v>
      </c>
      <c r="BL17" s="7" t="s">
        <v>6</v>
      </c>
      <c r="BM17" s="7" t="s">
        <v>56</v>
      </c>
      <c r="BN17" s="7"/>
      <c r="BO17" s="7">
        <v>11</v>
      </c>
      <c r="BP17" s="16"/>
      <c r="BQ17" s="7"/>
      <c r="BR17" s="15"/>
      <c r="BS17" s="5"/>
      <c r="BT17" s="5"/>
      <c r="BU17" s="5"/>
      <c r="BV17" s="5"/>
      <c r="BW17" s="5"/>
      <c r="BX17" s="5"/>
      <c r="BY17" s="16"/>
      <c r="BZ17" s="7"/>
      <c r="CA17" s="7" t="s">
        <v>5</v>
      </c>
      <c r="CB17" s="7">
        <v>1.12771E-2</v>
      </c>
      <c r="CC17" s="7" t="s">
        <v>6</v>
      </c>
      <c r="CD17" s="7" t="s">
        <v>56</v>
      </c>
      <c r="CE17" s="7"/>
      <c r="CF17" s="7"/>
      <c r="CG17" s="7">
        <v>24</v>
      </c>
      <c r="CH17" s="92"/>
      <c r="CI17" s="15"/>
      <c r="CJ17" s="5"/>
      <c r="CK17" s="5"/>
      <c r="CL17" s="5"/>
      <c r="CM17" s="5"/>
      <c r="CN17" s="16"/>
      <c r="CO17" s="92"/>
      <c r="CP17" s="92"/>
      <c r="CQ17" s="92"/>
      <c r="CR17" s="92"/>
      <c r="CS17" s="92"/>
      <c r="CT17" s="92"/>
      <c r="CU17" s="92"/>
      <c r="CV17" s="92"/>
      <c r="CW17" s="92"/>
      <c r="CX17" s="92"/>
    </row>
    <row r="18" spans="1:102" x14ac:dyDescent="0.25">
      <c r="A18" s="15"/>
      <c r="B18" s="5"/>
      <c r="C18" s="5"/>
      <c r="D18" s="5"/>
      <c r="E18" s="5"/>
      <c r="F18" s="16"/>
      <c r="H18" s="7" t="s">
        <v>5</v>
      </c>
      <c r="I18" s="7">
        <v>1.91479E-3</v>
      </c>
      <c r="J18" s="7" t="s">
        <v>6</v>
      </c>
      <c r="K18" s="7" t="s">
        <v>56</v>
      </c>
      <c r="L18" s="7"/>
      <c r="M18" s="7">
        <v>21</v>
      </c>
      <c r="O18" s="5" t="s">
        <v>5</v>
      </c>
      <c r="P18" s="5">
        <v>1.9973399999999999E-2</v>
      </c>
      <c r="Q18" s="5" t="s">
        <v>6</v>
      </c>
      <c r="R18" s="5"/>
      <c r="S18" s="5"/>
      <c r="T18" s="5">
        <v>31</v>
      </c>
      <c r="U18" s="16"/>
      <c r="V18" s="6"/>
      <c r="W18" s="15" t="s">
        <v>5</v>
      </c>
      <c r="X18" s="5">
        <v>1.02211E-2</v>
      </c>
      <c r="Y18" s="5" t="s">
        <v>6</v>
      </c>
      <c r="Z18" s="5">
        <f t="shared" si="0"/>
        <v>3.5788165266106446E-4</v>
      </c>
      <c r="AA18" s="5" t="s">
        <v>6</v>
      </c>
      <c r="AB18" s="5"/>
      <c r="AC18" s="16">
        <v>26</v>
      </c>
      <c r="AE18" s="15"/>
      <c r="AF18" s="5"/>
      <c r="AG18" s="5"/>
      <c r="AH18" s="5"/>
      <c r="AI18" s="5"/>
      <c r="AJ18" s="16"/>
      <c r="AK18" s="13"/>
      <c r="AL18" s="7" t="s">
        <v>5</v>
      </c>
      <c r="AM18" s="7">
        <v>9.9742399999999995E-2</v>
      </c>
      <c r="AN18" s="7" t="s">
        <v>6</v>
      </c>
      <c r="AO18" s="7" t="s">
        <v>56</v>
      </c>
      <c r="AQ18" s="7">
        <v>26</v>
      </c>
      <c r="AR18" s="13"/>
      <c r="AS18" s="7" t="s">
        <v>5</v>
      </c>
      <c r="AT18" s="7">
        <v>3.2122999999999999E-2</v>
      </c>
      <c r="AU18" s="7" t="s">
        <v>6</v>
      </c>
      <c r="AV18" s="7" t="s">
        <v>56</v>
      </c>
      <c r="AX18" s="7">
        <v>36</v>
      </c>
      <c r="AY18" s="13"/>
      <c r="AZ18" s="7"/>
      <c r="BA18" s="15"/>
      <c r="BB18" s="5"/>
      <c r="BC18" s="5"/>
      <c r="BD18" s="5"/>
      <c r="BE18" s="5"/>
      <c r="BF18" s="5"/>
      <c r="BG18" s="5"/>
      <c r="BH18" s="16"/>
      <c r="BI18" s="7"/>
      <c r="BJ18" s="7" t="s">
        <v>5</v>
      </c>
      <c r="BK18" s="7">
        <v>2.23959E-2</v>
      </c>
      <c r="BL18" s="7" t="s">
        <v>6</v>
      </c>
      <c r="BM18" s="7" t="s">
        <v>56</v>
      </c>
      <c r="BN18" s="7"/>
      <c r="BO18" s="7">
        <v>12</v>
      </c>
      <c r="BP18" s="16"/>
      <c r="BQ18" s="7"/>
      <c r="BR18" s="15"/>
      <c r="BS18" s="5"/>
      <c r="BT18" s="5"/>
      <c r="BU18" s="5"/>
      <c r="BV18" s="5"/>
      <c r="BW18" s="5"/>
      <c r="BX18" s="5"/>
      <c r="BY18" s="16"/>
      <c r="BZ18" s="7"/>
      <c r="CA18" s="7" t="s">
        <v>5</v>
      </c>
      <c r="CB18" s="7">
        <v>9.0979200000000007E-3</v>
      </c>
      <c r="CC18" s="7" t="s">
        <v>6</v>
      </c>
      <c r="CD18" s="7" t="s">
        <v>56</v>
      </c>
      <c r="CE18" s="7"/>
      <c r="CF18" s="7"/>
      <c r="CG18" s="7">
        <v>25</v>
      </c>
      <c r="CH18" s="92"/>
      <c r="CI18" s="15"/>
      <c r="CJ18" s="5"/>
      <c r="CK18" s="5"/>
      <c r="CL18" s="5"/>
      <c r="CM18" s="5"/>
      <c r="CN18" s="16"/>
      <c r="CO18" s="92"/>
      <c r="CP18" s="92"/>
      <c r="CQ18" s="92"/>
      <c r="CR18" s="92"/>
      <c r="CS18" s="92"/>
      <c r="CT18" s="92"/>
      <c r="CU18" s="92"/>
      <c r="CV18" s="92"/>
      <c r="CW18" s="92"/>
      <c r="CX18" s="92"/>
    </row>
    <row r="19" spans="1:102" x14ac:dyDescent="0.25">
      <c r="A19" s="15"/>
      <c r="B19" s="5"/>
      <c r="C19" s="5"/>
      <c r="D19" s="5"/>
      <c r="E19" s="5"/>
      <c r="F19" s="16"/>
      <c r="H19" s="7" t="s">
        <v>5</v>
      </c>
      <c r="I19" s="7">
        <v>2.94109E-2</v>
      </c>
      <c r="J19" s="7" t="s">
        <v>6</v>
      </c>
      <c r="K19" s="7" t="s">
        <v>56</v>
      </c>
      <c r="L19" s="7"/>
      <c r="M19" s="7">
        <v>22</v>
      </c>
      <c r="O19" s="5" t="s">
        <v>5</v>
      </c>
      <c r="P19" s="5">
        <v>2.7164199999999999E-2</v>
      </c>
      <c r="Q19" s="5" t="s">
        <v>6</v>
      </c>
      <c r="R19" s="5"/>
      <c r="S19" s="5"/>
      <c r="T19" s="5">
        <v>32</v>
      </c>
      <c r="U19" s="16"/>
      <c r="V19" s="6"/>
      <c r="W19" s="15" t="s">
        <v>5</v>
      </c>
      <c r="X19" s="5">
        <v>1.6481900000000001E-2</v>
      </c>
      <c r="Y19" s="5" t="s">
        <v>6</v>
      </c>
      <c r="Z19" s="5">
        <f t="shared" si="0"/>
        <v>5.7709733893557432E-4</v>
      </c>
      <c r="AA19" s="5" t="s">
        <v>6</v>
      </c>
      <c r="AB19" s="5"/>
      <c r="AC19" s="16">
        <v>27</v>
      </c>
      <c r="AE19" s="15"/>
      <c r="AF19" s="5"/>
      <c r="AG19" s="5"/>
      <c r="AH19" s="5"/>
      <c r="AI19" s="5"/>
      <c r="AJ19" s="16"/>
      <c r="AK19" s="13"/>
      <c r="AL19" s="7" t="s">
        <v>5</v>
      </c>
      <c r="AM19" s="7">
        <v>1.5369499999999999E-2</v>
      </c>
      <c r="AN19" s="7" t="s">
        <v>6</v>
      </c>
      <c r="AO19" s="7" t="s">
        <v>56</v>
      </c>
      <c r="AQ19" s="7">
        <v>11</v>
      </c>
      <c r="AR19" s="13"/>
      <c r="AS19" s="7" t="s">
        <v>5</v>
      </c>
      <c r="AT19" s="7">
        <v>1.49444E-2</v>
      </c>
      <c r="AU19" s="7" t="s">
        <v>6</v>
      </c>
      <c r="AV19" s="7" t="s">
        <v>56</v>
      </c>
      <c r="AX19" s="7">
        <v>37</v>
      </c>
      <c r="AY19" s="13"/>
      <c r="AZ19" s="7"/>
      <c r="BA19" s="15"/>
      <c r="BB19" s="5"/>
      <c r="BC19" s="5"/>
      <c r="BD19" s="5"/>
      <c r="BE19" s="5"/>
      <c r="BF19" s="5"/>
      <c r="BG19" s="5"/>
      <c r="BH19" s="16"/>
      <c r="BI19" s="7"/>
      <c r="BJ19" s="7" t="s">
        <v>5</v>
      </c>
      <c r="BK19" s="7">
        <v>1.50565E-2</v>
      </c>
      <c r="BL19" s="7" t="s">
        <v>6</v>
      </c>
      <c r="BM19" s="7" t="s">
        <v>56</v>
      </c>
      <c r="BN19" s="7"/>
      <c r="BO19" s="7">
        <v>13</v>
      </c>
      <c r="BP19" s="16"/>
      <c r="BQ19" s="7"/>
      <c r="BR19" s="15"/>
      <c r="BS19" s="5"/>
      <c r="BT19" s="5"/>
      <c r="BU19" s="5"/>
      <c r="BV19" s="5"/>
      <c r="BW19" s="5"/>
      <c r="BX19" s="5"/>
      <c r="BY19" s="16"/>
      <c r="BZ19" s="7"/>
      <c r="CA19" s="7" t="s">
        <v>5</v>
      </c>
      <c r="CB19" s="7">
        <v>4.2074199999999999E-2</v>
      </c>
      <c r="CC19" s="7" t="s">
        <v>6</v>
      </c>
      <c r="CD19" s="7" t="s">
        <v>56</v>
      </c>
      <c r="CE19" s="7"/>
      <c r="CF19" s="7"/>
      <c r="CG19" s="7">
        <v>26</v>
      </c>
      <c r="CH19" s="92"/>
      <c r="CI19" s="15"/>
      <c r="CJ19" s="5"/>
      <c r="CK19" s="5"/>
      <c r="CL19" s="5"/>
      <c r="CM19" s="5"/>
      <c r="CN19" s="16"/>
      <c r="CO19" s="92"/>
      <c r="CP19" s="92"/>
      <c r="CQ19" s="92"/>
      <c r="CR19" s="92"/>
      <c r="CS19" s="92"/>
      <c r="CT19" s="92"/>
      <c r="CU19" s="92"/>
      <c r="CV19" s="92"/>
      <c r="CW19" s="92"/>
      <c r="CX19" s="92"/>
    </row>
    <row r="20" spans="1:102" x14ac:dyDescent="0.25">
      <c r="A20" s="15"/>
      <c r="B20" s="5"/>
      <c r="C20" s="5"/>
      <c r="D20" s="5"/>
      <c r="E20" s="5"/>
      <c r="F20" s="16"/>
      <c r="H20" s="7" t="s">
        <v>5</v>
      </c>
      <c r="I20" s="7">
        <v>4.2207399999999999E-2</v>
      </c>
      <c r="J20" s="7" t="s">
        <v>6</v>
      </c>
      <c r="K20" s="7" t="s">
        <v>56</v>
      </c>
      <c r="L20" s="7"/>
      <c r="M20" s="7">
        <v>23</v>
      </c>
      <c r="O20" s="5" t="s">
        <v>5</v>
      </c>
      <c r="P20" s="5">
        <v>2.26851E-2</v>
      </c>
      <c r="Q20" s="5" t="s">
        <v>6</v>
      </c>
      <c r="R20" s="5"/>
      <c r="S20" s="5"/>
      <c r="T20" s="5">
        <v>33</v>
      </c>
      <c r="U20" s="16"/>
      <c r="V20" s="6"/>
      <c r="W20" s="15" t="s">
        <v>5</v>
      </c>
      <c r="X20" s="5">
        <v>2.7247500000000002E-3</v>
      </c>
      <c r="Y20" s="5" t="s">
        <v>6</v>
      </c>
      <c r="Z20" s="5">
        <f t="shared" si="0"/>
        <v>9.5404411764705893E-5</v>
      </c>
      <c r="AA20" s="5" t="s">
        <v>6</v>
      </c>
      <c r="AB20" s="5"/>
      <c r="AC20" s="16">
        <v>28</v>
      </c>
      <c r="AE20" s="15"/>
      <c r="AF20" s="5"/>
      <c r="AG20" s="5"/>
      <c r="AH20" s="5"/>
      <c r="AI20" s="5"/>
      <c r="AJ20" s="16"/>
      <c r="AK20" s="13"/>
      <c r="AL20" s="7" t="s">
        <v>5</v>
      </c>
      <c r="AM20" s="7">
        <v>3.2299799999999997E-2</v>
      </c>
      <c r="AN20" s="7" t="s">
        <v>6</v>
      </c>
      <c r="AO20" s="7" t="s">
        <v>56</v>
      </c>
      <c r="AQ20" s="7">
        <v>13</v>
      </c>
      <c r="AR20" s="13"/>
      <c r="AS20" s="7" t="s">
        <v>5</v>
      </c>
      <c r="AT20" s="7">
        <v>1.2839100000000001E-2</v>
      </c>
      <c r="AU20" s="7" t="s">
        <v>6</v>
      </c>
      <c r="AV20" s="7" t="s">
        <v>56</v>
      </c>
      <c r="AX20" s="7">
        <v>38</v>
      </c>
      <c r="AY20" s="13"/>
      <c r="AZ20" s="7"/>
      <c r="BA20" s="15"/>
      <c r="BB20" s="5"/>
      <c r="BC20" s="5"/>
      <c r="BD20" s="5"/>
      <c r="BE20" s="5"/>
      <c r="BF20" s="5"/>
      <c r="BG20" s="5"/>
      <c r="BH20" s="16"/>
      <c r="BI20" s="7"/>
      <c r="BJ20" s="7" t="s">
        <v>5</v>
      </c>
      <c r="BK20" s="7">
        <v>2.7224499999999999E-2</v>
      </c>
      <c r="BL20" s="7" t="s">
        <v>6</v>
      </c>
      <c r="BM20" s="7" t="s">
        <v>56</v>
      </c>
      <c r="BN20" s="7"/>
      <c r="BO20" s="7">
        <v>14</v>
      </c>
      <c r="BP20" s="16"/>
      <c r="BQ20" s="7"/>
      <c r="BR20" s="15"/>
      <c r="BS20" s="5"/>
      <c r="BT20" s="5"/>
      <c r="BU20" s="5"/>
      <c r="BV20" s="5"/>
      <c r="BW20" s="5"/>
      <c r="BX20" s="5"/>
      <c r="BY20" s="16"/>
      <c r="BZ20" s="7"/>
      <c r="CA20" s="7" t="s">
        <v>5</v>
      </c>
      <c r="CB20" s="7">
        <v>9.1218800000000003E-2</v>
      </c>
      <c r="CC20" s="7" t="s">
        <v>6</v>
      </c>
      <c r="CD20" s="7" t="s">
        <v>56</v>
      </c>
      <c r="CE20" s="7"/>
      <c r="CF20" s="7"/>
      <c r="CG20" s="7">
        <v>27</v>
      </c>
      <c r="CH20" s="92"/>
      <c r="CI20" s="15"/>
      <c r="CJ20" s="5"/>
      <c r="CK20" s="5"/>
      <c r="CL20" s="5"/>
      <c r="CM20" s="5"/>
      <c r="CN20" s="16"/>
      <c r="CO20" s="92"/>
      <c r="CP20" s="92"/>
      <c r="CQ20" s="92"/>
      <c r="CR20" s="92"/>
      <c r="CS20" s="92"/>
      <c r="CT20" s="92"/>
      <c r="CU20" s="92"/>
      <c r="CV20" s="92"/>
      <c r="CW20" s="92"/>
      <c r="CX20" s="92"/>
    </row>
    <row r="21" spans="1:102" x14ac:dyDescent="0.25">
      <c r="A21" s="15"/>
      <c r="B21" s="5"/>
      <c r="C21" s="5"/>
      <c r="D21" s="5"/>
      <c r="E21" s="5"/>
      <c r="F21" s="16"/>
      <c r="H21" s="7" t="s">
        <v>5</v>
      </c>
      <c r="I21" s="7">
        <v>2.0200599999999999E-2</v>
      </c>
      <c r="J21" s="7" t="s">
        <v>6</v>
      </c>
      <c r="K21" s="7" t="s">
        <v>56</v>
      </c>
      <c r="L21" s="7"/>
      <c r="M21" s="7">
        <v>24</v>
      </c>
      <c r="O21" s="5" t="s">
        <v>5</v>
      </c>
      <c r="P21" s="5">
        <v>1.58972E-2</v>
      </c>
      <c r="Q21" s="5" t="s">
        <v>6</v>
      </c>
      <c r="R21" s="5"/>
      <c r="S21" s="5"/>
      <c r="T21" s="5">
        <v>34</v>
      </c>
      <c r="U21" s="16"/>
      <c r="V21" s="6"/>
      <c r="W21" s="15" t="s">
        <v>5</v>
      </c>
      <c r="X21" s="5">
        <v>3.1167400000000001E-2</v>
      </c>
      <c r="Y21" s="5" t="s">
        <v>6</v>
      </c>
      <c r="Z21" s="5">
        <f t="shared" si="0"/>
        <v>1.091295518207283E-3</v>
      </c>
      <c r="AA21" s="5" t="s">
        <v>6</v>
      </c>
      <c r="AB21" s="5"/>
      <c r="AC21" s="16">
        <v>29</v>
      </c>
      <c r="AE21" s="15"/>
      <c r="AF21" s="5"/>
      <c r="AG21" s="5"/>
      <c r="AH21" s="5"/>
      <c r="AI21" s="5"/>
      <c r="AJ21" s="16"/>
      <c r="AK21" s="13"/>
      <c r="AL21" s="7" t="s">
        <v>5</v>
      </c>
      <c r="AM21" s="7">
        <v>7.8143399999999995E-3</v>
      </c>
      <c r="AN21" s="7" t="s">
        <v>6</v>
      </c>
      <c r="AO21" s="7" t="s">
        <v>56</v>
      </c>
      <c r="AQ21" s="7">
        <v>14</v>
      </c>
      <c r="AR21" s="13"/>
      <c r="AS21" s="15"/>
      <c r="AT21" s="5"/>
      <c r="AU21" s="5"/>
      <c r="AV21" s="5"/>
      <c r="AW21" s="5"/>
      <c r="AX21" s="16"/>
      <c r="AY21" s="13"/>
      <c r="AZ21" s="7"/>
      <c r="BA21" s="15"/>
      <c r="BB21" s="5"/>
      <c r="BC21" s="5"/>
      <c r="BD21" s="5"/>
      <c r="BE21" s="5"/>
      <c r="BF21" s="5"/>
      <c r="BG21" s="5"/>
      <c r="BH21" s="16"/>
      <c r="BI21" s="7"/>
      <c r="BJ21" s="7" t="s">
        <v>5</v>
      </c>
      <c r="BK21" s="7">
        <v>4.1274600000000002E-2</v>
      </c>
      <c r="BL21" s="7" t="s">
        <v>6</v>
      </c>
      <c r="BM21" s="7" t="s">
        <v>56</v>
      </c>
      <c r="BN21" s="7"/>
      <c r="BO21" s="7">
        <v>15</v>
      </c>
      <c r="BP21" s="16"/>
      <c r="BQ21" s="7"/>
      <c r="BR21" s="15"/>
      <c r="BS21" s="5"/>
      <c r="BT21" s="5"/>
      <c r="BU21" s="5"/>
      <c r="BV21" s="5"/>
      <c r="BW21" s="5"/>
      <c r="BX21" s="5"/>
      <c r="BY21" s="16"/>
      <c r="BZ21" s="7"/>
      <c r="CA21" s="15"/>
      <c r="CB21" s="5"/>
      <c r="CC21" s="5"/>
      <c r="CD21" s="5"/>
      <c r="CE21" s="5"/>
      <c r="CF21" s="5"/>
      <c r="CG21" s="65"/>
      <c r="CH21" s="92"/>
      <c r="CI21" s="15"/>
      <c r="CJ21" s="5"/>
      <c r="CK21" s="5"/>
      <c r="CL21" s="5"/>
      <c r="CM21" s="5"/>
      <c r="CN21" s="16"/>
      <c r="CO21" s="92"/>
      <c r="CP21" s="92"/>
      <c r="CQ21" s="92"/>
      <c r="CR21" s="92"/>
      <c r="CS21" s="92"/>
      <c r="CT21" s="92"/>
      <c r="CU21" s="92"/>
      <c r="CV21" s="92"/>
      <c r="CW21" s="92"/>
      <c r="CX21" s="92"/>
    </row>
    <row r="22" spans="1:102" x14ac:dyDescent="0.25">
      <c r="A22" s="15"/>
      <c r="B22" s="5"/>
      <c r="C22" s="5"/>
      <c r="D22" s="5"/>
      <c r="E22" s="5"/>
      <c r="F22" s="16"/>
      <c r="H22" s="7" t="s">
        <v>5</v>
      </c>
      <c r="I22" s="7">
        <v>1.2896700000000001E-2</v>
      </c>
      <c r="J22" s="7" t="s">
        <v>6</v>
      </c>
      <c r="K22" s="7" t="s">
        <v>56</v>
      </c>
      <c r="L22" s="7"/>
      <c r="M22" s="7">
        <v>25</v>
      </c>
      <c r="O22" s="5" t="s">
        <v>5</v>
      </c>
      <c r="P22" s="5">
        <v>1.67016E-2</v>
      </c>
      <c r="Q22" s="5" t="s">
        <v>6</v>
      </c>
      <c r="R22" s="5"/>
      <c r="S22" s="5"/>
      <c r="T22" s="5">
        <v>35</v>
      </c>
      <c r="U22" s="16"/>
      <c r="V22" s="6"/>
      <c r="W22" s="15" t="s">
        <v>5</v>
      </c>
      <c r="X22" s="5">
        <v>4.2017499999999999E-2</v>
      </c>
      <c r="Y22" s="5" t="s">
        <v>6</v>
      </c>
      <c r="Z22" s="5">
        <f t="shared" si="0"/>
        <v>1.471200980392157E-3</v>
      </c>
      <c r="AA22" s="5" t="s">
        <v>6</v>
      </c>
      <c r="AB22" s="5"/>
      <c r="AC22" s="16">
        <v>30</v>
      </c>
      <c r="AE22" s="15"/>
      <c r="AF22" s="5"/>
      <c r="AG22" s="5"/>
      <c r="AH22" s="5"/>
      <c r="AI22" s="5"/>
      <c r="AJ22" s="16"/>
      <c r="AK22" s="13"/>
      <c r="AL22" s="7" t="s">
        <v>5</v>
      </c>
      <c r="AM22" s="7">
        <v>8.1265E-3</v>
      </c>
      <c r="AN22" s="7" t="s">
        <v>6</v>
      </c>
      <c r="AO22" s="7" t="s">
        <v>56</v>
      </c>
      <c r="AQ22" s="7">
        <v>15</v>
      </c>
      <c r="AR22" s="13"/>
      <c r="AS22" s="15"/>
      <c r="AT22" s="5"/>
      <c r="AU22" s="5"/>
      <c r="AV22" s="5"/>
      <c r="AW22" s="5"/>
      <c r="AX22" s="16"/>
      <c r="AY22" s="13"/>
      <c r="AZ22" s="7"/>
      <c r="BA22" s="15"/>
      <c r="BB22" s="5"/>
      <c r="BC22" s="5"/>
      <c r="BD22" s="5"/>
      <c r="BE22" s="5"/>
      <c r="BF22" s="5"/>
      <c r="BG22" s="5"/>
      <c r="BH22" s="16"/>
      <c r="BI22" s="7"/>
      <c r="BJ22" s="7" t="s">
        <v>5</v>
      </c>
      <c r="BK22" s="7">
        <v>1.5628E-2</v>
      </c>
      <c r="BL22" s="7" t="s">
        <v>6</v>
      </c>
      <c r="BM22" s="7" t="s">
        <v>56</v>
      </c>
      <c r="BN22" s="7"/>
      <c r="BO22" s="7">
        <v>16</v>
      </c>
      <c r="BP22" s="16"/>
      <c r="BQ22" s="7"/>
      <c r="BR22" s="15"/>
      <c r="BS22" s="5"/>
      <c r="BT22" s="5"/>
      <c r="BU22" s="5"/>
      <c r="BV22" s="5"/>
      <c r="BW22" s="5"/>
      <c r="BX22" s="5"/>
      <c r="BY22" s="16"/>
      <c r="BZ22" s="7"/>
      <c r="CA22" s="15"/>
      <c r="CB22" s="5"/>
      <c r="CC22" s="5"/>
      <c r="CD22" s="5"/>
      <c r="CE22" s="5"/>
      <c r="CF22" s="5"/>
      <c r="CG22" s="65"/>
      <c r="CH22" s="92"/>
      <c r="CI22" s="15"/>
      <c r="CJ22" s="5"/>
      <c r="CK22" s="5"/>
      <c r="CL22" s="5"/>
      <c r="CM22" s="5"/>
      <c r="CN22" s="16"/>
      <c r="CO22" s="92"/>
      <c r="CP22" s="92"/>
      <c r="CQ22" s="92"/>
      <c r="CR22" s="92"/>
      <c r="CS22" s="92"/>
      <c r="CT22" s="92"/>
      <c r="CU22" s="92"/>
      <c r="CV22" s="92"/>
      <c r="CW22" s="92"/>
      <c r="CX22" s="92"/>
    </row>
    <row r="23" spans="1:102" s="7" customFormat="1" x14ac:dyDescent="0.25">
      <c r="A23" s="15"/>
      <c r="B23" s="5"/>
      <c r="C23" s="5"/>
      <c r="D23" s="5"/>
      <c r="E23" s="5"/>
      <c r="F23" s="16"/>
      <c r="H23" s="7" t="s">
        <v>5</v>
      </c>
      <c r="I23" s="7">
        <v>1.0284400000000001E-2</v>
      </c>
      <c r="J23" s="7" t="s">
        <v>6</v>
      </c>
      <c r="K23" s="7" t="s">
        <v>56</v>
      </c>
      <c r="M23" s="7">
        <v>26</v>
      </c>
      <c r="O23" s="5" t="s">
        <v>5</v>
      </c>
      <c r="P23" s="5">
        <v>2.01508E-2</v>
      </c>
      <c r="Q23" s="5" t="s">
        <v>6</v>
      </c>
      <c r="R23" s="5"/>
      <c r="S23" s="5"/>
      <c r="T23" s="5">
        <v>36</v>
      </c>
      <c r="U23" s="16"/>
      <c r="W23" s="15"/>
      <c r="X23" s="5"/>
      <c r="Y23" s="5"/>
      <c r="Z23" s="5"/>
      <c r="AA23" s="5"/>
      <c r="AB23" s="5"/>
      <c r="AC23" s="16"/>
      <c r="AE23" s="15"/>
      <c r="AF23" s="5"/>
      <c r="AG23" s="5"/>
      <c r="AH23" s="5"/>
      <c r="AI23" s="5"/>
      <c r="AJ23" s="16"/>
      <c r="AK23" s="13"/>
      <c r="AL23" s="7" t="s">
        <v>5</v>
      </c>
      <c r="AM23" s="7">
        <v>1.43987E-2</v>
      </c>
      <c r="AN23" s="7" t="s">
        <v>6</v>
      </c>
      <c r="AO23" s="7" t="s">
        <v>56</v>
      </c>
      <c r="AQ23" s="7">
        <v>16</v>
      </c>
      <c r="AR23" s="13"/>
      <c r="AS23" s="15"/>
      <c r="AT23" s="5"/>
      <c r="AU23" s="5"/>
      <c r="AV23" s="5"/>
      <c r="AW23" s="5"/>
      <c r="AX23" s="16"/>
      <c r="AY23" s="13"/>
      <c r="BA23" s="15"/>
      <c r="BB23" s="5"/>
      <c r="BC23" s="5"/>
      <c r="BD23" s="5"/>
      <c r="BE23" s="5"/>
      <c r="BF23" s="5"/>
      <c r="BG23" s="5"/>
      <c r="BH23" s="16"/>
      <c r="BJ23" s="7" t="s">
        <v>5</v>
      </c>
      <c r="BK23" s="7">
        <v>3.78357E-2</v>
      </c>
      <c r="BL23" s="7" t="s">
        <v>6</v>
      </c>
      <c r="BM23" s="7" t="s">
        <v>56</v>
      </c>
      <c r="BO23" s="7">
        <v>17</v>
      </c>
      <c r="BP23" s="16"/>
      <c r="BR23" s="15"/>
      <c r="BS23" s="5"/>
      <c r="BT23" s="5"/>
      <c r="BU23" s="5"/>
      <c r="BV23" s="5"/>
      <c r="BW23" s="5"/>
      <c r="BX23" s="5"/>
      <c r="BY23" s="16"/>
      <c r="CA23" s="15"/>
      <c r="CB23" s="5"/>
      <c r="CC23" s="5"/>
      <c r="CD23" s="5"/>
      <c r="CE23" s="5"/>
      <c r="CF23" s="5"/>
      <c r="CG23" s="65"/>
      <c r="CH23" s="92"/>
      <c r="CI23" s="15"/>
      <c r="CJ23" s="5"/>
      <c r="CK23" s="5"/>
      <c r="CL23" s="5"/>
      <c r="CM23" s="5"/>
      <c r="CN23" s="16"/>
      <c r="CO23" s="92"/>
      <c r="CP23" s="92"/>
      <c r="CQ23" s="92"/>
      <c r="CR23" s="92"/>
      <c r="CS23" s="92"/>
      <c r="CT23" s="92"/>
      <c r="CU23" s="92"/>
      <c r="CV23" s="92"/>
      <c r="CW23" s="92"/>
      <c r="CX23" s="92"/>
    </row>
    <row r="24" spans="1:102" s="7" customFormat="1" x14ac:dyDescent="0.25">
      <c r="A24" s="15"/>
      <c r="B24" s="5"/>
      <c r="C24" s="5"/>
      <c r="D24" s="5"/>
      <c r="E24" s="5"/>
      <c r="F24" s="16"/>
      <c r="H24" s="7" t="s">
        <v>5</v>
      </c>
      <c r="I24" s="7">
        <v>4.8658E-3</v>
      </c>
      <c r="J24" s="7" t="s">
        <v>6</v>
      </c>
      <c r="K24" s="7" t="s">
        <v>56</v>
      </c>
      <c r="M24" s="7">
        <v>27</v>
      </c>
      <c r="O24" s="5" t="s">
        <v>5</v>
      </c>
      <c r="P24" s="5">
        <v>3.23583E-2</v>
      </c>
      <c r="Q24" s="5" t="s">
        <v>6</v>
      </c>
      <c r="R24" s="5"/>
      <c r="S24" s="5"/>
      <c r="T24" s="5">
        <v>37</v>
      </c>
      <c r="U24" s="16"/>
      <c r="W24" s="15"/>
      <c r="X24" s="5"/>
      <c r="Y24" s="5"/>
      <c r="Z24" s="5"/>
      <c r="AA24" s="5"/>
      <c r="AB24" s="5"/>
      <c r="AC24" s="16"/>
      <c r="AE24" s="15"/>
      <c r="AF24" s="5"/>
      <c r="AG24" s="5"/>
      <c r="AH24" s="5"/>
      <c r="AI24" s="5"/>
      <c r="AJ24" s="16"/>
      <c r="AK24" s="13"/>
      <c r="AL24" s="7" t="s">
        <v>5</v>
      </c>
      <c r="AM24" s="7">
        <v>1.9547499999999999E-2</v>
      </c>
      <c r="AN24" s="7" t="s">
        <v>6</v>
      </c>
      <c r="AO24" s="7" t="s">
        <v>56</v>
      </c>
      <c r="AQ24" s="7">
        <v>17</v>
      </c>
      <c r="AR24" s="13"/>
      <c r="AS24" s="15"/>
      <c r="AT24" s="5"/>
      <c r="AU24" s="5"/>
      <c r="AV24" s="5"/>
      <c r="AW24" s="5"/>
      <c r="AX24" s="16"/>
      <c r="AY24" s="13"/>
      <c r="BA24" s="15"/>
      <c r="BB24" s="5"/>
      <c r="BC24" s="5"/>
      <c r="BD24" s="5"/>
      <c r="BE24" s="5"/>
      <c r="BF24" s="5"/>
      <c r="BG24" s="5"/>
      <c r="BH24" s="16"/>
      <c r="BJ24" s="7" t="s">
        <v>5</v>
      </c>
      <c r="BK24" s="7">
        <v>5.4967599999999998E-2</v>
      </c>
      <c r="BL24" s="7" t="s">
        <v>6</v>
      </c>
      <c r="BM24" s="7" t="s">
        <v>56</v>
      </c>
      <c r="BO24" s="7">
        <v>18</v>
      </c>
      <c r="BP24" s="16"/>
      <c r="BR24" s="15"/>
      <c r="BS24" s="5"/>
      <c r="BT24" s="5"/>
      <c r="BU24" s="5"/>
      <c r="BV24" s="5"/>
      <c r="BW24" s="5"/>
      <c r="BX24" s="5"/>
      <c r="BY24" s="16"/>
      <c r="CA24" s="15"/>
      <c r="CB24" s="5"/>
      <c r="CC24" s="5"/>
      <c r="CD24" s="5"/>
      <c r="CE24" s="5"/>
      <c r="CF24" s="5"/>
      <c r="CG24" s="65"/>
      <c r="CH24" s="92"/>
      <c r="CI24" s="15"/>
      <c r="CJ24" s="5"/>
      <c r="CK24" s="5"/>
      <c r="CL24" s="5"/>
      <c r="CM24" s="5"/>
      <c r="CN24" s="16"/>
      <c r="CO24" s="92"/>
      <c r="CP24" s="92"/>
      <c r="CQ24" s="92"/>
      <c r="CR24" s="92"/>
      <c r="CS24" s="92"/>
      <c r="CT24" s="92"/>
      <c r="CU24" s="92"/>
      <c r="CV24" s="92"/>
      <c r="CW24" s="92"/>
      <c r="CX24" s="92"/>
    </row>
    <row r="25" spans="1:102" s="7" customFormat="1" x14ac:dyDescent="0.25">
      <c r="A25" s="15"/>
      <c r="B25" s="5"/>
      <c r="C25" s="5"/>
      <c r="D25" s="5"/>
      <c r="E25" s="5"/>
      <c r="F25" s="16"/>
      <c r="H25" s="15"/>
      <c r="I25" s="5"/>
      <c r="J25" s="5"/>
      <c r="K25" s="5"/>
      <c r="L25" s="5"/>
      <c r="M25" s="16"/>
      <c r="O25" s="5" t="s">
        <v>5</v>
      </c>
      <c r="P25" s="5">
        <v>4.71279E-2</v>
      </c>
      <c r="Q25" s="5" t="s">
        <v>6</v>
      </c>
      <c r="R25" s="5"/>
      <c r="S25" s="5"/>
      <c r="T25" s="5">
        <v>38</v>
      </c>
      <c r="U25" s="16"/>
      <c r="W25" s="15"/>
      <c r="X25" s="5"/>
      <c r="Y25" s="5"/>
      <c r="Z25" s="5"/>
      <c r="AA25" s="5"/>
      <c r="AB25" s="5"/>
      <c r="AC25" s="16"/>
      <c r="AE25" s="15"/>
      <c r="AF25" s="5"/>
      <c r="AG25" s="5"/>
      <c r="AH25" s="5"/>
      <c r="AI25" s="5"/>
      <c r="AJ25" s="16"/>
      <c r="AK25" s="13"/>
      <c r="AL25" s="15"/>
      <c r="AM25" s="5"/>
      <c r="AN25" s="5"/>
      <c r="AO25" s="5"/>
      <c r="AP25" s="5"/>
      <c r="AQ25" s="16"/>
      <c r="AR25" s="13"/>
      <c r="AS25" s="15"/>
      <c r="AT25" s="5"/>
      <c r="AU25" s="5"/>
      <c r="AV25" s="5"/>
      <c r="AW25" s="5"/>
      <c r="AX25" s="16"/>
      <c r="AY25" s="13"/>
      <c r="BA25" s="15"/>
      <c r="BB25" s="5"/>
      <c r="BC25" s="5"/>
      <c r="BD25" s="5"/>
      <c r="BE25" s="5"/>
      <c r="BF25" s="5"/>
      <c r="BG25" s="5"/>
      <c r="BH25" s="16"/>
      <c r="BJ25" s="7" t="s">
        <v>5</v>
      </c>
      <c r="BK25" s="7">
        <v>3.2380800000000001E-2</v>
      </c>
      <c r="BL25" s="7" t="s">
        <v>6</v>
      </c>
      <c r="BM25" s="7" t="s">
        <v>56</v>
      </c>
      <c r="BO25" s="7">
        <v>19</v>
      </c>
      <c r="BP25" s="16"/>
      <c r="BR25" s="15"/>
      <c r="BS25" s="5"/>
      <c r="BT25" s="5"/>
      <c r="BU25" s="5"/>
      <c r="BV25" s="5"/>
      <c r="BW25" s="5"/>
      <c r="BX25" s="5"/>
      <c r="BY25" s="16"/>
      <c r="CA25" s="15"/>
      <c r="CB25" s="5"/>
      <c r="CC25" s="5"/>
      <c r="CD25" s="5"/>
      <c r="CE25" s="5"/>
      <c r="CF25" s="5"/>
      <c r="CG25" s="65"/>
      <c r="CH25" s="92"/>
      <c r="CI25" s="15"/>
      <c r="CJ25" s="5"/>
      <c r="CK25" s="5"/>
      <c r="CL25" s="5"/>
      <c r="CM25" s="5"/>
      <c r="CN25" s="16"/>
      <c r="CO25" s="92"/>
      <c r="CP25" s="92"/>
      <c r="CQ25" s="92"/>
      <c r="CR25" s="92"/>
      <c r="CS25" s="92"/>
      <c r="CT25" s="92"/>
      <c r="CU25" s="92"/>
      <c r="CV25" s="92"/>
      <c r="CW25" s="92"/>
      <c r="CX25" s="92"/>
    </row>
    <row r="26" spans="1:102" s="7" customFormat="1" x14ac:dyDescent="0.25">
      <c r="A26" s="15"/>
      <c r="B26" s="5"/>
      <c r="C26" s="5"/>
      <c r="D26" s="5"/>
      <c r="E26" s="5"/>
      <c r="F26" s="16"/>
      <c r="H26" s="15"/>
      <c r="I26" s="5"/>
      <c r="J26" s="5"/>
      <c r="K26" s="5"/>
      <c r="L26" s="5"/>
      <c r="M26" s="16"/>
      <c r="O26" s="5" t="s">
        <v>5</v>
      </c>
      <c r="P26" s="5">
        <v>4.2097999999999997E-2</v>
      </c>
      <c r="Q26" s="5" t="s">
        <v>6</v>
      </c>
      <c r="R26" s="5"/>
      <c r="S26" s="5"/>
      <c r="T26" s="5">
        <v>39</v>
      </c>
      <c r="U26" s="16"/>
      <c r="W26" s="15"/>
      <c r="X26" s="5"/>
      <c r="Y26" s="5"/>
      <c r="Z26" s="5"/>
      <c r="AA26" s="5"/>
      <c r="AB26" s="5"/>
      <c r="AC26" s="16"/>
      <c r="AE26" s="15"/>
      <c r="AF26" s="5"/>
      <c r="AG26" s="5"/>
      <c r="AH26" s="5"/>
      <c r="AI26" s="5"/>
      <c r="AJ26" s="16"/>
      <c r="AK26" s="13"/>
      <c r="AL26" s="15"/>
      <c r="AM26" s="5"/>
      <c r="AN26" s="5"/>
      <c r="AO26" s="5"/>
      <c r="AP26" s="5"/>
      <c r="AQ26" s="16"/>
      <c r="AR26" s="13"/>
      <c r="AS26" s="15"/>
      <c r="AT26" s="5"/>
      <c r="AU26" s="5"/>
      <c r="AV26" s="5"/>
      <c r="AW26" s="5"/>
      <c r="AX26" s="16"/>
      <c r="AY26" s="13"/>
      <c r="BA26" s="15"/>
      <c r="BB26" s="5"/>
      <c r="BC26" s="5"/>
      <c r="BD26" s="5"/>
      <c r="BE26" s="5"/>
      <c r="BF26" s="5"/>
      <c r="BG26" s="5"/>
      <c r="BH26" s="16"/>
      <c r="BJ26" s="7" t="s">
        <v>5</v>
      </c>
      <c r="BK26" s="7">
        <v>1.21496E-2</v>
      </c>
      <c r="BL26" s="7" t="s">
        <v>6</v>
      </c>
      <c r="BM26" s="7" t="s">
        <v>56</v>
      </c>
      <c r="BO26" s="7">
        <v>20</v>
      </c>
      <c r="BP26" s="16"/>
      <c r="BR26" s="15"/>
      <c r="BS26" s="5"/>
      <c r="BT26" s="5"/>
      <c r="BU26" s="5"/>
      <c r="BV26" s="5"/>
      <c r="BW26" s="5"/>
      <c r="BX26" s="5"/>
      <c r="BY26" s="16"/>
      <c r="CA26" s="15"/>
      <c r="CB26" s="5"/>
      <c r="CC26" s="5"/>
      <c r="CD26" s="5"/>
      <c r="CE26" s="5"/>
      <c r="CF26" s="5"/>
      <c r="CG26" s="65"/>
      <c r="CH26" s="92"/>
      <c r="CI26" s="15"/>
      <c r="CJ26" s="5"/>
      <c r="CK26" s="5"/>
      <c r="CL26" s="5"/>
      <c r="CM26" s="5"/>
      <c r="CN26" s="16"/>
      <c r="CO26" s="92"/>
      <c r="CP26" s="92"/>
      <c r="CQ26" s="92"/>
      <c r="CR26" s="92"/>
      <c r="CS26" s="92"/>
      <c r="CT26" s="92"/>
      <c r="CU26" s="92"/>
      <c r="CV26" s="92"/>
      <c r="CW26" s="92"/>
      <c r="CX26" s="92"/>
    </row>
    <row r="27" spans="1:102" s="7" customFormat="1" x14ac:dyDescent="0.25">
      <c r="A27" s="15"/>
      <c r="B27" s="5"/>
      <c r="C27" s="5"/>
      <c r="D27" s="5"/>
      <c r="E27" s="5"/>
      <c r="F27" s="16"/>
      <c r="H27" s="15"/>
      <c r="I27" s="5"/>
      <c r="J27" s="5"/>
      <c r="K27" s="5"/>
      <c r="L27" s="5"/>
      <c r="M27" s="16"/>
      <c r="O27" s="5" t="s">
        <v>5</v>
      </c>
      <c r="P27" s="5">
        <v>3.3044700000000003E-2</v>
      </c>
      <c r="Q27" s="5" t="s">
        <v>6</v>
      </c>
      <c r="R27" s="5"/>
      <c r="S27" s="5"/>
      <c r="T27" s="5">
        <v>40</v>
      </c>
      <c r="U27" s="16"/>
      <c r="W27" s="15"/>
      <c r="X27" s="5"/>
      <c r="Y27" s="5"/>
      <c r="Z27" s="5"/>
      <c r="AA27" s="5"/>
      <c r="AB27" s="5"/>
      <c r="AC27" s="16"/>
      <c r="AE27" s="15"/>
      <c r="AF27" s="5"/>
      <c r="AG27" s="5"/>
      <c r="AH27" s="5"/>
      <c r="AI27" s="5"/>
      <c r="AJ27" s="16"/>
      <c r="AK27" s="13"/>
      <c r="AL27" s="15"/>
      <c r="AM27" s="5"/>
      <c r="AN27" s="5"/>
      <c r="AO27" s="5"/>
      <c r="AP27" s="5"/>
      <c r="AQ27" s="16"/>
      <c r="AR27" s="13"/>
      <c r="AS27" s="15"/>
      <c r="AT27" s="5"/>
      <c r="AU27" s="5"/>
      <c r="AV27" s="5"/>
      <c r="AW27" s="5"/>
      <c r="AX27" s="16"/>
      <c r="AY27" s="13"/>
      <c r="BA27" s="15"/>
      <c r="BB27" s="5"/>
      <c r="BC27" s="5"/>
      <c r="BD27" s="5"/>
      <c r="BE27" s="5"/>
      <c r="BF27" s="5"/>
      <c r="BG27" s="5"/>
      <c r="BH27" s="16"/>
      <c r="BJ27" s="7" t="s">
        <v>5</v>
      </c>
      <c r="BK27" s="7">
        <v>9.5634899999999991E-3</v>
      </c>
      <c r="BL27" s="7" t="s">
        <v>6</v>
      </c>
      <c r="BM27" s="7" t="s">
        <v>56</v>
      </c>
      <c r="BO27" s="7">
        <v>21</v>
      </c>
      <c r="BP27" s="16"/>
      <c r="BR27" s="15"/>
      <c r="BS27" s="5"/>
      <c r="BT27" s="5"/>
      <c r="BU27" s="5"/>
      <c r="BV27" s="5"/>
      <c r="BW27" s="5"/>
      <c r="BX27" s="5"/>
      <c r="BY27" s="16"/>
      <c r="CA27" s="15"/>
      <c r="CB27" s="5"/>
      <c r="CC27" s="5"/>
      <c r="CD27" s="5"/>
      <c r="CE27" s="5"/>
      <c r="CF27" s="5"/>
      <c r="CG27" s="65"/>
      <c r="CH27" s="92"/>
      <c r="CI27" s="15"/>
      <c r="CJ27" s="5"/>
      <c r="CK27" s="5"/>
      <c r="CL27" s="5"/>
      <c r="CM27" s="5"/>
      <c r="CN27" s="16"/>
      <c r="CO27" s="92"/>
      <c r="CP27" s="92"/>
      <c r="CQ27" s="92"/>
      <c r="CR27" s="92"/>
      <c r="CS27" s="92"/>
      <c r="CT27" s="92"/>
      <c r="CU27" s="92"/>
      <c r="CV27" s="92"/>
      <c r="CW27" s="92"/>
      <c r="CX27" s="92"/>
    </row>
    <row r="28" spans="1:102" s="7" customFormat="1" x14ac:dyDescent="0.25">
      <c r="A28" s="15"/>
      <c r="B28" s="5"/>
      <c r="C28" s="5"/>
      <c r="D28" s="5"/>
      <c r="E28" s="5"/>
      <c r="F28" s="16"/>
      <c r="H28" s="15"/>
      <c r="I28" s="5"/>
      <c r="J28" s="5"/>
      <c r="K28" s="5"/>
      <c r="L28" s="5"/>
      <c r="M28" s="16"/>
      <c r="O28" s="15"/>
      <c r="P28" s="5"/>
      <c r="Q28" s="5"/>
      <c r="R28" s="5"/>
      <c r="S28" s="5"/>
      <c r="T28" s="5"/>
      <c r="U28" s="16"/>
      <c r="W28" s="15"/>
      <c r="X28" s="5"/>
      <c r="Y28" s="5"/>
      <c r="Z28" s="5"/>
      <c r="AA28" s="5"/>
      <c r="AB28" s="5"/>
      <c r="AC28" s="16"/>
      <c r="AE28" s="15"/>
      <c r="AF28" s="5"/>
      <c r="AG28" s="5"/>
      <c r="AH28" s="5"/>
      <c r="AI28" s="5"/>
      <c r="AJ28" s="16"/>
      <c r="AK28" s="13"/>
      <c r="AL28" s="15"/>
      <c r="AM28" s="5"/>
      <c r="AN28" s="5"/>
      <c r="AO28" s="5"/>
      <c r="AP28" s="5"/>
      <c r="AQ28" s="16"/>
      <c r="AR28" s="13"/>
      <c r="AS28" s="15"/>
      <c r="AT28" s="5"/>
      <c r="AU28" s="5"/>
      <c r="AV28" s="5"/>
      <c r="AW28" s="5"/>
      <c r="AX28" s="16"/>
      <c r="AY28" s="13"/>
      <c r="BA28" s="15"/>
      <c r="BB28" s="5"/>
      <c r="BC28" s="5"/>
      <c r="BD28" s="5"/>
      <c r="BE28" s="5"/>
      <c r="BF28" s="5"/>
      <c r="BG28" s="5"/>
      <c r="BH28" s="16"/>
      <c r="BJ28" s="15"/>
      <c r="BK28" s="5"/>
      <c r="BL28" s="5"/>
      <c r="BM28" s="5"/>
      <c r="BN28" s="5"/>
      <c r="BO28" s="5"/>
      <c r="BP28" s="16"/>
      <c r="BR28" s="15"/>
      <c r="BS28" s="5"/>
      <c r="BT28" s="5"/>
      <c r="BU28" s="5"/>
      <c r="BV28" s="5"/>
      <c r="BW28" s="5"/>
      <c r="BX28" s="5"/>
      <c r="BY28" s="16"/>
      <c r="CA28" s="15"/>
      <c r="CB28" s="5"/>
      <c r="CC28" s="5"/>
      <c r="CD28" s="5"/>
      <c r="CE28" s="5"/>
      <c r="CF28" s="5"/>
      <c r="CG28" s="65"/>
      <c r="CH28" s="92"/>
      <c r="CI28" s="15"/>
      <c r="CJ28" s="5"/>
      <c r="CK28" s="5"/>
      <c r="CL28" s="5"/>
      <c r="CM28" s="5"/>
      <c r="CN28" s="16"/>
      <c r="CO28" s="92"/>
      <c r="CP28" s="92"/>
      <c r="CQ28" s="92"/>
      <c r="CR28" s="92"/>
      <c r="CS28" s="92"/>
      <c r="CT28" s="92"/>
      <c r="CU28" s="92"/>
      <c r="CV28" s="92"/>
      <c r="CW28" s="92"/>
      <c r="CX28" s="92"/>
    </row>
    <row r="29" spans="1:102" s="7" customFormat="1" x14ac:dyDescent="0.25">
      <c r="A29" s="15"/>
      <c r="B29" s="5"/>
      <c r="C29" s="5"/>
      <c r="D29" s="5"/>
      <c r="E29" s="5"/>
      <c r="F29" s="16"/>
      <c r="H29" s="15"/>
      <c r="I29" s="5"/>
      <c r="J29" s="5"/>
      <c r="K29" s="5"/>
      <c r="L29" s="5"/>
      <c r="M29" s="16"/>
      <c r="O29" s="15"/>
      <c r="P29" s="5"/>
      <c r="Q29" s="5"/>
      <c r="R29" s="5"/>
      <c r="S29" s="5"/>
      <c r="T29" s="5"/>
      <c r="U29" s="16"/>
      <c r="W29" s="15"/>
      <c r="X29" s="5"/>
      <c r="Y29" s="5"/>
      <c r="Z29" s="5"/>
      <c r="AA29" s="5"/>
      <c r="AB29" s="5"/>
      <c r="AC29" s="16"/>
      <c r="AE29" s="15"/>
      <c r="AF29" s="5"/>
      <c r="AG29" s="5"/>
      <c r="AH29" s="5"/>
      <c r="AI29" s="5"/>
      <c r="AJ29" s="16"/>
      <c r="AK29" s="13"/>
      <c r="AL29" s="15"/>
      <c r="AM29" s="5"/>
      <c r="AN29" s="5"/>
      <c r="AO29" s="5"/>
      <c r="AP29" s="5"/>
      <c r="AQ29" s="16"/>
      <c r="AR29" s="13"/>
      <c r="AS29" s="15"/>
      <c r="AT29" s="5"/>
      <c r="AU29" s="5"/>
      <c r="AV29" s="5"/>
      <c r="AW29" s="5"/>
      <c r="AX29" s="16"/>
      <c r="AY29" s="13"/>
      <c r="BA29" s="15"/>
      <c r="BB29" s="5"/>
      <c r="BC29" s="5"/>
      <c r="BD29" s="5"/>
      <c r="BE29" s="5"/>
      <c r="BF29" s="5"/>
      <c r="BG29" s="5"/>
      <c r="BH29" s="16"/>
      <c r="BJ29" s="15"/>
      <c r="BK29" s="5"/>
      <c r="BL29" s="5"/>
      <c r="BM29" s="5"/>
      <c r="BN29" s="5"/>
      <c r="BO29" s="5"/>
      <c r="BP29" s="16"/>
      <c r="BR29" s="15"/>
      <c r="BS29" s="5"/>
      <c r="BT29" s="5"/>
      <c r="BU29" s="5"/>
      <c r="BV29" s="5"/>
      <c r="BW29" s="5"/>
      <c r="BX29" s="5"/>
      <c r="BY29" s="16"/>
      <c r="CA29" s="15"/>
      <c r="CB29" s="5"/>
      <c r="CC29" s="5"/>
      <c r="CD29" s="5"/>
      <c r="CE29" s="5"/>
      <c r="CF29" s="5"/>
      <c r="CG29" s="65"/>
      <c r="CH29" s="92"/>
      <c r="CI29" s="15"/>
      <c r="CJ29" s="5"/>
      <c r="CK29" s="5"/>
      <c r="CL29" s="5"/>
      <c r="CM29" s="5"/>
      <c r="CN29" s="16"/>
      <c r="CO29" s="92"/>
      <c r="CP29" s="92"/>
      <c r="CQ29" s="92"/>
      <c r="CR29" s="92"/>
      <c r="CS29" s="92"/>
      <c r="CT29" s="92"/>
      <c r="CU29" s="92"/>
      <c r="CV29" s="92"/>
      <c r="CW29" s="92"/>
      <c r="CX29" s="92"/>
    </row>
    <row r="30" spans="1:102" s="2" customFormat="1" x14ac:dyDescent="0.25">
      <c r="A30" s="17"/>
      <c r="B30" s="4"/>
      <c r="C30" s="4"/>
      <c r="D30" s="4"/>
      <c r="E30" s="4"/>
      <c r="F30" s="18"/>
      <c r="H30" s="17"/>
      <c r="I30" s="4"/>
      <c r="J30" s="4"/>
      <c r="K30" s="4"/>
      <c r="L30" s="4"/>
      <c r="M30" s="18"/>
      <c r="O30" s="15"/>
      <c r="P30" s="5"/>
      <c r="Q30" s="5"/>
      <c r="R30" s="5"/>
      <c r="S30" s="5"/>
      <c r="T30" s="5"/>
      <c r="U30" s="18"/>
      <c r="W30" s="17"/>
      <c r="X30" s="4"/>
      <c r="Y30" s="4"/>
      <c r="Z30" s="5"/>
      <c r="AA30" s="5"/>
      <c r="AB30" s="4"/>
      <c r="AC30" s="18"/>
      <c r="AE30" s="15"/>
      <c r="AF30" s="5"/>
      <c r="AG30" s="5"/>
      <c r="AH30" s="5"/>
      <c r="AI30" s="5"/>
      <c r="AJ30" s="16"/>
      <c r="AK30" s="13"/>
      <c r="AL30" s="15"/>
      <c r="AM30" s="5"/>
      <c r="AN30" s="5"/>
      <c r="AO30" s="5"/>
      <c r="AP30" s="5"/>
      <c r="AQ30" s="16"/>
      <c r="AR30" s="13"/>
      <c r="AS30" s="15"/>
      <c r="AT30" s="5"/>
      <c r="AU30" s="5"/>
      <c r="AV30" s="5"/>
      <c r="AW30" s="5"/>
      <c r="AX30" s="16"/>
      <c r="AY30" s="13"/>
      <c r="AZ30" s="7"/>
      <c r="BA30" s="15"/>
      <c r="BB30" s="5"/>
      <c r="BC30" s="5"/>
      <c r="BD30" s="5"/>
      <c r="BE30" s="5"/>
      <c r="BF30" s="5"/>
      <c r="BG30" s="5"/>
      <c r="BH30" s="16"/>
      <c r="BI30" s="7"/>
      <c r="BJ30" s="15"/>
      <c r="BK30" s="5"/>
      <c r="BL30" s="5"/>
      <c r="BM30" s="5"/>
      <c r="BN30" s="5"/>
      <c r="BO30" s="5"/>
      <c r="BP30" s="16"/>
      <c r="BQ30" s="7"/>
      <c r="BR30" s="15"/>
      <c r="BS30" s="5"/>
      <c r="BT30" s="5"/>
      <c r="BU30" s="5"/>
      <c r="BV30" s="5"/>
      <c r="BW30" s="5"/>
      <c r="BX30" s="5"/>
      <c r="BY30" s="16"/>
      <c r="BZ30" s="7"/>
      <c r="CA30" s="15"/>
      <c r="CB30" s="5"/>
      <c r="CC30" s="5"/>
      <c r="CD30" s="5"/>
      <c r="CE30" s="5"/>
      <c r="CF30" s="5"/>
      <c r="CG30" s="65"/>
      <c r="CH30" s="92"/>
      <c r="CI30" s="17"/>
      <c r="CJ30" s="4"/>
      <c r="CK30" s="4"/>
      <c r="CL30" s="5"/>
      <c r="CM30" s="4"/>
      <c r="CN30" s="18"/>
      <c r="CO30" s="92"/>
      <c r="CP30" s="92"/>
      <c r="CQ30" s="92"/>
      <c r="CR30" s="92"/>
      <c r="CS30" s="92"/>
      <c r="CT30" s="92"/>
      <c r="CU30" s="92"/>
      <c r="CV30" s="92"/>
      <c r="CW30" s="92"/>
      <c r="CX30" s="92"/>
    </row>
    <row r="31" spans="1:102" s="2" customFormat="1" x14ac:dyDescent="0.25">
      <c r="A31" s="17"/>
      <c r="B31" s="4"/>
      <c r="C31" s="4"/>
      <c r="D31" s="4"/>
      <c r="E31" s="4"/>
      <c r="F31" s="18"/>
      <c r="H31" s="17"/>
      <c r="I31" s="4"/>
      <c r="J31" s="4"/>
      <c r="K31" s="4"/>
      <c r="L31" s="4"/>
      <c r="M31" s="18"/>
      <c r="O31" s="17"/>
      <c r="P31" s="4"/>
      <c r="Q31" s="4"/>
      <c r="R31" s="5"/>
      <c r="S31" s="5"/>
      <c r="T31" s="4"/>
      <c r="U31" s="18"/>
      <c r="W31" s="17"/>
      <c r="X31" s="4"/>
      <c r="Y31" s="4"/>
      <c r="Z31" s="5"/>
      <c r="AA31" s="5"/>
      <c r="AB31" s="4"/>
      <c r="AC31" s="18"/>
      <c r="AE31" s="15"/>
      <c r="AF31" s="5"/>
      <c r="AG31" s="5"/>
      <c r="AH31" s="5"/>
      <c r="AI31" s="5"/>
      <c r="AJ31" s="16"/>
      <c r="AK31" s="13"/>
      <c r="AL31" s="15"/>
      <c r="AM31" s="5"/>
      <c r="AN31" s="5"/>
      <c r="AO31" s="5"/>
      <c r="AP31" s="5"/>
      <c r="AQ31" s="16"/>
      <c r="AR31" s="13"/>
      <c r="AS31" s="15"/>
      <c r="AT31" s="5"/>
      <c r="AU31" s="5"/>
      <c r="AV31" s="5"/>
      <c r="AW31" s="5"/>
      <c r="AX31" s="16"/>
      <c r="AY31" s="13"/>
      <c r="AZ31" s="7"/>
      <c r="BA31" s="17"/>
      <c r="BB31" s="4"/>
      <c r="BC31" s="4"/>
      <c r="BD31" s="5"/>
      <c r="BE31" s="4"/>
      <c r="BF31" s="4"/>
      <c r="BG31" s="4"/>
      <c r="BH31" s="18"/>
      <c r="BJ31" s="17"/>
      <c r="BK31" s="4"/>
      <c r="BL31" s="4"/>
      <c r="BM31" s="5"/>
      <c r="BN31" s="4"/>
      <c r="BO31" s="4"/>
      <c r="BP31" s="18"/>
      <c r="BR31" s="17"/>
      <c r="BS31" s="4"/>
      <c r="BT31" s="4"/>
      <c r="BU31" s="5"/>
      <c r="BV31" s="4"/>
      <c r="BW31" s="4"/>
      <c r="BX31" s="4"/>
      <c r="BY31" s="18"/>
      <c r="CA31" s="17"/>
      <c r="CB31" s="4"/>
      <c r="CC31" s="4"/>
      <c r="CD31" s="5"/>
      <c r="CE31" s="4"/>
      <c r="CF31" s="4"/>
      <c r="CG31" s="93"/>
      <c r="CH31" s="92"/>
      <c r="CI31" s="17"/>
      <c r="CJ31" s="4"/>
      <c r="CK31" s="4"/>
      <c r="CL31" s="5"/>
      <c r="CM31" s="4"/>
      <c r="CN31" s="18"/>
      <c r="CO31" s="92"/>
      <c r="CP31" s="92"/>
      <c r="CQ31" s="92"/>
      <c r="CR31" s="92"/>
      <c r="CS31" s="92"/>
      <c r="CT31" s="92"/>
      <c r="CU31" s="92"/>
      <c r="CV31" s="92"/>
      <c r="CW31" s="92"/>
      <c r="CX31" s="92"/>
    </row>
    <row r="32" spans="1:102" s="1" customFormat="1" x14ac:dyDescent="0.25">
      <c r="A32" s="19" t="s">
        <v>7</v>
      </c>
      <c r="B32" s="3">
        <v>2.9237200000000001E-2</v>
      </c>
      <c r="C32" s="3" t="s">
        <v>6</v>
      </c>
      <c r="D32" s="24">
        <f>B32/B64*100</f>
        <v>0.12182166666666668</v>
      </c>
      <c r="E32" s="3"/>
      <c r="F32" s="20"/>
      <c r="G32" s="2"/>
      <c r="H32" s="5" t="s">
        <v>7</v>
      </c>
      <c r="I32" s="5">
        <v>4.2207399999999999E-2</v>
      </c>
      <c r="J32" s="5" t="s">
        <v>6</v>
      </c>
      <c r="K32" s="24">
        <f>I32/I64*100</f>
        <v>0.21103699999999997</v>
      </c>
      <c r="L32" s="3"/>
      <c r="M32" s="20"/>
      <c r="N32" s="2"/>
      <c r="O32" s="5" t="s">
        <v>7</v>
      </c>
      <c r="P32" s="5">
        <v>5.3198299999999997E-2</v>
      </c>
      <c r="Q32" s="5" t="s">
        <v>6</v>
      </c>
      <c r="R32" s="24">
        <f>P32/P64*100</f>
        <v>0.20539884169884171</v>
      </c>
      <c r="S32" s="3"/>
      <c r="T32" s="3"/>
      <c r="U32" s="20"/>
      <c r="V32" s="2"/>
      <c r="W32" s="19" t="s">
        <v>7</v>
      </c>
      <c r="X32" s="3">
        <v>4.2017499999999999E-2</v>
      </c>
      <c r="Y32" s="3" t="s">
        <v>6</v>
      </c>
      <c r="Z32" s="24">
        <f>X32/X64*100</f>
        <v>0.17879787234042552</v>
      </c>
      <c r="AA32" s="3"/>
      <c r="AB32" s="3"/>
      <c r="AC32" s="20"/>
      <c r="AD32" s="2"/>
      <c r="AE32" s="7" t="s">
        <v>7</v>
      </c>
      <c r="AF32" s="7">
        <v>5.7276100000000003E-2</v>
      </c>
      <c r="AG32" s="7" t="s">
        <v>6</v>
      </c>
      <c r="AH32" s="24">
        <f>AF32/AF64*100</f>
        <v>0.22549645669291343</v>
      </c>
      <c r="AI32" s="3"/>
      <c r="AJ32" s="20"/>
      <c r="AK32" s="57"/>
      <c r="AL32" s="7" t="s">
        <v>7</v>
      </c>
      <c r="AM32" s="7">
        <v>9.9742399999999995E-2</v>
      </c>
      <c r="AN32" s="7" t="s">
        <v>6</v>
      </c>
      <c r="AO32" s="24">
        <f>AM32/AM64*100</f>
        <v>0.43746666666666667</v>
      </c>
      <c r="AP32" s="3"/>
      <c r="AQ32" s="20"/>
      <c r="AR32" s="57"/>
      <c r="AS32" s="5" t="s">
        <v>7</v>
      </c>
      <c r="AT32" s="5">
        <v>6.0158700000000002E-2</v>
      </c>
      <c r="AU32" s="5" t="s">
        <v>6</v>
      </c>
      <c r="AV32" s="24">
        <f>AT32/AT64*100</f>
        <v>0.26385394736842105</v>
      </c>
      <c r="AW32" s="3"/>
      <c r="AX32" s="20"/>
      <c r="AY32" s="57"/>
      <c r="AZ32" s="2"/>
      <c r="BA32" s="17"/>
      <c r="BB32" s="4"/>
      <c r="BC32" s="4"/>
      <c r="BD32" s="5"/>
      <c r="BE32" s="4"/>
      <c r="BF32" s="4"/>
      <c r="BG32" s="4"/>
      <c r="BH32" s="18"/>
      <c r="BI32" s="2"/>
      <c r="BJ32" s="17"/>
      <c r="BK32" s="4"/>
      <c r="BL32" s="4"/>
      <c r="BM32" s="5"/>
      <c r="BN32" s="4"/>
      <c r="BO32" s="4"/>
      <c r="BP32" s="18"/>
      <c r="BQ32" s="2"/>
      <c r="BR32" s="17"/>
      <c r="BS32" s="4"/>
      <c r="BT32" s="4"/>
      <c r="BU32" s="5"/>
      <c r="BV32" s="4"/>
      <c r="BW32" s="4"/>
      <c r="BX32" s="4"/>
      <c r="BY32" s="18"/>
      <c r="BZ32" s="2"/>
      <c r="CA32" s="17"/>
      <c r="CB32" s="4"/>
      <c r="CC32" s="4"/>
      <c r="CD32" s="5"/>
      <c r="CE32" s="4"/>
      <c r="CF32" s="4"/>
      <c r="CG32" s="93"/>
      <c r="CH32" s="92"/>
      <c r="CI32" s="7" t="s">
        <v>7</v>
      </c>
      <c r="CJ32" s="7">
        <v>5.0888500000000003E-2</v>
      </c>
      <c r="CK32" s="7" t="s">
        <v>6</v>
      </c>
      <c r="CL32" s="24">
        <f>CJ32/CJ64*100</f>
        <v>0.21028305785123969</v>
      </c>
      <c r="CM32" s="3"/>
      <c r="CN32" s="20"/>
      <c r="CO32" s="92"/>
      <c r="CP32" s="92"/>
      <c r="CQ32" s="92"/>
      <c r="CR32" s="92"/>
      <c r="CS32" s="92"/>
      <c r="CT32" s="92"/>
      <c r="CU32" s="92"/>
      <c r="CV32" s="92"/>
      <c r="CW32" s="92"/>
      <c r="CX32" s="92"/>
    </row>
    <row r="33" spans="1:102" s="1" customFormat="1" x14ac:dyDescent="0.25">
      <c r="A33" s="19" t="s">
        <v>8</v>
      </c>
      <c r="B33" s="3">
        <v>2.0615600000000001E-2</v>
      </c>
      <c r="C33" s="3" t="s">
        <v>6</v>
      </c>
      <c r="D33" s="24">
        <f>B33/B64*100</f>
        <v>8.589833333333334E-2</v>
      </c>
      <c r="E33" s="3"/>
      <c r="F33" s="20"/>
      <c r="G33" s="2"/>
      <c r="H33" s="5" t="s">
        <v>8</v>
      </c>
      <c r="I33" s="5">
        <v>2.0897599999999999E-2</v>
      </c>
      <c r="J33" s="5" t="s">
        <v>6</v>
      </c>
      <c r="K33" s="24">
        <f>I33/I64*100</f>
        <v>0.104488</v>
      </c>
      <c r="L33" s="3"/>
      <c r="M33" s="20"/>
      <c r="N33" s="2"/>
      <c r="O33" s="5" t="s">
        <v>8</v>
      </c>
      <c r="P33" s="5">
        <v>3.5346000000000002E-2</v>
      </c>
      <c r="Q33" s="5" t="s">
        <v>6</v>
      </c>
      <c r="R33" s="24">
        <f>P33/P64*100</f>
        <v>0.1364710424710425</v>
      </c>
      <c r="S33" s="3"/>
      <c r="T33" s="3"/>
      <c r="U33" s="20"/>
      <c r="V33" s="2"/>
      <c r="W33" s="19" t="s">
        <v>8</v>
      </c>
      <c r="X33" s="3">
        <v>2.6055200000000001E-2</v>
      </c>
      <c r="Y33" s="3" t="s">
        <v>6</v>
      </c>
      <c r="Z33" s="24">
        <f>X33/X64*100</f>
        <v>0.1108731914893617</v>
      </c>
      <c r="AA33" s="3"/>
      <c r="AB33" s="3"/>
      <c r="AC33" s="20"/>
      <c r="AD33" s="2"/>
      <c r="AE33" s="7" t="s">
        <v>8</v>
      </c>
      <c r="AF33" s="7">
        <v>4.2483800000000002E-2</v>
      </c>
      <c r="AG33" s="7" t="s">
        <v>6</v>
      </c>
      <c r="AH33" s="24">
        <f>AF33/AF64*100</f>
        <v>0.16725905511811026</v>
      </c>
      <c r="AI33" s="3"/>
      <c r="AJ33" s="20"/>
      <c r="AK33" s="57"/>
      <c r="AL33" s="7" t="s">
        <v>8</v>
      </c>
      <c r="AM33" s="7">
        <v>4.4690000000000001E-2</v>
      </c>
      <c r="AN33" s="7" t="s">
        <v>6</v>
      </c>
      <c r="AO33" s="24">
        <f>AM33/AM64*100</f>
        <v>0.19600877192982458</v>
      </c>
      <c r="AP33" s="3"/>
      <c r="AQ33" s="20"/>
      <c r="AR33" s="57"/>
      <c r="AS33" s="5" t="s">
        <v>8</v>
      </c>
      <c r="AT33" s="5">
        <v>3.51413E-2</v>
      </c>
      <c r="AU33" s="5" t="s">
        <v>6</v>
      </c>
      <c r="AV33" s="24">
        <f>AT33/AT64*100</f>
        <v>0.15412850877192982</v>
      </c>
      <c r="AW33" s="3"/>
      <c r="AX33" s="20"/>
      <c r="AY33" s="57"/>
      <c r="AZ33" s="2"/>
      <c r="BA33" s="7" t="s">
        <v>7</v>
      </c>
      <c r="BB33" s="7">
        <v>9.8000199999999996E-2</v>
      </c>
      <c r="BC33" s="7" t="s">
        <v>6</v>
      </c>
      <c r="BD33" s="24">
        <f>BB33/BB64*100</f>
        <v>0.3450711267605634</v>
      </c>
      <c r="BE33" s="3"/>
      <c r="BF33" s="3"/>
      <c r="BG33" s="3"/>
      <c r="BH33" s="20"/>
      <c r="BI33" s="2"/>
      <c r="BJ33" s="5" t="s">
        <v>7</v>
      </c>
      <c r="BK33" s="5">
        <v>6.0291200000000003E-2</v>
      </c>
      <c r="BL33" s="5" t="s">
        <v>6</v>
      </c>
      <c r="BM33" s="24">
        <f>BK33/BK64*100</f>
        <v>0.29410341463414635</v>
      </c>
      <c r="BN33" s="3"/>
      <c r="BO33" s="3"/>
      <c r="BP33" s="20"/>
      <c r="BQ33" s="2"/>
      <c r="BR33" s="7" t="s">
        <v>7</v>
      </c>
      <c r="BS33" s="7">
        <v>6.0624600000000001E-2</v>
      </c>
      <c r="BT33" s="7" t="s">
        <v>6</v>
      </c>
      <c r="BU33" s="24">
        <f>BS33/BS64*100</f>
        <v>0.26131293103448278</v>
      </c>
      <c r="BV33" s="3"/>
      <c r="BW33" s="3"/>
      <c r="BX33" s="3"/>
      <c r="BY33" s="20"/>
      <c r="BZ33" s="2"/>
      <c r="CA33" s="7" t="s">
        <v>7</v>
      </c>
      <c r="CB33" s="7">
        <v>9.1218800000000003E-2</v>
      </c>
      <c r="CC33" s="7" t="s">
        <v>6</v>
      </c>
      <c r="CD33" s="24">
        <f>CB33/CB64*100</f>
        <v>0.44067053140096624</v>
      </c>
      <c r="CE33" s="3"/>
      <c r="CF33" s="3"/>
      <c r="CG33" s="94"/>
      <c r="CH33" s="92"/>
      <c r="CI33" s="7" t="s">
        <v>8</v>
      </c>
      <c r="CJ33" s="7">
        <v>4.6447200000000001E-2</v>
      </c>
      <c r="CK33" s="7" t="s">
        <v>6</v>
      </c>
      <c r="CL33" s="24">
        <f>CJ33/CJ64*100</f>
        <v>0.1919305785123967</v>
      </c>
      <c r="CM33" s="3"/>
      <c r="CN33" s="20"/>
      <c r="CO33" s="92"/>
      <c r="CP33" s="92"/>
      <c r="CQ33" s="92"/>
      <c r="CR33" s="92"/>
      <c r="CS33" s="92"/>
      <c r="CT33" s="92"/>
      <c r="CU33" s="92"/>
      <c r="CV33" s="92"/>
      <c r="CW33" s="92"/>
      <c r="CX33" s="92"/>
    </row>
    <row r="34" spans="1:102" s="1" customFormat="1" ht="16.5" customHeight="1" x14ac:dyDescent="0.25">
      <c r="A34" s="19" t="s">
        <v>9</v>
      </c>
      <c r="B34" s="3">
        <v>1.0441799999999999E-2</v>
      </c>
      <c r="C34" s="3" t="s">
        <v>6</v>
      </c>
      <c r="D34" s="24">
        <f>B34/B64*100</f>
        <v>4.3507499999999998E-2</v>
      </c>
      <c r="E34" s="3"/>
      <c r="F34" s="20"/>
      <c r="G34" s="2"/>
      <c r="H34" s="5" t="s">
        <v>9</v>
      </c>
      <c r="I34" s="5">
        <v>1.91479E-3</v>
      </c>
      <c r="J34" s="5" t="s">
        <v>6</v>
      </c>
      <c r="K34" s="24">
        <f>I34/I64*100</f>
        <v>9.5739499999999995E-3</v>
      </c>
      <c r="L34" s="3"/>
      <c r="M34" s="20"/>
      <c r="N34" s="2"/>
      <c r="O34" s="5" t="s">
        <v>9</v>
      </c>
      <c r="P34" s="5">
        <v>1.40927E-2</v>
      </c>
      <c r="Q34" s="5" t="s">
        <v>6</v>
      </c>
      <c r="R34" s="24">
        <f>P34/P64*100</f>
        <v>5.4411969111969112E-2</v>
      </c>
      <c r="S34" s="3"/>
      <c r="T34" s="3"/>
      <c r="U34" s="20"/>
      <c r="V34" s="2"/>
      <c r="W34" s="19" t="s">
        <v>9</v>
      </c>
      <c r="X34" s="3">
        <v>2.7247500000000002E-3</v>
      </c>
      <c r="Y34" s="3" t="s">
        <v>6</v>
      </c>
      <c r="Z34" s="24">
        <f>X34/X64*100</f>
        <v>1.159468085106383E-2</v>
      </c>
      <c r="AA34" s="3"/>
      <c r="AB34" s="3"/>
      <c r="AC34" s="20"/>
      <c r="AD34" s="2"/>
      <c r="AE34" s="7" t="s">
        <v>9</v>
      </c>
      <c r="AF34" s="7">
        <v>1.7268100000000002E-2</v>
      </c>
      <c r="AG34" s="7" t="s">
        <v>6</v>
      </c>
      <c r="AH34" s="24">
        <f>AF34/AF64*100</f>
        <v>6.7984645669291355E-2</v>
      </c>
      <c r="AI34" s="3"/>
      <c r="AJ34" s="20"/>
      <c r="AK34" s="57"/>
      <c r="AL34" s="7" t="s">
        <v>9</v>
      </c>
      <c r="AM34" s="7">
        <v>7.5811999999999997E-3</v>
      </c>
      <c r="AN34" s="7" t="s">
        <v>6</v>
      </c>
      <c r="AO34" s="24">
        <f>AM34/AM64*100</f>
        <v>3.3250877192982455E-2</v>
      </c>
      <c r="AP34" s="3"/>
      <c r="AQ34" s="20"/>
      <c r="AR34" s="57"/>
      <c r="AS34" s="5" t="s">
        <v>9</v>
      </c>
      <c r="AT34" s="5">
        <v>9.9404100000000002E-3</v>
      </c>
      <c r="AU34" s="5" t="s">
        <v>6</v>
      </c>
      <c r="AV34" s="24">
        <f>AT34/AT64*100</f>
        <v>4.3598289473684208E-2</v>
      </c>
      <c r="AW34" s="3"/>
      <c r="AX34" s="20"/>
      <c r="AY34" s="57"/>
      <c r="AZ34" s="2"/>
      <c r="BA34" s="7" t="s">
        <v>8</v>
      </c>
      <c r="BB34" s="7">
        <v>6.1051300000000003E-2</v>
      </c>
      <c r="BC34" s="7" t="s">
        <v>6</v>
      </c>
      <c r="BD34" s="24">
        <f>BB34/BB64*100</f>
        <v>0.21496936619718313</v>
      </c>
      <c r="BE34" s="3"/>
      <c r="BF34" s="3"/>
      <c r="BG34" s="3"/>
      <c r="BH34" s="20"/>
      <c r="BI34" s="2"/>
      <c r="BJ34" s="5" t="s">
        <v>8</v>
      </c>
      <c r="BK34" s="5">
        <v>3.83007E-2</v>
      </c>
      <c r="BL34" s="5" t="s">
        <v>6</v>
      </c>
      <c r="BM34" s="24">
        <f>BK34/BK65*100</f>
        <v>0.1244100632219423</v>
      </c>
      <c r="BN34" s="3"/>
      <c r="BO34" s="3"/>
      <c r="BP34" s="20"/>
      <c r="BQ34" s="2"/>
      <c r="BR34" s="7" t="s">
        <v>8</v>
      </c>
      <c r="BS34" s="7">
        <v>3.45822E-2</v>
      </c>
      <c r="BT34" s="7" t="s">
        <v>6</v>
      </c>
      <c r="BU34" s="24">
        <f>BS34/BS64*100</f>
        <v>0.14906120689655172</v>
      </c>
      <c r="BV34" s="3"/>
      <c r="BW34" s="3"/>
      <c r="BX34" s="3"/>
      <c r="BY34" s="20"/>
      <c r="BZ34" s="2"/>
      <c r="CA34" s="7" t="s">
        <v>8</v>
      </c>
      <c r="CB34" s="7">
        <v>3.3067399999999997E-2</v>
      </c>
      <c r="CC34" s="7" t="s">
        <v>6</v>
      </c>
      <c r="CD34" s="24">
        <f>CB34/CB64*100</f>
        <v>0.15974589371980677</v>
      </c>
      <c r="CE34" s="3"/>
      <c r="CF34" s="3"/>
      <c r="CG34" s="94"/>
      <c r="CH34" s="92"/>
      <c r="CI34" s="7" t="s">
        <v>9</v>
      </c>
      <c r="CJ34" s="7">
        <v>3.7830999999999997E-2</v>
      </c>
      <c r="CK34" s="7" t="s">
        <v>6</v>
      </c>
      <c r="CL34" s="24">
        <f>CJ34/CJ64*100</f>
        <v>0.15632644628099174</v>
      </c>
      <c r="CM34" s="3"/>
      <c r="CN34" s="20"/>
      <c r="CO34" s="92"/>
      <c r="CP34" s="92"/>
      <c r="CQ34" s="92"/>
      <c r="CR34" s="92"/>
      <c r="CS34" s="92"/>
      <c r="CT34" s="92"/>
      <c r="CU34" s="92"/>
      <c r="CV34" s="92"/>
      <c r="CW34" s="92"/>
      <c r="CX34" s="92"/>
    </row>
    <row r="35" spans="1:102" x14ac:dyDescent="0.25">
      <c r="A35" s="15"/>
      <c r="B35" s="5"/>
      <c r="C35" s="5"/>
      <c r="D35" s="5"/>
      <c r="E35" s="5"/>
      <c r="F35" s="16"/>
      <c r="H35" s="15"/>
      <c r="I35" s="5"/>
      <c r="J35" s="5"/>
      <c r="K35" s="5"/>
      <c r="L35" s="5"/>
      <c r="M35" s="16"/>
      <c r="O35" s="15"/>
      <c r="P35" s="5"/>
      <c r="Q35" s="5"/>
      <c r="R35" s="5"/>
      <c r="S35" s="5"/>
      <c r="T35" s="5"/>
      <c r="U35" s="16"/>
      <c r="W35" s="15"/>
      <c r="X35" s="5"/>
      <c r="Y35" s="5"/>
      <c r="Z35" s="5"/>
      <c r="AA35" s="5"/>
      <c r="AB35" s="5"/>
      <c r="AC35" s="16"/>
      <c r="AE35" s="15"/>
      <c r="AF35" s="5"/>
      <c r="AG35" s="5"/>
      <c r="AH35" s="5"/>
      <c r="AI35" s="5"/>
      <c r="AJ35" s="16"/>
      <c r="AK35" s="13"/>
      <c r="AL35" s="15"/>
      <c r="AM35" s="5"/>
      <c r="AN35" s="5"/>
      <c r="AO35" s="5"/>
      <c r="AP35" s="5"/>
      <c r="AQ35" s="16"/>
      <c r="AR35" s="13"/>
      <c r="AS35" s="15"/>
      <c r="AT35" s="5"/>
      <c r="AU35" s="5"/>
      <c r="AV35" s="5"/>
      <c r="AW35" s="5"/>
      <c r="AX35" s="16"/>
      <c r="AY35" s="13"/>
      <c r="BA35" s="7" t="s">
        <v>9</v>
      </c>
      <c r="BB35" s="7">
        <v>7.7906900000000003E-3</v>
      </c>
      <c r="BC35" s="7" t="s">
        <v>6</v>
      </c>
      <c r="BD35" s="24">
        <f>BB35/BB64*100</f>
        <v>2.7432007042253525E-2</v>
      </c>
      <c r="BE35" s="3"/>
      <c r="BF35" s="3"/>
      <c r="BG35" s="3"/>
      <c r="BH35" s="20"/>
      <c r="BI35" s="2"/>
      <c r="BJ35" s="5" t="s">
        <v>9</v>
      </c>
      <c r="BK35" s="5">
        <v>9.5634899999999991E-3</v>
      </c>
      <c r="BL35" s="5" t="s">
        <v>6</v>
      </c>
      <c r="BM35" s="24">
        <f>BK35/BK64*100</f>
        <v>4.6651170731707312E-2</v>
      </c>
      <c r="BN35" s="3"/>
      <c r="BO35" s="3"/>
      <c r="BP35" s="20"/>
      <c r="BQ35" s="2"/>
      <c r="BR35" s="7" t="s">
        <v>9</v>
      </c>
      <c r="BS35" s="7">
        <v>1.0222699999999999E-2</v>
      </c>
      <c r="BT35" s="7" t="s">
        <v>6</v>
      </c>
      <c r="BU35" s="24">
        <f>BS35/BS64*100</f>
        <v>4.4063362068965516E-2</v>
      </c>
      <c r="BV35" s="3"/>
      <c r="BW35" s="3"/>
      <c r="BX35" s="3"/>
      <c r="BY35" s="20"/>
      <c r="BZ35" s="2"/>
      <c r="CA35" s="7" t="s">
        <v>9</v>
      </c>
      <c r="CB35" s="7">
        <v>6.3290999999999998E-3</v>
      </c>
      <c r="CC35" s="7" t="s">
        <v>6</v>
      </c>
      <c r="CD35" s="24">
        <f>CB35/CB64*100</f>
        <v>3.0575362318840581E-2</v>
      </c>
      <c r="CE35" s="3"/>
      <c r="CF35" s="3"/>
      <c r="CG35" s="94"/>
      <c r="CH35" s="92"/>
      <c r="CI35" s="15"/>
      <c r="CJ35" s="5"/>
      <c r="CK35" s="5"/>
      <c r="CL35" s="5"/>
      <c r="CM35" s="5"/>
      <c r="CN35" s="16"/>
      <c r="CO35" s="92"/>
      <c r="CP35" s="92"/>
      <c r="CQ35" s="92"/>
      <c r="CR35" s="92"/>
      <c r="CS35" s="92"/>
      <c r="CT35" s="92"/>
      <c r="CU35" s="92"/>
      <c r="CV35" s="92"/>
      <c r="CW35" s="92"/>
      <c r="CX35" s="92"/>
    </row>
    <row r="36" spans="1:102" x14ac:dyDescent="0.25">
      <c r="A36" s="15"/>
      <c r="B36" s="5"/>
      <c r="C36" s="5"/>
      <c r="D36" s="5"/>
      <c r="E36" s="5"/>
      <c r="F36" s="16"/>
      <c r="H36" s="5" t="s">
        <v>22</v>
      </c>
      <c r="I36" s="5">
        <v>34.104100000000003</v>
      </c>
      <c r="J36" s="5" t="s">
        <v>11</v>
      </c>
      <c r="K36" s="5"/>
      <c r="L36" s="5"/>
      <c r="M36" s="5">
        <v>9</v>
      </c>
      <c r="O36" s="5" t="s">
        <v>10</v>
      </c>
      <c r="P36" s="5">
        <v>20.740600000000001</v>
      </c>
      <c r="Q36" s="5" t="s">
        <v>11</v>
      </c>
      <c r="R36" s="5" t="s">
        <v>56</v>
      </c>
      <c r="S36" s="5" t="s">
        <v>27</v>
      </c>
      <c r="T36" s="5">
        <v>19</v>
      </c>
      <c r="U36" s="16"/>
      <c r="W36" s="15" t="s">
        <v>10</v>
      </c>
      <c r="X36" s="5">
        <v>68.000200000000007</v>
      </c>
      <c r="Y36" s="5" t="s">
        <v>11</v>
      </c>
      <c r="Z36" s="5"/>
      <c r="AA36" s="5"/>
      <c r="AB36" s="5"/>
      <c r="AC36" s="16">
        <v>14</v>
      </c>
      <c r="AE36" s="7" t="s">
        <v>10</v>
      </c>
      <c r="AF36" s="7">
        <v>23.573699999999999</v>
      </c>
      <c r="AG36" s="7" t="s">
        <v>11</v>
      </c>
      <c r="AH36" s="7" t="s">
        <v>56</v>
      </c>
      <c r="AI36" s="7" t="s">
        <v>27</v>
      </c>
      <c r="AJ36" s="7">
        <v>6</v>
      </c>
      <c r="AK36" s="13"/>
      <c r="AL36" s="7" t="s">
        <v>10</v>
      </c>
      <c r="AM36" s="7">
        <v>10.1898</v>
      </c>
      <c r="AN36" s="7" t="s">
        <v>11</v>
      </c>
      <c r="AO36" s="7" t="s">
        <v>56</v>
      </c>
      <c r="AP36" s="7" t="s">
        <v>27</v>
      </c>
      <c r="AQ36" s="7">
        <v>8</v>
      </c>
      <c r="AR36" s="13"/>
      <c r="AS36" s="7" t="s">
        <v>10</v>
      </c>
      <c r="AT36" s="7">
        <v>11.022399999999999</v>
      </c>
      <c r="AU36" s="7" t="s">
        <v>11</v>
      </c>
      <c r="AV36" s="7" t="s">
        <v>56</v>
      </c>
      <c r="AW36" s="7" t="s">
        <v>27</v>
      </c>
      <c r="AX36" s="7">
        <v>24</v>
      </c>
      <c r="AY36" s="13"/>
      <c r="AZ36" s="7"/>
      <c r="BA36" s="15"/>
      <c r="BB36" s="5"/>
      <c r="BC36" s="5"/>
      <c r="BD36" s="5"/>
      <c r="BE36" s="5"/>
      <c r="BF36" s="5"/>
      <c r="BG36" s="5"/>
      <c r="BH36" s="16"/>
      <c r="BI36" s="7"/>
      <c r="BJ36" s="15"/>
      <c r="BK36" s="5"/>
      <c r="BL36" s="5"/>
      <c r="BM36" s="5"/>
      <c r="BN36" s="5"/>
      <c r="BO36" s="5"/>
      <c r="BP36" s="16"/>
      <c r="BQ36" s="7"/>
      <c r="BR36" s="15"/>
      <c r="BS36" s="5"/>
      <c r="BT36" s="5"/>
      <c r="BU36" s="5"/>
      <c r="BV36" s="5"/>
      <c r="BW36" s="5"/>
      <c r="BX36" s="5"/>
      <c r="BY36" s="16"/>
      <c r="BZ36" s="7"/>
      <c r="CA36" s="15"/>
      <c r="CB36" s="5"/>
      <c r="CC36" s="5"/>
      <c r="CD36" s="5"/>
      <c r="CE36" s="5"/>
      <c r="CF36" s="5"/>
      <c r="CG36" s="65"/>
      <c r="CH36" s="92"/>
      <c r="CI36" s="7" t="s">
        <v>10</v>
      </c>
      <c r="CJ36" s="7">
        <v>25.1419</v>
      </c>
      <c r="CK36" s="7" t="s">
        <v>11</v>
      </c>
      <c r="CL36" s="7" t="s">
        <v>56</v>
      </c>
      <c r="CM36" s="7" t="s">
        <v>27</v>
      </c>
      <c r="CN36" s="7">
        <v>3</v>
      </c>
      <c r="CO36" s="92"/>
      <c r="CP36" s="92"/>
      <c r="CQ36" s="92"/>
      <c r="CR36" s="92"/>
      <c r="CS36" s="92"/>
      <c r="CT36" s="92"/>
      <c r="CU36" s="92"/>
      <c r="CV36" s="92"/>
      <c r="CW36" s="92"/>
      <c r="CX36" s="92"/>
    </row>
    <row r="37" spans="1:102" x14ac:dyDescent="0.25">
      <c r="A37" s="15" t="s">
        <v>10</v>
      </c>
      <c r="B37" s="5">
        <v>31.435500000000001</v>
      </c>
      <c r="C37" s="16">
        <v>7</v>
      </c>
      <c r="D37" s="5"/>
      <c r="E37" s="5"/>
      <c r="F37" s="16">
        <v>7</v>
      </c>
      <c r="H37" s="5" t="s">
        <v>22</v>
      </c>
      <c r="I37" s="5">
        <v>34.534300000000002</v>
      </c>
      <c r="J37" s="5" t="s">
        <v>11</v>
      </c>
      <c r="K37" s="5"/>
      <c r="L37" s="5"/>
      <c r="M37" s="5">
        <v>10</v>
      </c>
      <c r="O37" s="5" t="s">
        <v>10</v>
      </c>
      <c r="P37" s="5">
        <v>21.212599999999998</v>
      </c>
      <c r="Q37" s="5" t="s">
        <v>11</v>
      </c>
      <c r="R37" s="5" t="s">
        <v>56</v>
      </c>
      <c r="S37" s="5" t="s">
        <v>27</v>
      </c>
      <c r="T37" s="5">
        <v>20</v>
      </c>
      <c r="U37" s="16"/>
      <c r="W37" s="15" t="s">
        <v>10</v>
      </c>
      <c r="X37" s="5">
        <v>67.3994</v>
      </c>
      <c r="Y37" s="5" t="s">
        <v>11</v>
      </c>
      <c r="Z37" s="5"/>
      <c r="AA37" s="5"/>
      <c r="AB37" s="5"/>
      <c r="AC37" s="16">
        <v>15</v>
      </c>
      <c r="AE37" s="7" t="s">
        <v>10</v>
      </c>
      <c r="AF37" s="7">
        <v>21.950700000000001</v>
      </c>
      <c r="AG37" s="7" t="s">
        <v>11</v>
      </c>
      <c r="AH37" s="7" t="s">
        <v>56</v>
      </c>
      <c r="AI37" s="7" t="s">
        <v>27</v>
      </c>
      <c r="AJ37" s="7">
        <v>7</v>
      </c>
      <c r="AK37" s="13"/>
      <c r="AL37" s="7" t="s">
        <v>10</v>
      </c>
      <c r="AM37" s="7">
        <v>11.392899999999999</v>
      </c>
      <c r="AN37" s="7" t="s">
        <v>11</v>
      </c>
      <c r="AO37" s="7" t="s">
        <v>56</v>
      </c>
      <c r="AP37" s="7" t="s">
        <v>27</v>
      </c>
      <c r="AQ37" s="7">
        <v>9</v>
      </c>
      <c r="AR37" s="13"/>
      <c r="AS37" s="7" t="s">
        <v>10</v>
      </c>
      <c r="AT37" s="7">
        <v>11.751899999999999</v>
      </c>
      <c r="AU37" s="7" t="s">
        <v>11</v>
      </c>
      <c r="AV37" s="7" t="s">
        <v>56</v>
      </c>
      <c r="AW37" s="7" t="s">
        <v>27</v>
      </c>
      <c r="AX37" s="7">
        <v>25</v>
      </c>
      <c r="AY37" s="13"/>
      <c r="AZ37" s="7"/>
      <c r="BA37" s="5" t="s">
        <v>10</v>
      </c>
      <c r="BB37" s="5">
        <v>21.6828</v>
      </c>
      <c r="BC37" s="5" t="s">
        <v>11</v>
      </c>
      <c r="BD37" s="5" t="s">
        <v>56</v>
      </c>
      <c r="BE37" s="5" t="s">
        <v>27</v>
      </c>
      <c r="BF37" s="5">
        <v>12</v>
      </c>
      <c r="BG37" s="5"/>
      <c r="BH37" s="16"/>
      <c r="BI37" s="7"/>
      <c r="BJ37" s="5" t="s">
        <v>10</v>
      </c>
      <c r="BK37" s="5">
        <v>15.243600000000001</v>
      </c>
      <c r="BL37" s="5" t="s">
        <v>11</v>
      </c>
      <c r="BM37" s="5" t="s">
        <v>56</v>
      </c>
      <c r="BN37" s="5" t="s">
        <v>27</v>
      </c>
      <c r="BO37" s="5">
        <v>1</v>
      </c>
      <c r="BP37" s="16"/>
      <c r="BQ37" s="7"/>
      <c r="BR37" s="7" t="s">
        <v>10</v>
      </c>
      <c r="BS37" s="7">
        <v>18.3002</v>
      </c>
      <c r="BT37" s="7" t="s">
        <v>11</v>
      </c>
      <c r="BU37" s="7" t="s">
        <v>56</v>
      </c>
      <c r="BV37" s="7" t="s">
        <v>27</v>
      </c>
      <c r="BW37" s="7">
        <v>25</v>
      </c>
      <c r="BX37" s="5"/>
      <c r="BY37" s="16"/>
      <c r="BZ37" s="7"/>
      <c r="CA37" s="7" t="s">
        <v>10</v>
      </c>
      <c r="CB37" s="7">
        <v>41.261699999999998</v>
      </c>
      <c r="CC37" s="7" t="s">
        <v>11</v>
      </c>
      <c r="CD37" s="7" t="s">
        <v>56</v>
      </c>
      <c r="CE37" s="7"/>
      <c r="CF37" s="7" t="s">
        <v>27</v>
      </c>
      <c r="CG37" s="7">
        <v>14</v>
      </c>
      <c r="CH37" s="92"/>
      <c r="CI37" s="7" t="s">
        <v>10</v>
      </c>
      <c r="CJ37" s="7">
        <v>24.226900000000001</v>
      </c>
      <c r="CK37" s="7" t="s">
        <v>11</v>
      </c>
      <c r="CL37" s="7" t="s">
        <v>56</v>
      </c>
      <c r="CM37" s="7" t="s">
        <v>27</v>
      </c>
      <c r="CN37" s="7">
        <v>4</v>
      </c>
      <c r="CO37" s="92"/>
      <c r="CP37" s="92"/>
      <c r="CQ37" s="92"/>
      <c r="CR37" s="92"/>
      <c r="CS37" s="92"/>
      <c r="CT37" s="92"/>
      <c r="CU37" s="92"/>
      <c r="CV37" s="92"/>
      <c r="CW37" s="92"/>
      <c r="CX37" s="92"/>
    </row>
    <row r="38" spans="1:102" x14ac:dyDescent="0.25">
      <c r="A38" s="15" t="s">
        <v>10</v>
      </c>
      <c r="B38" s="5">
        <v>30.849399999999999</v>
      </c>
      <c r="C38" s="16">
        <v>8</v>
      </c>
      <c r="D38" s="5"/>
      <c r="E38" s="5"/>
      <c r="F38" s="16">
        <v>8</v>
      </c>
      <c r="H38" s="5" t="s">
        <v>22</v>
      </c>
      <c r="I38" s="5">
        <v>35.190600000000003</v>
      </c>
      <c r="J38" s="5" t="s">
        <v>11</v>
      </c>
      <c r="K38" s="5"/>
      <c r="L38" s="5"/>
      <c r="M38" s="5">
        <v>11</v>
      </c>
      <c r="O38" s="5" t="s">
        <v>10</v>
      </c>
      <c r="P38" s="5">
        <v>21.995899999999999</v>
      </c>
      <c r="Q38" s="5" t="s">
        <v>11</v>
      </c>
      <c r="R38" s="5" t="s">
        <v>56</v>
      </c>
      <c r="S38" s="5" t="s">
        <v>27</v>
      </c>
      <c r="T38" s="5">
        <v>21</v>
      </c>
      <c r="U38" s="16"/>
      <c r="W38" s="15" t="s">
        <v>10</v>
      </c>
      <c r="X38" s="5">
        <v>67.264700000000005</v>
      </c>
      <c r="Y38" s="5" t="s">
        <v>11</v>
      </c>
      <c r="Z38" s="5"/>
      <c r="AA38" s="5"/>
      <c r="AB38" s="5"/>
      <c r="AC38" s="16">
        <v>16</v>
      </c>
      <c r="AE38" s="7" t="s">
        <v>10</v>
      </c>
      <c r="AF38" s="7">
        <v>20.305199999999999</v>
      </c>
      <c r="AG38" s="7" t="s">
        <v>11</v>
      </c>
      <c r="AH38" s="7" t="s">
        <v>56</v>
      </c>
      <c r="AI38" s="7" t="s">
        <v>27</v>
      </c>
      <c r="AJ38" s="7">
        <v>8</v>
      </c>
      <c r="AK38" s="13"/>
      <c r="AL38" s="7" t="s">
        <v>10</v>
      </c>
      <c r="AM38" s="7">
        <v>13.1083</v>
      </c>
      <c r="AN38" s="7" t="s">
        <v>11</v>
      </c>
      <c r="AO38" s="7" t="s">
        <v>56</v>
      </c>
      <c r="AP38" s="7" t="s">
        <v>27</v>
      </c>
      <c r="AQ38" s="7">
        <v>10</v>
      </c>
      <c r="AR38" s="13"/>
      <c r="AS38" s="7" t="s">
        <v>10</v>
      </c>
      <c r="AT38" s="7">
        <v>11.6473</v>
      </c>
      <c r="AU38" s="7" t="s">
        <v>11</v>
      </c>
      <c r="AV38" s="7" t="s">
        <v>56</v>
      </c>
      <c r="AW38" s="7" t="s">
        <v>27</v>
      </c>
      <c r="AX38" s="7">
        <v>26</v>
      </c>
      <c r="AY38" s="13"/>
      <c r="AZ38" s="7"/>
      <c r="BA38" s="5" t="s">
        <v>10</v>
      </c>
      <c r="BB38" s="5">
        <v>20.956099999999999</v>
      </c>
      <c r="BC38" s="5" t="s">
        <v>11</v>
      </c>
      <c r="BD38" s="5" t="s">
        <v>56</v>
      </c>
      <c r="BE38" s="5" t="s">
        <v>27</v>
      </c>
      <c r="BF38" s="5">
        <v>13</v>
      </c>
      <c r="BG38" s="5"/>
      <c r="BH38" s="16"/>
      <c r="BI38" s="7"/>
      <c r="BJ38" s="5" t="s">
        <v>10</v>
      </c>
      <c r="BK38" s="5">
        <v>15.848100000000001</v>
      </c>
      <c r="BL38" s="5" t="s">
        <v>11</v>
      </c>
      <c r="BM38" s="5" t="s">
        <v>56</v>
      </c>
      <c r="BN38" s="5" t="s">
        <v>27</v>
      </c>
      <c r="BO38" s="5">
        <v>2</v>
      </c>
      <c r="BP38" s="16"/>
      <c r="BQ38" s="7"/>
      <c r="BR38" s="7" t="s">
        <v>10</v>
      </c>
      <c r="BS38" s="7">
        <v>16.812999999999999</v>
      </c>
      <c r="BT38" s="7" t="s">
        <v>11</v>
      </c>
      <c r="BU38" s="7" t="s">
        <v>56</v>
      </c>
      <c r="BV38" s="7" t="s">
        <v>27</v>
      </c>
      <c r="BW38" s="7">
        <v>26</v>
      </c>
      <c r="BX38" s="5"/>
      <c r="BY38" s="16"/>
      <c r="BZ38" s="7"/>
      <c r="CA38" s="7" t="s">
        <v>10</v>
      </c>
      <c r="CB38" s="7">
        <v>40.950800000000001</v>
      </c>
      <c r="CC38" s="7" t="s">
        <v>11</v>
      </c>
      <c r="CD38" s="7" t="s">
        <v>56</v>
      </c>
      <c r="CE38" s="7"/>
      <c r="CF38" s="7" t="s">
        <v>27</v>
      </c>
      <c r="CG38" s="7">
        <v>15</v>
      </c>
      <c r="CH38" s="92"/>
      <c r="CI38" s="7" t="s">
        <v>10</v>
      </c>
      <c r="CJ38" s="7">
        <v>22.405799999999999</v>
      </c>
      <c r="CK38" s="7" t="s">
        <v>11</v>
      </c>
      <c r="CL38" s="7" t="s">
        <v>56</v>
      </c>
      <c r="CM38" s="7" t="s">
        <v>27</v>
      </c>
      <c r="CN38" s="7">
        <v>5</v>
      </c>
      <c r="CO38" s="92"/>
      <c r="CP38" s="92"/>
      <c r="CQ38" s="92"/>
      <c r="CR38" s="92"/>
      <c r="CS38" s="92"/>
      <c r="CT38" s="92"/>
      <c r="CU38" s="92"/>
      <c r="CV38" s="92"/>
      <c r="CW38" s="92"/>
      <c r="CX38" s="92"/>
    </row>
    <row r="39" spans="1:102" x14ac:dyDescent="0.25">
      <c r="A39" s="15" t="s">
        <v>10</v>
      </c>
      <c r="B39" s="5">
        <v>30.840399999999999</v>
      </c>
      <c r="C39" s="16">
        <v>9</v>
      </c>
      <c r="D39" s="5"/>
      <c r="E39" s="5"/>
      <c r="F39" s="16">
        <v>9</v>
      </c>
      <c r="H39" s="5" t="s">
        <v>22</v>
      </c>
      <c r="I39" s="5">
        <v>36.060200000000002</v>
      </c>
      <c r="J39" s="5" t="s">
        <v>11</v>
      </c>
      <c r="K39" s="5"/>
      <c r="L39" s="5"/>
      <c r="M39" s="5">
        <v>12</v>
      </c>
      <c r="O39" s="5" t="s">
        <v>10</v>
      </c>
      <c r="P39" s="5">
        <v>23.3752</v>
      </c>
      <c r="Q39" s="5" t="s">
        <v>11</v>
      </c>
      <c r="R39" s="5" t="s">
        <v>56</v>
      </c>
      <c r="S39" s="5" t="s">
        <v>27</v>
      </c>
      <c r="T39" s="5">
        <v>22</v>
      </c>
      <c r="U39" s="16"/>
      <c r="W39" s="15" t="s">
        <v>10</v>
      </c>
      <c r="X39" s="5">
        <v>67.952600000000004</v>
      </c>
      <c r="Y39" s="5" t="s">
        <v>11</v>
      </c>
      <c r="Z39" s="5"/>
      <c r="AA39" s="5"/>
      <c r="AB39" s="5"/>
      <c r="AC39" s="16">
        <v>17</v>
      </c>
      <c r="AE39" s="7" t="s">
        <v>10</v>
      </c>
      <c r="AF39" s="7">
        <v>20.123200000000001</v>
      </c>
      <c r="AG39" s="7" t="s">
        <v>11</v>
      </c>
      <c r="AH39" s="7" t="s">
        <v>56</v>
      </c>
      <c r="AI39" s="7" t="s">
        <v>27</v>
      </c>
      <c r="AJ39" s="7">
        <v>9</v>
      </c>
      <c r="AK39" s="13"/>
      <c r="AL39" s="109" t="s">
        <v>10</v>
      </c>
      <c r="AM39" s="109">
        <v>12.9354</v>
      </c>
      <c r="AN39" s="109" t="s">
        <v>11</v>
      </c>
      <c r="AO39" s="109" t="s">
        <v>56</v>
      </c>
      <c r="AP39" s="109" t="s">
        <v>27</v>
      </c>
      <c r="AQ39" s="109">
        <v>11</v>
      </c>
      <c r="AR39" s="13"/>
      <c r="AS39" s="7" t="s">
        <v>10</v>
      </c>
      <c r="AT39" s="7">
        <v>12.362500000000001</v>
      </c>
      <c r="AU39" s="7" t="s">
        <v>11</v>
      </c>
      <c r="AV39" s="7" t="s">
        <v>56</v>
      </c>
      <c r="AW39" s="7" t="s">
        <v>27</v>
      </c>
      <c r="AX39" s="7">
        <v>27</v>
      </c>
      <c r="AY39" s="13"/>
      <c r="AZ39" s="7"/>
      <c r="BA39" s="5" t="s">
        <v>10</v>
      </c>
      <c r="BB39" s="5">
        <v>19.4374</v>
      </c>
      <c r="BC39" s="5" t="s">
        <v>11</v>
      </c>
      <c r="BD39" s="5" t="s">
        <v>56</v>
      </c>
      <c r="BE39" s="5" t="s">
        <v>27</v>
      </c>
      <c r="BF39" s="5">
        <v>14</v>
      </c>
      <c r="BG39" s="5"/>
      <c r="BH39" s="16"/>
      <c r="BI39" s="7"/>
      <c r="BJ39" s="5" t="s">
        <v>10</v>
      </c>
      <c r="BK39" s="5">
        <v>16.182700000000001</v>
      </c>
      <c r="BL39" s="5" t="s">
        <v>11</v>
      </c>
      <c r="BM39" s="5" t="s">
        <v>56</v>
      </c>
      <c r="BN39" s="5" t="s">
        <v>27</v>
      </c>
      <c r="BO39" s="5">
        <v>3</v>
      </c>
      <c r="BP39" s="16"/>
      <c r="BQ39" s="7"/>
      <c r="BR39" s="7" t="s">
        <v>10</v>
      </c>
      <c r="BS39" s="7">
        <v>16.4419</v>
      </c>
      <c r="BT39" s="7" t="s">
        <v>11</v>
      </c>
      <c r="BU39" s="7" t="s">
        <v>56</v>
      </c>
      <c r="BV39" s="7" t="s">
        <v>27</v>
      </c>
      <c r="BW39" s="7">
        <v>27</v>
      </c>
      <c r="BX39" s="5"/>
      <c r="BY39" s="16"/>
      <c r="BZ39" s="7"/>
      <c r="CA39" s="7" t="s">
        <v>10</v>
      </c>
      <c r="CB39" s="7">
        <v>40.918300000000002</v>
      </c>
      <c r="CC39" s="7" t="s">
        <v>11</v>
      </c>
      <c r="CD39" s="7" t="s">
        <v>56</v>
      </c>
      <c r="CE39" s="7"/>
      <c r="CF39" s="7" t="s">
        <v>27</v>
      </c>
      <c r="CG39" s="7">
        <v>16</v>
      </c>
      <c r="CH39" s="92"/>
      <c r="CI39" s="7" t="s">
        <v>10</v>
      </c>
      <c r="CJ39" s="7">
        <v>21.216100000000001</v>
      </c>
      <c r="CK39" s="7" t="s">
        <v>11</v>
      </c>
      <c r="CL39" s="7" t="s">
        <v>56</v>
      </c>
      <c r="CM39" s="7" t="s">
        <v>27</v>
      </c>
      <c r="CN39" s="7">
        <v>6</v>
      </c>
      <c r="CO39" s="92"/>
      <c r="CP39" s="92"/>
      <c r="CQ39" s="92"/>
      <c r="CR39" s="92"/>
      <c r="CS39" s="92"/>
      <c r="CT39" s="92"/>
      <c r="CU39" s="92"/>
      <c r="CV39" s="92"/>
      <c r="CW39" s="92"/>
      <c r="CX39" s="92"/>
    </row>
    <row r="40" spans="1:102" x14ac:dyDescent="0.25">
      <c r="A40" s="15" t="s">
        <v>10</v>
      </c>
      <c r="B40" s="5">
        <v>30.489799999999999</v>
      </c>
      <c r="C40" s="16">
        <v>10</v>
      </c>
      <c r="D40" s="5"/>
      <c r="E40" s="5"/>
      <c r="F40" s="16">
        <v>10</v>
      </c>
      <c r="H40" s="5" t="s">
        <v>22</v>
      </c>
      <c r="I40" s="5">
        <v>36.510599999999997</v>
      </c>
      <c r="J40" s="5" t="s">
        <v>11</v>
      </c>
      <c r="K40" s="5"/>
      <c r="L40" s="5"/>
      <c r="M40" s="5">
        <v>13</v>
      </c>
      <c r="O40" s="5" t="s">
        <v>10</v>
      </c>
      <c r="P40" s="5">
        <v>23.379200000000001</v>
      </c>
      <c r="Q40" s="5" t="s">
        <v>11</v>
      </c>
      <c r="R40" s="5" t="s">
        <v>56</v>
      </c>
      <c r="S40" s="5" t="s">
        <v>27</v>
      </c>
      <c r="T40" s="5">
        <v>23</v>
      </c>
      <c r="U40" s="16"/>
      <c r="W40" s="15" t="s">
        <v>10</v>
      </c>
      <c r="X40" s="5">
        <v>68.219800000000006</v>
      </c>
      <c r="Y40" s="5" t="s">
        <v>11</v>
      </c>
      <c r="Z40" s="5"/>
      <c r="AA40" s="5"/>
      <c r="AB40" s="5"/>
      <c r="AC40" s="16">
        <v>18</v>
      </c>
      <c r="AE40" s="7" t="s">
        <v>10</v>
      </c>
      <c r="AF40" s="7">
        <v>19.9786</v>
      </c>
      <c r="AG40" s="7" t="s">
        <v>11</v>
      </c>
      <c r="AH40" s="7" t="s">
        <v>56</v>
      </c>
      <c r="AI40" s="7" t="s">
        <v>27</v>
      </c>
      <c r="AJ40" s="7">
        <v>10</v>
      </c>
      <c r="AK40" s="13"/>
      <c r="AL40" s="7" t="s">
        <v>10</v>
      </c>
      <c r="AM40" s="7">
        <v>13.5847</v>
      </c>
      <c r="AN40" s="7" t="s">
        <v>11</v>
      </c>
      <c r="AO40" s="7" t="s">
        <v>56</v>
      </c>
      <c r="AP40" s="7" t="s">
        <v>27</v>
      </c>
      <c r="AQ40" s="7">
        <v>12</v>
      </c>
      <c r="AR40" s="13"/>
      <c r="AS40" s="7" t="s">
        <v>10</v>
      </c>
      <c r="AT40" s="7">
        <v>12.576599999999999</v>
      </c>
      <c r="AU40" s="7" t="s">
        <v>11</v>
      </c>
      <c r="AV40" s="7" t="s">
        <v>56</v>
      </c>
      <c r="AW40" s="7" t="s">
        <v>27</v>
      </c>
      <c r="AX40" s="7">
        <v>28</v>
      </c>
      <c r="AY40" s="13"/>
      <c r="AZ40" s="7"/>
      <c r="BA40" s="5" t="s">
        <v>10</v>
      </c>
      <c r="BB40" s="5">
        <v>18.752800000000001</v>
      </c>
      <c r="BC40" s="5" t="s">
        <v>11</v>
      </c>
      <c r="BD40" s="5" t="s">
        <v>56</v>
      </c>
      <c r="BE40" s="5" t="s">
        <v>27</v>
      </c>
      <c r="BF40" s="5">
        <v>15</v>
      </c>
      <c r="BG40" s="5"/>
      <c r="BH40" s="16"/>
      <c r="BI40" s="7"/>
      <c r="BJ40" s="5" t="s">
        <v>10</v>
      </c>
      <c r="BK40" s="5">
        <v>16.439</v>
      </c>
      <c r="BL40" s="5" t="s">
        <v>11</v>
      </c>
      <c r="BM40" s="5" t="s">
        <v>56</v>
      </c>
      <c r="BN40" s="5" t="s">
        <v>27</v>
      </c>
      <c r="BO40" s="5">
        <v>4</v>
      </c>
      <c r="BP40" s="16"/>
      <c r="BQ40" s="7"/>
      <c r="BR40" s="7" t="s">
        <v>10</v>
      </c>
      <c r="BS40" s="7">
        <v>17.6736</v>
      </c>
      <c r="BT40" s="7" t="s">
        <v>11</v>
      </c>
      <c r="BU40" s="7" t="s">
        <v>56</v>
      </c>
      <c r="BV40" s="7" t="s">
        <v>27</v>
      </c>
      <c r="BW40" s="7">
        <v>28</v>
      </c>
      <c r="BX40" s="5"/>
      <c r="BY40" s="16"/>
      <c r="BZ40" s="7"/>
      <c r="CA40" s="7" t="s">
        <v>10</v>
      </c>
      <c r="CB40" s="7">
        <v>39.331200000000003</v>
      </c>
      <c r="CC40" s="7" t="s">
        <v>11</v>
      </c>
      <c r="CD40" s="7" t="s">
        <v>56</v>
      </c>
      <c r="CE40" s="7"/>
      <c r="CF40" s="7" t="s">
        <v>27</v>
      </c>
      <c r="CG40" s="7">
        <v>17</v>
      </c>
      <c r="CH40" s="92"/>
      <c r="CI40" s="7" t="s">
        <v>10</v>
      </c>
      <c r="CJ40" s="7">
        <v>20.038599999999999</v>
      </c>
      <c r="CK40" s="7" t="s">
        <v>11</v>
      </c>
      <c r="CL40" s="7" t="s">
        <v>56</v>
      </c>
      <c r="CM40" s="7" t="s">
        <v>27</v>
      </c>
      <c r="CN40" s="7">
        <v>7</v>
      </c>
      <c r="CO40" s="92"/>
      <c r="CP40" s="92"/>
      <c r="CQ40" s="92"/>
      <c r="CR40" s="92"/>
      <c r="CS40" s="92"/>
      <c r="CT40" s="92"/>
      <c r="CU40" s="92"/>
      <c r="CV40" s="92"/>
      <c r="CW40" s="92"/>
      <c r="CX40" s="92"/>
    </row>
    <row r="41" spans="1:102" x14ac:dyDescent="0.25">
      <c r="A41" s="15" t="s">
        <v>10</v>
      </c>
      <c r="B41" s="5">
        <v>30.223199999999999</v>
      </c>
      <c r="C41" s="16">
        <v>11</v>
      </c>
      <c r="D41" s="5"/>
      <c r="E41" s="5"/>
      <c r="F41" s="16">
        <v>11</v>
      </c>
      <c r="H41" s="5" t="s">
        <v>22</v>
      </c>
      <c r="I41" s="5">
        <v>37.269100000000002</v>
      </c>
      <c r="J41" s="5" t="s">
        <v>11</v>
      </c>
      <c r="K41" s="5"/>
      <c r="L41" s="5"/>
      <c r="M41" s="5">
        <v>14</v>
      </c>
      <c r="O41" s="5" t="s">
        <v>10</v>
      </c>
      <c r="P41" s="5">
        <v>24.000800000000002</v>
      </c>
      <c r="Q41" s="5" t="s">
        <v>11</v>
      </c>
      <c r="R41" s="5" t="s">
        <v>56</v>
      </c>
      <c r="S41" s="5" t="s">
        <v>27</v>
      </c>
      <c r="T41" s="5">
        <v>24</v>
      </c>
      <c r="U41" s="16"/>
      <c r="W41" s="15" t="s">
        <v>10</v>
      </c>
      <c r="X41" s="5">
        <v>69.113</v>
      </c>
      <c r="Y41" s="5" t="s">
        <v>11</v>
      </c>
      <c r="Z41" s="5"/>
      <c r="AA41" s="5"/>
      <c r="AB41" s="5"/>
      <c r="AC41" s="16">
        <v>19</v>
      </c>
      <c r="AE41" s="7" t="s">
        <v>10</v>
      </c>
      <c r="AF41" s="7">
        <v>18.451699999999999</v>
      </c>
      <c r="AG41" s="7" t="s">
        <v>11</v>
      </c>
      <c r="AH41" s="7" t="s">
        <v>56</v>
      </c>
      <c r="AI41" s="7" t="s">
        <v>27</v>
      </c>
      <c r="AJ41" s="7">
        <v>11</v>
      </c>
      <c r="AK41" s="13"/>
      <c r="AL41" s="109" t="s">
        <v>10</v>
      </c>
      <c r="AM41" s="109">
        <v>14.409700000000001</v>
      </c>
      <c r="AN41" s="109" t="s">
        <v>11</v>
      </c>
      <c r="AO41" s="109" t="s">
        <v>56</v>
      </c>
      <c r="AP41" s="109" t="s">
        <v>27</v>
      </c>
      <c r="AQ41" s="109">
        <v>13</v>
      </c>
      <c r="AR41" s="13"/>
      <c r="AS41" s="7" t="s">
        <v>10</v>
      </c>
      <c r="AT41" s="7">
        <v>12.462199999999999</v>
      </c>
      <c r="AU41" s="7" t="s">
        <v>11</v>
      </c>
      <c r="AV41" s="7" t="s">
        <v>56</v>
      </c>
      <c r="AW41" s="7" t="s">
        <v>27</v>
      </c>
      <c r="AX41" s="7">
        <v>29</v>
      </c>
      <c r="AY41" s="13"/>
      <c r="AZ41" s="7"/>
      <c r="BA41" s="5" t="s">
        <v>10</v>
      </c>
      <c r="BB41" s="5">
        <v>19.744</v>
      </c>
      <c r="BC41" s="5" t="s">
        <v>11</v>
      </c>
      <c r="BD41" s="5" t="s">
        <v>56</v>
      </c>
      <c r="BE41" s="5" t="s">
        <v>27</v>
      </c>
      <c r="BF41" s="5">
        <v>16</v>
      </c>
      <c r="BG41" s="5"/>
      <c r="BH41" s="16"/>
      <c r="BI41" s="7"/>
      <c r="BJ41" s="5" t="s">
        <v>10</v>
      </c>
      <c r="BK41" s="5">
        <v>17.8324</v>
      </c>
      <c r="BL41" s="5" t="s">
        <v>11</v>
      </c>
      <c r="BM41" s="5" t="s">
        <v>56</v>
      </c>
      <c r="BN41" s="5" t="s">
        <v>27</v>
      </c>
      <c r="BO41" s="5">
        <v>5</v>
      </c>
      <c r="BP41" s="16"/>
      <c r="BQ41" s="7"/>
      <c r="BR41" s="7" t="s">
        <v>10</v>
      </c>
      <c r="BS41" s="7">
        <v>17.976299999999998</v>
      </c>
      <c r="BT41" s="7" t="s">
        <v>11</v>
      </c>
      <c r="BU41" s="7" t="s">
        <v>56</v>
      </c>
      <c r="BV41" s="7" t="s">
        <v>27</v>
      </c>
      <c r="BW41" s="7">
        <v>29</v>
      </c>
      <c r="BX41" s="5"/>
      <c r="BY41" s="16"/>
      <c r="BZ41" s="7"/>
      <c r="CA41" s="7" t="s">
        <v>10</v>
      </c>
      <c r="CB41" s="7">
        <v>38.0717</v>
      </c>
      <c r="CC41" s="7" t="s">
        <v>11</v>
      </c>
      <c r="CD41" s="7" t="s">
        <v>56</v>
      </c>
      <c r="CE41" s="7"/>
      <c r="CF41" s="7" t="s">
        <v>27</v>
      </c>
      <c r="CG41" s="7">
        <v>18</v>
      </c>
      <c r="CH41" s="92"/>
      <c r="CI41" s="7" t="s">
        <v>10</v>
      </c>
      <c r="CJ41" s="7">
        <v>19.023099999999999</v>
      </c>
      <c r="CK41" s="7" t="s">
        <v>11</v>
      </c>
      <c r="CL41" s="7" t="s">
        <v>56</v>
      </c>
      <c r="CM41" s="7" t="s">
        <v>27</v>
      </c>
      <c r="CN41" s="7">
        <v>8</v>
      </c>
      <c r="CO41" s="92"/>
      <c r="CP41" s="92"/>
      <c r="CQ41" s="92"/>
      <c r="CR41" s="92"/>
      <c r="CS41" s="92"/>
      <c r="CT41" s="92"/>
      <c r="CU41" s="92"/>
      <c r="CV41" s="92"/>
      <c r="CW41" s="92"/>
      <c r="CX41" s="92"/>
    </row>
    <row r="42" spans="1:102" x14ac:dyDescent="0.25">
      <c r="A42" s="15" t="s">
        <v>10</v>
      </c>
      <c r="B42" s="5">
        <v>29.5764</v>
      </c>
      <c r="C42" s="16">
        <v>12</v>
      </c>
      <c r="D42" s="5"/>
      <c r="E42" s="5"/>
      <c r="F42" s="16">
        <v>12</v>
      </c>
      <c r="H42" s="5" t="s">
        <v>22</v>
      </c>
      <c r="I42" s="5">
        <v>37.247799999999998</v>
      </c>
      <c r="J42" s="5" t="s">
        <v>11</v>
      </c>
      <c r="K42" s="5"/>
      <c r="L42" s="5"/>
      <c r="M42" s="5">
        <v>15</v>
      </c>
      <c r="O42" s="5" t="s">
        <v>10</v>
      </c>
      <c r="P42" s="5">
        <v>24.4785</v>
      </c>
      <c r="Q42" s="5" t="s">
        <v>11</v>
      </c>
      <c r="R42" s="5" t="s">
        <v>56</v>
      </c>
      <c r="S42" s="5" t="s">
        <v>27</v>
      </c>
      <c r="T42" s="5">
        <v>25</v>
      </c>
      <c r="U42" s="16"/>
      <c r="W42" s="15" t="s">
        <v>10</v>
      </c>
      <c r="X42" s="5">
        <v>69.06</v>
      </c>
      <c r="Y42" s="5" t="s">
        <v>11</v>
      </c>
      <c r="Z42" s="5"/>
      <c r="AA42" s="5"/>
      <c r="AB42" s="5"/>
      <c r="AC42" s="16">
        <v>20</v>
      </c>
      <c r="AE42" s="7" t="s">
        <v>10</v>
      </c>
      <c r="AF42" s="7">
        <v>17.955500000000001</v>
      </c>
      <c r="AG42" s="7" t="s">
        <v>11</v>
      </c>
      <c r="AH42" s="7" t="s">
        <v>56</v>
      </c>
      <c r="AI42" s="7" t="s">
        <v>27</v>
      </c>
      <c r="AJ42" s="7">
        <v>12</v>
      </c>
      <c r="AK42" s="13"/>
      <c r="AL42" s="109" t="s">
        <v>10</v>
      </c>
      <c r="AM42" s="109">
        <v>14.7219</v>
      </c>
      <c r="AN42" s="109" t="s">
        <v>11</v>
      </c>
      <c r="AO42" s="109" t="s">
        <v>56</v>
      </c>
      <c r="AP42" s="109" t="s">
        <v>27</v>
      </c>
      <c r="AQ42" s="109">
        <v>14</v>
      </c>
      <c r="AR42" s="13"/>
      <c r="AS42" s="7" t="s">
        <v>10</v>
      </c>
      <c r="AT42" s="7">
        <v>12.569900000000001</v>
      </c>
      <c r="AU42" s="7" t="s">
        <v>11</v>
      </c>
      <c r="AV42" s="7" t="s">
        <v>56</v>
      </c>
      <c r="AW42" s="7" t="s">
        <v>27</v>
      </c>
      <c r="AX42" s="7">
        <v>30</v>
      </c>
      <c r="AY42" s="13"/>
      <c r="AZ42" s="7"/>
      <c r="BA42" s="5" t="s">
        <v>10</v>
      </c>
      <c r="BB42" s="5">
        <v>18.9145</v>
      </c>
      <c r="BC42" s="5" t="s">
        <v>11</v>
      </c>
      <c r="BD42" s="5" t="s">
        <v>56</v>
      </c>
      <c r="BE42" s="5" t="s">
        <v>27</v>
      </c>
      <c r="BF42" s="5">
        <v>17</v>
      </c>
      <c r="BG42" s="5"/>
      <c r="BH42" s="16"/>
      <c r="BI42" s="7"/>
      <c r="BJ42" s="5" t="s">
        <v>10</v>
      </c>
      <c r="BK42" s="5">
        <v>17.8599</v>
      </c>
      <c r="BL42" s="5" t="s">
        <v>11</v>
      </c>
      <c r="BM42" s="5" t="s">
        <v>56</v>
      </c>
      <c r="BN42" s="5" t="s">
        <v>27</v>
      </c>
      <c r="BO42" s="5">
        <v>6</v>
      </c>
      <c r="BP42" s="16"/>
      <c r="BQ42" s="7"/>
      <c r="BR42" s="7" t="s">
        <v>10</v>
      </c>
      <c r="BS42" s="7">
        <v>17.1799</v>
      </c>
      <c r="BT42" s="7" t="s">
        <v>11</v>
      </c>
      <c r="BU42" s="7" t="s">
        <v>56</v>
      </c>
      <c r="BV42" s="7" t="s">
        <v>27</v>
      </c>
      <c r="BW42" s="7">
        <v>30</v>
      </c>
      <c r="BX42" s="5"/>
      <c r="BY42" s="16"/>
      <c r="BZ42" s="7"/>
      <c r="CA42" s="7" t="s">
        <v>10</v>
      </c>
      <c r="CB42" s="7">
        <v>37.620199999999997</v>
      </c>
      <c r="CC42" s="7" t="s">
        <v>11</v>
      </c>
      <c r="CD42" s="7" t="s">
        <v>56</v>
      </c>
      <c r="CE42" s="7"/>
      <c r="CF42" s="7" t="s">
        <v>27</v>
      </c>
      <c r="CG42" s="7">
        <v>19</v>
      </c>
      <c r="CH42" s="92"/>
      <c r="CI42" s="15"/>
      <c r="CJ42" s="5"/>
      <c r="CK42" s="5"/>
      <c r="CL42" s="5"/>
      <c r="CM42" s="5"/>
      <c r="CN42" s="16"/>
      <c r="CO42" s="92"/>
      <c r="CP42" s="92"/>
      <c r="CQ42" s="92"/>
      <c r="CR42" s="92"/>
      <c r="CS42" s="92"/>
      <c r="CT42" s="92"/>
      <c r="CU42" s="92"/>
      <c r="CV42" s="92"/>
      <c r="CW42" s="92"/>
      <c r="CX42" s="92"/>
    </row>
    <row r="43" spans="1:102" x14ac:dyDescent="0.25">
      <c r="A43" s="15" t="s">
        <v>10</v>
      </c>
      <c r="B43" s="5">
        <v>28.842099999999999</v>
      </c>
      <c r="C43" s="16">
        <v>13</v>
      </c>
      <c r="D43" s="5"/>
      <c r="E43" s="5"/>
      <c r="F43" s="16">
        <v>13</v>
      </c>
      <c r="H43" s="5" t="s">
        <v>22</v>
      </c>
      <c r="I43" s="5">
        <v>36.425899999999999</v>
      </c>
      <c r="J43" s="5" t="s">
        <v>11</v>
      </c>
      <c r="K43" s="5"/>
      <c r="L43" s="5"/>
      <c r="M43" s="5">
        <v>16</v>
      </c>
      <c r="O43" s="5" t="s">
        <v>10</v>
      </c>
      <c r="P43" s="5">
        <v>24.689900000000002</v>
      </c>
      <c r="Q43" s="5" t="s">
        <v>11</v>
      </c>
      <c r="R43" s="5" t="s">
        <v>56</v>
      </c>
      <c r="S43" s="5" t="s">
        <v>27</v>
      </c>
      <c r="T43" s="5">
        <v>26</v>
      </c>
      <c r="U43" s="16"/>
      <c r="W43" s="15" t="s">
        <v>10</v>
      </c>
      <c r="X43" s="5">
        <v>68.691999999999993</v>
      </c>
      <c r="Y43" s="5" t="s">
        <v>11</v>
      </c>
      <c r="Z43" s="5"/>
      <c r="AA43" s="5"/>
      <c r="AB43" s="5"/>
      <c r="AC43" s="16">
        <v>21</v>
      </c>
      <c r="AE43" s="7" t="s">
        <v>10</v>
      </c>
      <c r="AF43" s="7">
        <v>16.408799999999999</v>
      </c>
      <c r="AG43" s="7" t="s">
        <v>11</v>
      </c>
      <c r="AH43" s="7" t="s">
        <v>56</v>
      </c>
      <c r="AI43" s="7" t="s">
        <v>27</v>
      </c>
      <c r="AJ43" s="7">
        <v>13</v>
      </c>
      <c r="AK43" s="13"/>
      <c r="AL43" s="109" t="s">
        <v>10</v>
      </c>
      <c r="AM43" s="109">
        <v>14.55</v>
      </c>
      <c r="AN43" s="109" t="s">
        <v>11</v>
      </c>
      <c r="AO43" s="109" t="s">
        <v>56</v>
      </c>
      <c r="AP43" s="109" t="s">
        <v>27</v>
      </c>
      <c r="AQ43" s="109">
        <v>15</v>
      </c>
      <c r="AR43" s="13"/>
      <c r="AS43" s="7" t="s">
        <v>10</v>
      </c>
      <c r="AT43" s="7">
        <v>12.952199999999999</v>
      </c>
      <c r="AU43" s="7" t="s">
        <v>11</v>
      </c>
      <c r="AV43" s="7" t="s">
        <v>56</v>
      </c>
      <c r="AW43" s="7" t="s">
        <v>27</v>
      </c>
      <c r="AX43" s="7">
        <v>31</v>
      </c>
      <c r="AY43" s="13"/>
      <c r="AZ43" s="7"/>
      <c r="BA43" s="5" t="s">
        <v>10</v>
      </c>
      <c r="BB43" s="5">
        <v>19.261700000000001</v>
      </c>
      <c r="BC43" s="5" t="s">
        <v>11</v>
      </c>
      <c r="BD43" s="5" t="s">
        <v>56</v>
      </c>
      <c r="BE43" s="5" t="s">
        <v>27</v>
      </c>
      <c r="BF43" s="5">
        <v>18</v>
      </c>
      <c r="BG43" s="5"/>
      <c r="BH43" s="16"/>
      <c r="BI43" s="7"/>
      <c r="BJ43" s="5" t="s">
        <v>10</v>
      </c>
      <c r="BK43" s="5">
        <v>17.915900000000001</v>
      </c>
      <c r="BL43" s="5" t="s">
        <v>11</v>
      </c>
      <c r="BM43" s="5" t="s">
        <v>56</v>
      </c>
      <c r="BN43" s="5" t="s">
        <v>27</v>
      </c>
      <c r="BO43" s="5">
        <v>7</v>
      </c>
      <c r="BP43" s="16"/>
      <c r="BQ43" s="7"/>
      <c r="BR43" s="7" t="s">
        <v>10</v>
      </c>
      <c r="BS43" s="7">
        <v>17.4666</v>
      </c>
      <c r="BT43" s="7" t="s">
        <v>11</v>
      </c>
      <c r="BU43" s="7" t="s">
        <v>56</v>
      </c>
      <c r="BV43" s="7" t="s">
        <v>27</v>
      </c>
      <c r="BW43" s="7">
        <v>31</v>
      </c>
      <c r="BX43" s="5"/>
      <c r="BY43" s="16"/>
      <c r="BZ43" s="7"/>
      <c r="CA43" s="7" t="s">
        <v>10</v>
      </c>
      <c r="CB43" s="7">
        <v>37.341700000000003</v>
      </c>
      <c r="CC43" s="7" t="s">
        <v>11</v>
      </c>
      <c r="CD43" s="7" t="s">
        <v>56</v>
      </c>
      <c r="CE43" s="7"/>
      <c r="CF43" s="7" t="s">
        <v>27</v>
      </c>
      <c r="CG43" s="7">
        <v>20</v>
      </c>
      <c r="CH43" s="92"/>
      <c r="CI43" s="15"/>
      <c r="CJ43" s="5"/>
      <c r="CK43" s="5"/>
      <c r="CL43" s="5"/>
      <c r="CM43" s="5"/>
      <c r="CN43" s="16"/>
      <c r="CO43" s="92"/>
      <c r="CP43" s="92"/>
      <c r="CQ43" s="92"/>
      <c r="CR43" s="92"/>
      <c r="CS43" s="92"/>
      <c r="CT43" s="92"/>
      <c r="CU43" s="92"/>
      <c r="CV43" s="92"/>
      <c r="CW43" s="92"/>
      <c r="CX43" s="92"/>
    </row>
    <row r="44" spans="1:102" x14ac:dyDescent="0.25">
      <c r="A44" s="15" t="s">
        <v>10</v>
      </c>
      <c r="B44" s="5">
        <v>28.413900000000002</v>
      </c>
      <c r="C44" s="16">
        <v>14</v>
      </c>
      <c r="D44" s="5"/>
      <c r="E44" s="5"/>
      <c r="F44" s="16">
        <v>14</v>
      </c>
      <c r="H44" s="5" t="s">
        <v>22</v>
      </c>
      <c r="I44" s="5">
        <v>36.335799999999999</v>
      </c>
      <c r="J44" s="5" t="s">
        <v>11</v>
      </c>
      <c r="K44" s="5"/>
      <c r="L44" s="5"/>
      <c r="M44" s="5">
        <v>17</v>
      </c>
      <c r="O44" s="5" t="s">
        <v>10</v>
      </c>
      <c r="P44" s="5">
        <v>24.494499999999999</v>
      </c>
      <c r="Q44" s="5" t="s">
        <v>11</v>
      </c>
      <c r="R44" s="5" t="s">
        <v>56</v>
      </c>
      <c r="S44" s="5" t="s">
        <v>27</v>
      </c>
      <c r="T44" s="5">
        <v>27</v>
      </c>
      <c r="U44" s="16"/>
      <c r="W44" s="15" t="s">
        <v>10</v>
      </c>
      <c r="X44" s="5">
        <v>69.158000000000001</v>
      </c>
      <c r="Y44" s="5" t="s">
        <v>11</v>
      </c>
      <c r="Z44" s="5"/>
      <c r="AA44" s="5"/>
      <c r="AB44" s="5"/>
      <c r="AC44" s="16">
        <v>22</v>
      </c>
      <c r="AE44" s="7" t="s">
        <v>10</v>
      </c>
      <c r="AF44" s="7">
        <v>15.625299999999999</v>
      </c>
      <c r="AG44" s="7" t="s">
        <v>11</v>
      </c>
      <c r="AH44" s="7" t="s">
        <v>56</v>
      </c>
      <c r="AI44" s="7" t="s">
        <v>27</v>
      </c>
      <c r="AJ44" s="7">
        <v>14</v>
      </c>
      <c r="AK44" s="13"/>
      <c r="AL44" s="109" t="s">
        <v>10</v>
      </c>
      <c r="AM44" s="109">
        <v>15.000999999999999</v>
      </c>
      <c r="AN44" s="109" t="s">
        <v>11</v>
      </c>
      <c r="AO44" s="109" t="s">
        <v>56</v>
      </c>
      <c r="AP44" s="109" t="s">
        <v>27</v>
      </c>
      <c r="AQ44" s="109">
        <v>16</v>
      </c>
      <c r="AR44" s="13"/>
      <c r="AS44" s="7" t="s">
        <v>10</v>
      </c>
      <c r="AT44" s="7">
        <v>14.740600000000001</v>
      </c>
      <c r="AU44" s="7" t="s">
        <v>11</v>
      </c>
      <c r="AV44" s="7" t="s">
        <v>56</v>
      </c>
      <c r="AW44" s="7" t="s">
        <v>27</v>
      </c>
      <c r="AX44" s="7">
        <v>32</v>
      </c>
      <c r="AY44" s="13"/>
      <c r="AZ44" s="7"/>
      <c r="BA44" s="5" t="s">
        <v>10</v>
      </c>
      <c r="BB44" s="5">
        <v>19.3809</v>
      </c>
      <c r="BC44" s="5" t="s">
        <v>11</v>
      </c>
      <c r="BD44" s="5" t="s">
        <v>56</v>
      </c>
      <c r="BE44" s="5" t="s">
        <v>27</v>
      </c>
      <c r="BF44" s="5">
        <v>19</v>
      </c>
      <c r="BG44" s="5"/>
      <c r="BH44" s="16"/>
      <c r="BI44" s="7"/>
      <c r="BJ44" s="5" t="s">
        <v>10</v>
      </c>
      <c r="BK44" s="5">
        <v>17.5519</v>
      </c>
      <c r="BL44" s="5" t="s">
        <v>11</v>
      </c>
      <c r="BM44" s="5" t="s">
        <v>56</v>
      </c>
      <c r="BN44" s="5" t="s">
        <v>27</v>
      </c>
      <c r="BO44" s="5">
        <v>8</v>
      </c>
      <c r="BP44" s="16"/>
      <c r="BQ44" s="7"/>
      <c r="BR44" s="7" t="s">
        <v>10</v>
      </c>
      <c r="BS44" s="7">
        <v>16.593599999999999</v>
      </c>
      <c r="BT44" s="7" t="s">
        <v>11</v>
      </c>
      <c r="BU44" s="7" t="s">
        <v>56</v>
      </c>
      <c r="BV44" s="7" t="s">
        <v>27</v>
      </c>
      <c r="BW44" s="7">
        <v>32</v>
      </c>
      <c r="BX44" s="5"/>
      <c r="BY44" s="16"/>
      <c r="BZ44" s="7"/>
      <c r="CA44" s="7" t="s">
        <v>10</v>
      </c>
      <c r="CB44" s="7">
        <v>37.019799999999996</v>
      </c>
      <c r="CC44" s="7" t="s">
        <v>11</v>
      </c>
      <c r="CD44" s="7" t="s">
        <v>56</v>
      </c>
      <c r="CE44" s="7"/>
      <c r="CF44" s="7" t="s">
        <v>27</v>
      </c>
      <c r="CG44" s="7">
        <v>21</v>
      </c>
      <c r="CH44" s="92"/>
      <c r="CI44" s="15"/>
      <c r="CJ44" s="5"/>
      <c r="CK44" s="5"/>
      <c r="CL44" s="5"/>
      <c r="CM44" s="5"/>
      <c r="CN44" s="16"/>
      <c r="CO44" s="92"/>
      <c r="CP44" s="92"/>
      <c r="CQ44" s="92"/>
      <c r="CR44" s="92"/>
      <c r="CS44" s="92"/>
      <c r="CT44" s="92"/>
      <c r="CU44" s="92"/>
      <c r="CV44" s="92"/>
      <c r="CW44" s="92"/>
      <c r="CX44" s="92"/>
    </row>
    <row r="45" spans="1:102" s="2" customFormat="1" x14ac:dyDescent="0.25">
      <c r="A45" s="17" t="s">
        <v>10</v>
      </c>
      <c r="B45" s="4">
        <v>28.1372</v>
      </c>
      <c r="C45" s="18">
        <v>15</v>
      </c>
      <c r="D45" s="4"/>
      <c r="E45" s="4"/>
      <c r="F45" s="18">
        <v>15</v>
      </c>
      <c r="H45" s="5" t="s">
        <v>22</v>
      </c>
      <c r="I45" s="5">
        <v>36.467700000000001</v>
      </c>
      <c r="J45" s="5" t="s">
        <v>11</v>
      </c>
      <c r="K45" s="5"/>
      <c r="L45" s="5"/>
      <c r="M45" s="5">
        <v>18</v>
      </c>
      <c r="O45" s="5" t="s">
        <v>10</v>
      </c>
      <c r="P45" s="5">
        <v>24.017800000000001</v>
      </c>
      <c r="Q45" s="5" t="s">
        <v>11</v>
      </c>
      <c r="R45" s="5" t="s">
        <v>56</v>
      </c>
      <c r="S45" s="5" t="s">
        <v>27</v>
      </c>
      <c r="T45" s="5">
        <v>28</v>
      </c>
      <c r="U45" s="16"/>
      <c r="W45" s="15" t="s">
        <v>10</v>
      </c>
      <c r="X45" s="5">
        <v>69.561300000000003</v>
      </c>
      <c r="Y45" s="5" t="s">
        <v>11</v>
      </c>
      <c r="Z45" s="5"/>
      <c r="AA45" s="5"/>
      <c r="AB45" s="5"/>
      <c r="AC45" s="16">
        <v>23</v>
      </c>
      <c r="AE45" s="5"/>
      <c r="AF45" s="5"/>
      <c r="AG45" s="5"/>
      <c r="AH45" s="5"/>
      <c r="AI45" s="5"/>
      <c r="AJ45" s="5"/>
      <c r="AK45" s="13"/>
      <c r="AL45" s="109" t="s">
        <v>10</v>
      </c>
      <c r="AM45" s="109">
        <v>15.1661</v>
      </c>
      <c r="AN45" s="109" t="s">
        <v>11</v>
      </c>
      <c r="AO45" s="109" t="s">
        <v>56</v>
      </c>
      <c r="AP45" s="109" t="s">
        <v>27</v>
      </c>
      <c r="AQ45" s="109">
        <v>17</v>
      </c>
      <c r="AR45" s="13"/>
      <c r="AS45" s="7" t="s">
        <v>10</v>
      </c>
      <c r="AT45" s="7">
        <v>15.2997</v>
      </c>
      <c r="AU45" s="7" t="s">
        <v>11</v>
      </c>
      <c r="AV45" s="7" t="s">
        <v>56</v>
      </c>
      <c r="AW45" s="7" t="s">
        <v>27</v>
      </c>
      <c r="AX45" s="7">
        <v>33</v>
      </c>
      <c r="AY45" s="13"/>
      <c r="BA45" s="5" t="s">
        <v>10</v>
      </c>
      <c r="BB45" s="5">
        <v>18.300899999999999</v>
      </c>
      <c r="BC45" s="5" t="s">
        <v>11</v>
      </c>
      <c r="BD45" s="5" t="s">
        <v>56</v>
      </c>
      <c r="BE45" s="5" t="s">
        <v>27</v>
      </c>
      <c r="BF45" s="5">
        <v>20</v>
      </c>
      <c r="BG45" s="5"/>
      <c r="BH45" s="16"/>
      <c r="BI45" s="7"/>
      <c r="BJ45" s="5" t="s">
        <v>10</v>
      </c>
      <c r="BK45" s="5">
        <v>18.0045</v>
      </c>
      <c r="BL45" s="5" t="s">
        <v>11</v>
      </c>
      <c r="BM45" s="5" t="s">
        <v>56</v>
      </c>
      <c r="BN45" s="5" t="s">
        <v>27</v>
      </c>
      <c r="BO45" s="5">
        <v>9</v>
      </c>
      <c r="BP45" s="16"/>
      <c r="BQ45" s="7"/>
      <c r="BR45" s="7" t="s">
        <v>10</v>
      </c>
      <c r="BS45" s="7">
        <v>15.4482</v>
      </c>
      <c r="BT45" s="7" t="s">
        <v>11</v>
      </c>
      <c r="BU45" s="7" t="s">
        <v>56</v>
      </c>
      <c r="BV45" s="7" t="s">
        <v>27</v>
      </c>
      <c r="BW45" s="7">
        <v>33</v>
      </c>
      <c r="BX45" s="5"/>
      <c r="BY45" s="16"/>
      <c r="BZ45" s="7"/>
      <c r="CA45" s="7" t="s">
        <v>10</v>
      </c>
      <c r="CB45" s="7">
        <v>36.557200000000002</v>
      </c>
      <c r="CC45" s="7" t="s">
        <v>11</v>
      </c>
      <c r="CD45" s="7" t="s">
        <v>56</v>
      </c>
      <c r="CE45" s="7"/>
      <c r="CF45" s="7" t="s">
        <v>27</v>
      </c>
      <c r="CG45" s="7">
        <v>22</v>
      </c>
      <c r="CH45" s="92"/>
      <c r="CI45" s="17"/>
      <c r="CJ45" s="4"/>
      <c r="CK45" s="4"/>
      <c r="CL45" s="4"/>
      <c r="CM45" s="4"/>
      <c r="CN45" s="18"/>
      <c r="CO45" s="92"/>
      <c r="CP45" s="92"/>
      <c r="CQ45" s="92"/>
      <c r="CR45" s="92"/>
      <c r="CS45" s="92"/>
      <c r="CT45" s="92"/>
      <c r="CU45" s="92"/>
      <c r="CV45" s="92"/>
      <c r="CW45" s="92"/>
      <c r="CX45" s="92"/>
    </row>
    <row r="46" spans="1:102" s="2" customFormat="1" x14ac:dyDescent="0.25">
      <c r="A46" s="17" t="s">
        <v>10</v>
      </c>
      <c r="B46" s="4">
        <v>26.896799999999999</v>
      </c>
      <c r="C46" s="18">
        <v>16</v>
      </c>
      <c r="D46" s="4"/>
      <c r="E46" s="4"/>
      <c r="F46" s="18">
        <v>16</v>
      </c>
      <c r="H46" s="5" t="s">
        <v>22</v>
      </c>
      <c r="I46" s="5">
        <v>36.656599999999997</v>
      </c>
      <c r="J46" s="5" t="s">
        <v>11</v>
      </c>
      <c r="K46" s="5"/>
      <c r="L46" s="5"/>
      <c r="M46" s="5">
        <v>19</v>
      </c>
      <c r="O46" s="5" t="s">
        <v>10</v>
      </c>
      <c r="P46" s="5">
        <v>23.865300000000001</v>
      </c>
      <c r="Q46" s="5" t="s">
        <v>11</v>
      </c>
      <c r="R46" s="5" t="s">
        <v>56</v>
      </c>
      <c r="S46" s="5" t="s">
        <v>27</v>
      </c>
      <c r="T46" s="5">
        <v>29</v>
      </c>
      <c r="U46" s="16"/>
      <c r="W46" s="15" t="s">
        <v>10</v>
      </c>
      <c r="X46" s="5">
        <v>69.907200000000003</v>
      </c>
      <c r="Y46" s="5" t="s">
        <v>11</v>
      </c>
      <c r="Z46" s="5"/>
      <c r="AA46" s="5"/>
      <c r="AB46" s="5"/>
      <c r="AC46" s="16">
        <v>24</v>
      </c>
      <c r="AE46" s="5"/>
      <c r="AF46" s="5"/>
      <c r="AG46" s="5"/>
      <c r="AH46" s="5"/>
      <c r="AI46" s="5"/>
      <c r="AJ46" s="5"/>
      <c r="AK46" s="13"/>
      <c r="AL46" s="7" t="s">
        <v>10</v>
      </c>
      <c r="AM46" s="7">
        <v>15.734500000000001</v>
      </c>
      <c r="AN46" s="7" t="s">
        <v>11</v>
      </c>
      <c r="AO46" s="7" t="s">
        <v>56</v>
      </c>
      <c r="AP46" s="7" t="s">
        <v>27</v>
      </c>
      <c r="AQ46" s="7">
        <v>18</v>
      </c>
      <c r="AR46" s="13"/>
      <c r="AS46" s="7" t="s">
        <v>10</v>
      </c>
      <c r="AT46" s="7">
        <v>15.511900000000001</v>
      </c>
      <c r="AU46" s="7" t="s">
        <v>11</v>
      </c>
      <c r="AV46" s="7" t="s">
        <v>56</v>
      </c>
      <c r="AW46" s="7" t="s">
        <v>27</v>
      </c>
      <c r="AX46" s="7">
        <v>34</v>
      </c>
      <c r="AY46" s="13"/>
      <c r="BA46" s="5" t="s">
        <v>10</v>
      </c>
      <c r="BB46" s="5">
        <v>16.703800000000001</v>
      </c>
      <c r="BC46" s="5" t="s">
        <v>11</v>
      </c>
      <c r="BD46" s="5" t="s">
        <v>56</v>
      </c>
      <c r="BE46" s="5" t="s">
        <v>27</v>
      </c>
      <c r="BF46" s="5">
        <v>21</v>
      </c>
      <c r="BG46" s="5"/>
      <c r="BH46" s="18"/>
      <c r="BJ46" s="5" t="s">
        <v>10</v>
      </c>
      <c r="BK46" s="5">
        <v>18.520800000000001</v>
      </c>
      <c r="BL46" s="5" t="s">
        <v>11</v>
      </c>
      <c r="BM46" s="5" t="s">
        <v>56</v>
      </c>
      <c r="BN46" s="5" t="s">
        <v>27</v>
      </c>
      <c r="BO46" s="5">
        <v>10</v>
      </c>
      <c r="BP46" s="16"/>
      <c r="BR46" s="17"/>
      <c r="BS46" s="4"/>
      <c r="BT46" s="4"/>
      <c r="BU46" s="4"/>
      <c r="BV46" s="4"/>
      <c r="BW46" s="4"/>
      <c r="BX46" s="4"/>
      <c r="BY46" s="18"/>
      <c r="CA46" s="7" t="s">
        <v>10</v>
      </c>
      <c r="CB46" s="7">
        <v>37.281700000000001</v>
      </c>
      <c r="CC46" s="7" t="s">
        <v>11</v>
      </c>
      <c r="CD46" s="7" t="s">
        <v>56</v>
      </c>
      <c r="CE46" s="7"/>
      <c r="CF46" s="7" t="s">
        <v>27</v>
      </c>
      <c r="CG46" s="7">
        <v>23</v>
      </c>
      <c r="CH46" s="92"/>
      <c r="CI46" s="17"/>
      <c r="CJ46" s="4"/>
      <c r="CK46" s="4"/>
      <c r="CL46" s="4"/>
      <c r="CM46" s="4"/>
      <c r="CN46" s="18"/>
      <c r="CO46" s="92"/>
      <c r="CP46" s="92"/>
      <c r="CQ46" s="92"/>
      <c r="CR46" s="92"/>
      <c r="CS46" s="92"/>
      <c r="CT46" s="92"/>
      <c r="CU46" s="92"/>
      <c r="CV46" s="92"/>
      <c r="CW46" s="92"/>
      <c r="CX46" s="92"/>
    </row>
    <row r="47" spans="1:102" x14ac:dyDescent="0.25">
      <c r="A47" s="15" t="s">
        <v>10</v>
      </c>
      <c r="B47" s="5">
        <v>26.346800000000002</v>
      </c>
      <c r="C47" s="16">
        <v>17</v>
      </c>
      <c r="D47" s="5"/>
      <c r="E47" s="5"/>
      <c r="F47" s="16">
        <v>17</v>
      </c>
      <c r="H47" s="5" t="s">
        <v>22</v>
      </c>
      <c r="I47" s="5">
        <v>36.314500000000002</v>
      </c>
      <c r="J47" s="5" t="s">
        <v>11</v>
      </c>
      <c r="K47" s="5"/>
      <c r="L47" s="5"/>
      <c r="M47" s="5">
        <v>20</v>
      </c>
      <c r="O47" s="5" t="s">
        <v>10</v>
      </c>
      <c r="P47" s="5">
        <v>24.546299999999999</v>
      </c>
      <c r="Q47" s="5" t="s">
        <v>11</v>
      </c>
      <c r="R47" s="5" t="s">
        <v>56</v>
      </c>
      <c r="S47" s="5" t="s">
        <v>27</v>
      </c>
      <c r="T47" s="5">
        <v>30</v>
      </c>
      <c r="U47" s="16"/>
      <c r="W47" s="15" t="s">
        <v>10</v>
      </c>
      <c r="X47" s="5">
        <v>70.6023</v>
      </c>
      <c r="Y47" s="5" t="s">
        <v>11</v>
      </c>
      <c r="Z47" s="5"/>
      <c r="AA47" s="5"/>
      <c r="AB47" s="5"/>
      <c r="AC47" s="16">
        <v>25</v>
      </c>
      <c r="AE47" s="15"/>
      <c r="AF47" s="5"/>
      <c r="AG47" s="5"/>
      <c r="AH47" s="5"/>
      <c r="AI47" s="5"/>
      <c r="AJ47" s="16"/>
      <c r="AK47" s="13"/>
      <c r="AL47" s="7" t="s">
        <v>10</v>
      </c>
      <c r="AM47" s="7">
        <v>15.871600000000001</v>
      </c>
      <c r="AN47" s="7" t="s">
        <v>11</v>
      </c>
      <c r="AO47" s="7" t="s">
        <v>56</v>
      </c>
      <c r="AP47" s="7" t="s">
        <v>27</v>
      </c>
      <c r="AQ47" s="7">
        <v>19</v>
      </c>
      <c r="AR47" s="13"/>
      <c r="AS47" s="7" t="s">
        <v>10</v>
      </c>
      <c r="AT47" s="7">
        <v>15.895099999999999</v>
      </c>
      <c r="AU47" s="7" t="s">
        <v>11</v>
      </c>
      <c r="AV47" s="7" t="s">
        <v>56</v>
      </c>
      <c r="AW47" s="7" t="s">
        <v>27</v>
      </c>
      <c r="AX47" s="7">
        <v>35</v>
      </c>
      <c r="AY47" s="13"/>
      <c r="BA47" s="5" t="s">
        <v>10</v>
      </c>
      <c r="BB47" s="5">
        <v>16.613600000000002</v>
      </c>
      <c r="BC47" s="5" t="s">
        <v>11</v>
      </c>
      <c r="BD47" s="5" t="s">
        <v>56</v>
      </c>
      <c r="BE47" s="5" t="s">
        <v>27</v>
      </c>
      <c r="BF47" s="5">
        <v>22</v>
      </c>
      <c r="BG47" s="5"/>
      <c r="BH47" s="18"/>
      <c r="BI47" s="2"/>
      <c r="BJ47" s="5" t="s">
        <v>10</v>
      </c>
      <c r="BK47" s="5">
        <v>18.475999999999999</v>
      </c>
      <c r="BL47" s="5" t="s">
        <v>11</v>
      </c>
      <c r="BM47" s="5" t="s">
        <v>56</v>
      </c>
      <c r="BN47" s="5" t="s">
        <v>27</v>
      </c>
      <c r="BO47" s="5">
        <v>11</v>
      </c>
      <c r="BP47" s="16"/>
      <c r="BQ47" s="2"/>
      <c r="BR47" s="17"/>
      <c r="BS47" s="4"/>
      <c r="BT47" s="4"/>
      <c r="BU47" s="4"/>
      <c r="BV47" s="4"/>
      <c r="BW47" s="4"/>
      <c r="BX47" s="4"/>
      <c r="BY47" s="18"/>
      <c r="BZ47" s="2"/>
      <c r="CA47" s="7" t="s">
        <v>10</v>
      </c>
      <c r="CB47" s="7">
        <v>36.970300000000002</v>
      </c>
      <c r="CC47" s="7" t="s">
        <v>11</v>
      </c>
      <c r="CD47" s="7" t="s">
        <v>56</v>
      </c>
      <c r="CE47" s="7"/>
      <c r="CF47" s="7" t="s">
        <v>27</v>
      </c>
      <c r="CG47" s="7">
        <v>24</v>
      </c>
      <c r="CH47" s="92"/>
      <c r="CI47" s="15"/>
      <c r="CJ47" s="5"/>
      <c r="CK47" s="5"/>
      <c r="CL47" s="5"/>
      <c r="CM47" s="5"/>
      <c r="CN47" s="16"/>
      <c r="CO47" s="92"/>
      <c r="CP47" s="92"/>
      <c r="CQ47" s="92"/>
      <c r="CR47" s="92"/>
      <c r="CS47" s="92"/>
      <c r="CT47" s="92"/>
      <c r="CU47" s="92"/>
      <c r="CV47" s="92"/>
      <c r="CW47" s="92"/>
      <c r="CX47" s="92"/>
    </row>
    <row r="48" spans="1:102" x14ac:dyDescent="0.25">
      <c r="A48" s="15"/>
      <c r="B48" s="5"/>
      <c r="C48" s="5"/>
      <c r="D48" s="5"/>
      <c r="E48" s="5"/>
      <c r="F48" s="16"/>
      <c r="H48" s="5" t="s">
        <v>22</v>
      </c>
      <c r="I48" s="5">
        <v>36.373199999999997</v>
      </c>
      <c r="J48" s="5" t="s">
        <v>11</v>
      </c>
      <c r="K48" s="5"/>
      <c r="L48" s="5"/>
      <c r="M48" s="5">
        <v>21</v>
      </c>
      <c r="O48" s="5" t="s">
        <v>10</v>
      </c>
      <c r="P48" s="5">
        <v>25.3202</v>
      </c>
      <c r="Q48" s="5" t="s">
        <v>11</v>
      </c>
      <c r="R48" s="5" t="s">
        <v>56</v>
      </c>
      <c r="S48" s="5" t="s">
        <v>27</v>
      </c>
      <c r="T48" s="5">
        <v>31</v>
      </c>
      <c r="U48" s="16"/>
      <c r="W48" s="15" t="s">
        <v>10</v>
      </c>
      <c r="X48" s="5">
        <v>70.61</v>
      </c>
      <c r="Y48" s="5" t="s">
        <v>11</v>
      </c>
      <c r="Z48" s="5"/>
      <c r="AA48" s="5"/>
      <c r="AB48" s="5"/>
      <c r="AC48" s="16">
        <v>26</v>
      </c>
      <c r="AE48" s="15"/>
      <c r="AF48" s="5"/>
      <c r="AG48" s="5"/>
      <c r="AH48" s="5"/>
      <c r="AI48" s="5"/>
      <c r="AJ48" s="16"/>
      <c r="AK48" s="13"/>
      <c r="AL48" s="7" t="s">
        <v>10</v>
      </c>
      <c r="AM48" s="7">
        <v>15.3987</v>
      </c>
      <c r="AN48" s="7" t="s">
        <v>11</v>
      </c>
      <c r="AO48" s="7" t="s">
        <v>56</v>
      </c>
      <c r="AP48" s="7" t="s">
        <v>27</v>
      </c>
      <c r="AQ48" s="7">
        <v>20</v>
      </c>
      <c r="AR48" s="13"/>
      <c r="AS48" s="7" t="s">
        <v>10</v>
      </c>
      <c r="AT48" s="7">
        <v>16.72</v>
      </c>
      <c r="AU48" s="7" t="s">
        <v>11</v>
      </c>
      <c r="AV48" s="7" t="s">
        <v>56</v>
      </c>
      <c r="AW48" s="7" t="s">
        <v>27</v>
      </c>
      <c r="AX48" s="7">
        <v>36</v>
      </c>
      <c r="AY48" s="13"/>
      <c r="BA48" s="15"/>
      <c r="BB48" s="5"/>
      <c r="BC48" s="5"/>
      <c r="BD48" s="5"/>
      <c r="BE48" s="5"/>
      <c r="BF48" s="5"/>
      <c r="BG48" s="5"/>
      <c r="BH48" s="16"/>
      <c r="BI48" s="7"/>
      <c r="BJ48" s="5" t="s">
        <v>10</v>
      </c>
      <c r="BK48" s="5">
        <v>18.816299999999998</v>
      </c>
      <c r="BL48" s="5" t="s">
        <v>11</v>
      </c>
      <c r="BM48" s="5" t="s">
        <v>56</v>
      </c>
      <c r="BN48" s="5" t="s">
        <v>27</v>
      </c>
      <c r="BO48" s="5">
        <v>12</v>
      </c>
      <c r="BP48" s="16"/>
      <c r="BQ48" s="7"/>
      <c r="BR48" s="15"/>
      <c r="BS48" s="5"/>
      <c r="BT48" s="5"/>
      <c r="BU48" s="5"/>
      <c r="BV48" s="5"/>
      <c r="BW48" s="5"/>
      <c r="BX48" s="5"/>
      <c r="BY48" s="16"/>
      <c r="BZ48" s="7"/>
      <c r="CA48" s="7" t="s">
        <v>10</v>
      </c>
      <c r="CB48" s="7">
        <v>37.056800000000003</v>
      </c>
      <c r="CC48" s="7" t="s">
        <v>11</v>
      </c>
      <c r="CD48" s="7" t="s">
        <v>56</v>
      </c>
      <c r="CE48" s="7"/>
      <c r="CF48" s="7" t="s">
        <v>27</v>
      </c>
      <c r="CG48" s="7">
        <v>25</v>
      </c>
      <c r="CH48" s="92"/>
      <c r="CI48" s="15"/>
      <c r="CJ48" s="5"/>
      <c r="CK48" s="5"/>
      <c r="CL48" s="5"/>
      <c r="CM48" s="5"/>
      <c r="CN48" s="16"/>
      <c r="CO48" s="92"/>
      <c r="CP48" s="92"/>
      <c r="CQ48" s="92"/>
      <c r="CR48" s="92"/>
      <c r="CS48" s="92"/>
      <c r="CT48" s="92"/>
      <c r="CU48" s="92"/>
      <c r="CV48" s="92"/>
      <c r="CW48" s="92"/>
      <c r="CX48" s="92"/>
    </row>
    <row r="49" spans="1:102" x14ac:dyDescent="0.25">
      <c r="A49" s="15"/>
      <c r="B49" s="5"/>
      <c r="C49" s="5"/>
      <c r="D49" s="5"/>
      <c r="E49" s="5"/>
      <c r="F49" s="16"/>
      <c r="H49" s="5" t="s">
        <v>22</v>
      </c>
      <c r="I49" s="5">
        <v>36.403199999999998</v>
      </c>
      <c r="J49" s="5" t="s">
        <v>11</v>
      </c>
      <c r="K49" s="5"/>
      <c r="L49" s="5"/>
      <c r="M49" s="5">
        <v>22</v>
      </c>
      <c r="O49" s="5" t="s">
        <v>10</v>
      </c>
      <c r="P49" s="5">
        <v>25.203299999999999</v>
      </c>
      <c r="Q49" s="5" t="s">
        <v>11</v>
      </c>
      <c r="R49" s="5" t="s">
        <v>56</v>
      </c>
      <c r="S49" s="5" t="s">
        <v>27</v>
      </c>
      <c r="T49" s="5">
        <v>32</v>
      </c>
      <c r="U49" s="16"/>
      <c r="W49" s="15" t="s">
        <v>10</v>
      </c>
      <c r="X49" s="5">
        <v>70.433199999999999</v>
      </c>
      <c r="Y49" s="5" t="s">
        <v>11</v>
      </c>
      <c r="Z49" s="5"/>
      <c r="AA49" s="5"/>
      <c r="AB49" s="5"/>
      <c r="AC49" s="16">
        <v>27</v>
      </c>
      <c r="AE49" s="15"/>
      <c r="AF49" s="5"/>
      <c r="AG49" s="5"/>
      <c r="AH49" s="5"/>
      <c r="AI49" s="5"/>
      <c r="AJ49" s="16"/>
      <c r="AK49" s="13"/>
      <c r="AL49" s="7" t="s">
        <v>10</v>
      </c>
      <c r="AM49" s="7">
        <v>14.9764</v>
      </c>
      <c r="AN49" s="7" t="s">
        <v>11</v>
      </c>
      <c r="AO49" s="7" t="s">
        <v>56</v>
      </c>
      <c r="AP49" s="7" t="s">
        <v>27</v>
      </c>
      <c r="AQ49" s="7">
        <v>21</v>
      </c>
      <c r="AR49" s="13"/>
      <c r="AS49" s="7" t="s">
        <v>10</v>
      </c>
      <c r="AT49" s="7">
        <v>17.242000000000001</v>
      </c>
      <c r="AU49" s="7" t="s">
        <v>11</v>
      </c>
      <c r="AV49" s="7" t="s">
        <v>56</v>
      </c>
      <c r="AW49" s="7" t="s">
        <v>27</v>
      </c>
      <c r="AX49" s="7">
        <v>37</v>
      </c>
      <c r="AY49" s="13"/>
      <c r="BA49" s="15"/>
      <c r="BB49" s="5"/>
      <c r="BC49" s="5"/>
      <c r="BD49" s="5"/>
      <c r="BE49" s="5"/>
      <c r="BF49" s="5"/>
      <c r="BG49" s="5"/>
      <c r="BH49" s="16"/>
      <c r="BI49" s="7"/>
      <c r="BJ49" s="5" t="s">
        <v>10</v>
      </c>
      <c r="BK49" s="5">
        <v>18.8079</v>
      </c>
      <c r="BL49" s="5" t="s">
        <v>11</v>
      </c>
      <c r="BM49" s="5" t="s">
        <v>56</v>
      </c>
      <c r="BN49" s="5" t="s">
        <v>27</v>
      </c>
      <c r="BO49" s="5">
        <v>13</v>
      </c>
      <c r="BP49" s="16"/>
      <c r="BQ49" s="7"/>
      <c r="BR49" s="15"/>
      <c r="BS49" s="5"/>
      <c r="BT49" s="5"/>
      <c r="BU49" s="5"/>
      <c r="BV49" s="5"/>
      <c r="BW49" s="5"/>
      <c r="BX49" s="5"/>
      <c r="BY49" s="16"/>
      <c r="BZ49" s="7"/>
      <c r="CA49" s="7" t="s">
        <v>10</v>
      </c>
      <c r="CB49" s="7">
        <v>37.305199999999999</v>
      </c>
      <c r="CC49" s="7" t="s">
        <v>11</v>
      </c>
      <c r="CD49" s="7" t="s">
        <v>56</v>
      </c>
      <c r="CE49" s="7"/>
      <c r="CF49" s="7" t="s">
        <v>27</v>
      </c>
      <c r="CG49" s="7">
        <v>26</v>
      </c>
      <c r="CH49" s="92"/>
      <c r="CI49" s="15"/>
      <c r="CJ49" s="5"/>
      <c r="CK49" s="5"/>
      <c r="CL49" s="5"/>
      <c r="CM49" s="5"/>
      <c r="CN49" s="16"/>
      <c r="CO49" s="92"/>
      <c r="CP49" s="92"/>
      <c r="CQ49" s="92"/>
      <c r="CR49" s="92"/>
      <c r="CS49" s="92"/>
      <c r="CT49" s="92"/>
      <c r="CU49" s="92"/>
      <c r="CV49" s="92"/>
      <c r="CW49" s="92"/>
      <c r="CX49" s="92"/>
    </row>
    <row r="50" spans="1:102" x14ac:dyDescent="0.25">
      <c r="A50" s="15"/>
      <c r="B50" s="5"/>
      <c r="C50" s="5"/>
      <c r="D50" s="5"/>
      <c r="E50" s="5"/>
      <c r="F50" s="16"/>
      <c r="H50" s="5" t="s">
        <v>22</v>
      </c>
      <c r="I50" s="5">
        <v>37.428199999999997</v>
      </c>
      <c r="J50" s="5" t="s">
        <v>11</v>
      </c>
      <c r="K50" s="5"/>
      <c r="L50" s="5"/>
      <c r="M50" s="5">
        <v>23</v>
      </c>
      <c r="O50" s="5" t="s">
        <v>10</v>
      </c>
      <c r="P50" s="5">
        <v>24.2179</v>
      </c>
      <c r="Q50" s="5" t="s">
        <v>11</v>
      </c>
      <c r="R50" s="5" t="s">
        <v>56</v>
      </c>
      <c r="S50" s="5" t="s">
        <v>27</v>
      </c>
      <c r="T50" s="5">
        <v>33</v>
      </c>
      <c r="U50" s="16"/>
      <c r="W50" s="15" t="s">
        <v>10</v>
      </c>
      <c r="X50" s="5">
        <v>69.973100000000002</v>
      </c>
      <c r="Y50" s="5" t="s">
        <v>11</v>
      </c>
      <c r="Z50" s="5"/>
      <c r="AA50" s="5"/>
      <c r="AB50" s="5"/>
      <c r="AC50" s="16">
        <v>28</v>
      </c>
      <c r="AE50" s="15"/>
      <c r="AF50" s="5"/>
      <c r="AG50" s="5"/>
      <c r="AH50" s="5"/>
      <c r="AI50" s="5"/>
      <c r="AJ50" s="16"/>
      <c r="AK50" s="13"/>
      <c r="AL50" s="7" t="s">
        <v>10</v>
      </c>
      <c r="AM50" s="7">
        <v>15.644</v>
      </c>
      <c r="AN50" s="7" t="s">
        <v>11</v>
      </c>
      <c r="AO50" s="7" t="s">
        <v>56</v>
      </c>
      <c r="AP50" s="7" t="s">
        <v>27</v>
      </c>
      <c r="AQ50" s="7">
        <v>22</v>
      </c>
      <c r="AR50" s="13"/>
      <c r="AS50" s="7" t="s">
        <v>10</v>
      </c>
      <c r="AT50" s="7">
        <v>17.3522</v>
      </c>
      <c r="AU50" s="7" t="s">
        <v>11</v>
      </c>
      <c r="AV50" s="7" t="s">
        <v>56</v>
      </c>
      <c r="AW50" s="7" t="s">
        <v>27</v>
      </c>
      <c r="AX50" s="7">
        <v>38</v>
      </c>
      <c r="AY50" s="13"/>
      <c r="BA50" s="15"/>
      <c r="BB50" s="5"/>
      <c r="BC50" s="5"/>
      <c r="BD50" s="5"/>
      <c r="BE50" s="5"/>
      <c r="BF50" s="5"/>
      <c r="BG50" s="5"/>
      <c r="BH50" s="16"/>
      <c r="BI50" s="7"/>
      <c r="BJ50" s="5" t="s">
        <v>10</v>
      </c>
      <c r="BK50" s="5">
        <v>18.677900000000001</v>
      </c>
      <c r="BL50" s="5" t="s">
        <v>11</v>
      </c>
      <c r="BM50" s="5" t="s">
        <v>56</v>
      </c>
      <c r="BN50" s="5" t="s">
        <v>27</v>
      </c>
      <c r="BO50" s="5">
        <v>14</v>
      </c>
      <c r="BP50" s="16"/>
      <c r="BQ50" s="7"/>
      <c r="BR50" s="15"/>
      <c r="BS50" s="5"/>
      <c r="BT50" s="5"/>
      <c r="BU50" s="5"/>
      <c r="BV50" s="5"/>
      <c r="BW50" s="5"/>
      <c r="BX50" s="5"/>
      <c r="BY50" s="16"/>
      <c r="BZ50" s="7"/>
      <c r="CA50" s="7" t="s">
        <v>10</v>
      </c>
      <c r="CB50" s="7">
        <v>36.825699999999998</v>
      </c>
      <c r="CC50" s="7" t="s">
        <v>11</v>
      </c>
      <c r="CD50" s="7" t="s">
        <v>56</v>
      </c>
      <c r="CE50" s="7"/>
      <c r="CF50" s="7" t="s">
        <v>27</v>
      </c>
      <c r="CG50" s="7">
        <v>27</v>
      </c>
      <c r="CH50" s="92"/>
      <c r="CI50" s="15"/>
      <c r="CJ50" s="5"/>
      <c r="CK50" s="5"/>
      <c r="CL50" s="5"/>
      <c r="CM50" s="5"/>
      <c r="CN50" s="16"/>
      <c r="CO50" s="92"/>
      <c r="CP50" s="92"/>
      <c r="CQ50" s="92"/>
      <c r="CR50" s="92"/>
      <c r="CS50" s="92"/>
      <c r="CT50" s="92"/>
      <c r="CU50" s="92"/>
      <c r="CV50" s="92"/>
      <c r="CW50" s="92"/>
      <c r="CX50" s="92"/>
    </row>
    <row r="51" spans="1:102" x14ac:dyDescent="0.25">
      <c r="A51" s="15"/>
      <c r="B51" s="5"/>
      <c r="C51" s="5"/>
      <c r="D51" s="5"/>
      <c r="E51" s="5"/>
      <c r="F51" s="16"/>
      <c r="H51" s="5" t="s">
        <v>22</v>
      </c>
      <c r="I51" s="5">
        <v>38.323799999999999</v>
      </c>
      <c r="J51" s="5" t="s">
        <v>11</v>
      </c>
      <c r="K51" s="5"/>
      <c r="L51" s="5"/>
      <c r="M51" s="5">
        <v>24</v>
      </c>
      <c r="O51" s="5" t="s">
        <v>10</v>
      </c>
      <c r="P51" s="5">
        <v>24.566299999999998</v>
      </c>
      <c r="Q51" s="5" t="s">
        <v>11</v>
      </c>
      <c r="R51" s="5" t="s">
        <v>56</v>
      </c>
      <c r="S51" s="5" t="s">
        <v>27</v>
      </c>
      <c r="T51" s="5">
        <v>34</v>
      </c>
      <c r="U51" s="16"/>
      <c r="W51" s="15" t="s">
        <v>10</v>
      </c>
      <c r="X51" s="5">
        <v>70.498800000000003</v>
      </c>
      <c r="Y51" s="5" t="s">
        <v>11</v>
      </c>
      <c r="Z51" s="5"/>
      <c r="AA51" s="5"/>
      <c r="AB51" s="5"/>
      <c r="AC51" s="16">
        <v>29</v>
      </c>
      <c r="AE51" s="15"/>
      <c r="AF51" s="5"/>
      <c r="AG51" s="5"/>
      <c r="AH51" s="5"/>
      <c r="AI51" s="5"/>
      <c r="AJ51" s="16"/>
      <c r="AK51" s="13"/>
      <c r="AL51" s="7" t="s">
        <v>10</v>
      </c>
      <c r="AM51" s="7">
        <v>15.061400000000001</v>
      </c>
      <c r="AN51" s="7" t="s">
        <v>11</v>
      </c>
      <c r="AO51" s="7" t="s">
        <v>56</v>
      </c>
      <c r="AP51" s="7" t="s">
        <v>27</v>
      </c>
      <c r="AQ51" s="7">
        <v>23</v>
      </c>
      <c r="AR51" s="13"/>
      <c r="AS51" s="15"/>
      <c r="AT51" s="5"/>
      <c r="AU51" s="5"/>
      <c r="AV51" s="5"/>
      <c r="AW51" s="5"/>
      <c r="AX51" s="16"/>
      <c r="AY51" s="13"/>
      <c r="BA51" s="15"/>
      <c r="BB51" s="5"/>
      <c r="BC51" s="5"/>
      <c r="BD51" s="5"/>
      <c r="BE51" s="5"/>
      <c r="BF51" s="5"/>
      <c r="BG51" s="5"/>
      <c r="BH51" s="16"/>
      <c r="BI51" s="7"/>
      <c r="BJ51" s="5" t="s">
        <v>10</v>
      </c>
      <c r="BK51" s="5">
        <v>19.564599999999999</v>
      </c>
      <c r="BL51" s="5" t="s">
        <v>11</v>
      </c>
      <c r="BM51" s="5" t="s">
        <v>56</v>
      </c>
      <c r="BN51" s="5" t="s">
        <v>27</v>
      </c>
      <c r="BO51" s="5">
        <v>15</v>
      </c>
      <c r="BP51" s="16"/>
      <c r="BQ51" s="7"/>
      <c r="BR51" s="15"/>
      <c r="BS51" s="5"/>
      <c r="BT51" s="5"/>
      <c r="BU51" s="5"/>
      <c r="BV51" s="5"/>
      <c r="BW51" s="5"/>
      <c r="BX51" s="5"/>
      <c r="BY51" s="16"/>
      <c r="BZ51" s="7"/>
      <c r="CA51" s="15"/>
      <c r="CB51" s="5"/>
      <c r="CC51" s="5"/>
      <c r="CD51" s="5"/>
      <c r="CE51" s="5"/>
      <c r="CF51" s="5"/>
      <c r="CG51" s="65"/>
      <c r="CH51" s="92"/>
      <c r="CI51" s="15"/>
      <c r="CJ51" s="5"/>
      <c r="CK51" s="5"/>
      <c r="CL51" s="5"/>
      <c r="CM51" s="5"/>
      <c r="CN51" s="16"/>
      <c r="CO51" s="92"/>
      <c r="CP51" s="92"/>
      <c r="CQ51" s="92"/>
      <c r="CR51" s="92"/>
      <c r="CS51" s="92"/>
      <c r="CT51" s="92"/>
      <c r="CU51" s="92"/>
      <c r="CV51" s="92"/>
      <c r="CW51" s="92"/>
      <c r="CX51" s="92"/>
    </row>
    <row r="52" spans="1:102" x14ac:dyDescent="0.25">
      <c r="A52" s="15"/>
      <c r="B52" s="5"/>
      <c r="C52" s="5"/>
      <c r="D52" s="5"/>
      <c r="E52" s="5"/>
      <c r="F52" s="16"/>
      <c r="H52" s="5" t="s">
        <v>22</v>
      </c>
      <c r="I52" s="5">
        <v>38.466200000000001</v>
      </c>
      <c r="J52" s="5" t="s">
        <v>11</v>
      </c>
      <c r="K52" s="5"/>
      <c r="L52" s="5"/>
      <c r="M52" s="5">
        <v>25</v>
      </c>
      <c r="O52" s="5" t="s">
        <v>10</v>
      </c>
      <c r="P52" s="5">
        <v>24.589700000000001</v>
      </c>
      <c r="Q52" s="5" t="s">
        <v>11</v>
      </c>
      <c r="R52" s="5" t="s">
        <v>56</v>
      </c>
      <c r="S52" s="5" t="s">
        <v>27</v>
      </c>
      <c r="T52" s="5">
        <v>35</v>
      </c>
      <c r="U52" s="16"/>
      <c r="W52" s="15" t="s">
        <v>10</v>
      </c>
      <c r="X52" s="5">
        <v>71.612200000000001</v>
      </c>
      <c r="Y52" s="5" t="s">
        <v>11</v>
      </c>
      <c r="Z52" s="5"/>
      <c r="AA52" s="5"/>
      <c r="AB52" s="5"/>
      <c r="AC52" s="16">
        <v>30</v>
      </c>
      <c r="AE52" s="15"/>
      <c r="AF52" s="5"/>
      <c r="AG52" s="5"/>
      <c r="AH52" s="5"/>
      <c r="AI52" s="5"/>
      <c r="AJ52" s="16"/>
      <c r="AK52" s="13"/>
      <c r="AL52" s="7" t="s">
        <v>10</v>
      </c>
      <c r="AM52" s="7">
        <v>16.511299999999999</v>
      </c>
      <c r="AN52" s="7" t="s">
        <v>11</v>
      </c>
      <c r="AO52" s="7" t="s">
        <v>56</v>
      </c>
      <c r="AP52" s="7" t="s">
        <v>27</v>
      </c>
      <c r="AQ52" s="7">
        <v>24</v>
      </c>
      <c r="AR52" s="13"/>
      <c r="AS52" s="15"/>
      <c r="AT52" s="5"/>
      <c r="AU52" s="5"/>
      <c r="AV52" s="5"/>
      <c r="AW52" s="5"/>
      <c r="AX52" s="16"/>
      <c r="AY52" s="13"/>
      <c r="BA52" s="15"/>
      <c r="BB52" s="5"/>
      <c r="BC52" s="5"/>
      <c r="BD52" s="5"/>
      <c r="BE52" s="5"/>
      <c r="BF52" s="5"/>
      <c r="BG52" s="5"/>
      <c r="BH52" s="16"/>
      <c r="BI52" s="7"/>
      <c r="BJ52" s="5" t="s">
        <v>10</v>
      </c>
      <c r="BK52" s="5">
        <v>20.157299999999999</v>
      </c>
      <c r="BL52" s="5" t="s">
        <v>11</v>
      </c>
      <c r="BM52" s="5" t="s">
        <v>56</v>
      </c>
      <c r="BN52" s="5" t="s">
        <v>27</v>
      </c>
      <c r="BO52" s="5">
        <v>16</v>
      </c>
      <c r="BP52" s="16"/>
      <c r="BQ52" s="7"/>
      <c r="BR52" s="15"/>
      <c r="BS52" s="5"/>
      <c r="BT52" s="5"/>
      <c r="BU52" s="5"/>
      <c r="BV52" s="5"/>
      <c r="BW52" s="5"/>
      <c r="BX52" s="5"/>
      <c r="BY52" s="16"/>
      <c r="BZ52" s="7"/>
      <c r="CA52" s="15"/>
      <c r="CB52" s="5"/>
      <c r="CC52" s="5"/>
      <c r="CD52" s="5"/>
      <c r="CE52" s="5"/>
      <c r="CF52" s="5"/>
      <c r="CG52" s="65"/>
      <c r="CH52" s="92"/>
      <c r="CI52" s="15" t="s">
        <v>57</v>
      </c>
      <c r="CJ52" s="5">
        <v>0.25189699999999998</v>
      </c>
      <c r="CK52" s="5" t="s">
        <v>6</v>
      </c>
      <c r="CL52" s="5" t="s">
        <v>103</v>
      </c>
      <c r="CM52" s="5"/>
      <c r="CN52" s="16"/>
      <c r="CO52" s="92"/>
      <c r="CP52" s="92"/>
      <c r="CQ52" s="92"/>
      <c r="CR52" s="92"/>
      <c r="CS52" s="92"/>
      <c r="CT52" s="92"/>
      <c r="CU52" s="92"/>
      <c r="CV52" s="92"/>
      <c r="CW52" s="92"/>
      <c r="CX52" s="92"/>
    </row>
    <row r="53" spans="1:102" x14ac:dyDescent="0.25">
      <c r="A53" s="15"/>
      <c r="B53" s="5"/>
      <c r="C53" s="5"/>
      <c r="D53" s="5"/>
      <c r="E53" s="5"/>
      <c r="F53" s="16"/>
      <c r="H53" s="5" t="s">
        <v>22</v>
      </c>
      <c r="I53" s="5">
        <v>38.8874</v>
      </c>
      <c r="J53" s="5" t="s">
        <v>11</v>
      </c>
      <c r="K53" s="5"/>
      <c r="L53" s="5"/>
      <c r="M53" s="5">
        <v>26</v>
      </c>
      <c r="O53" s="5" t="s">
        <v>10</v>
      </c>
      <c r="P53" s="5">
        <v>24.753599999999999</v>
      </c>
      <c r="Q53" s="5" t="s">
        <v>11</v>
      </c>
      <c r="R53" s="5" t="s">
        <v>56</v>
      </c>
      <c r="S53" s="5" t="s">
        <v>27</v>
      </c>
      <c r="T53" s="5">
        <v>36</v>
      </c>
      <c r="U53" s="16"/>
      <c r="W53" s="15"/>
      <c r="X53" s="5"/>
      <c r="Y53" s="5"/>
      <c r="Z53" s="5"/>
      <c r="AA53" s="5"/>
      <c r="AB53" s="5"/>
      <c r="AC53" s="16"/>
      <c r="AE53" s="15"/>
      <c r="AF53" s="5"/>
      <c r="AG53" s="5"/>
      <c r="AH53" s="5"/>
      <c r="AI53" s="5"/>
      <c r="AJ53" s="16"/>
      <c r="AK53" s="13"/>
      <c r="AL53" s="7" t="s">
        <v>10</v>
      </c>
      <c r="AM53" s="7">
        <v>16.8095</v>
      </c>
      <c r="AN53" s="7" t="s">
        <v>11</v>
      </c>
      <c r="AO53" s="7" t="s">
        <v>56</v>
      </c>
      <c r="AP53" s="7" t="s">
        <v>27</v>
      </c>
      <c r="AQ53" s="7">
        <v>25</v>
      </c>
      <c r="AR53" s="13"/>
      <c r="AS53" s="15"/>
      <c r="AT53" s="5"/>
      <c r="AU53" s="5"/>
      <c r="AV53" s="5"/>
      <c r="AW53" s="5"/>
      <c r="AX53" s="16"/>
      <c r="AY53" s="13"/>
      <c r="BA53" s="15" t="s">
        <v>57</v>
      </c>
      <c r="BB53" s="5">
        <v>0.52465300000000004</v>
      </c>
      <c r="BC53" s="5" t="s">
        <v>6</v>
      </c>
      <c r="BD53" s="5"/>
      <c r="BE53" s="5"/>
      <c r="BF53" s="5"/>
      <c r="BG53" s="5"/>
      <c r="BH53" s="16"/>
      <c r="BI53" s="7"/>
      <c r="BJ53" s="5" t="s">
        <v>10</v>
      </c>
      <c r="BK53" s="5">
        <v>19.9603</v>
      </c>
      <c r="BL53" s="5" t="s">
        <v>11</v>
      </c>
      <c r="BM53" s="5" t="s">
        <v>56</v>
      </c>
      <c r="BN53" s="5" t="s">
        <v>27</v>
      </c>
      <c r="BO53" s="5">
        <v>17</v>
      </c>
      <c r="BP53" s="16"/>
      <c r="BQ53" s="7"/>
      <c r="BR53" s="15" t="s">
        <v>57</v>
      </c>
      <c r="BS53" s="5">
        <v>0.189467</v>
      </c>
      <c r="BT53" s="5" t="s">
        <v>6</v>
      </c>
      <c r="BU53" s="5"/>
      <c r="BV53" s="5"/>
      <c r="BW53" s="5"/>
      <c r="BX53" s="5"/>
      <c r="BY53" s="16"/>
      <c r="BZ53" s="7"/>
      <c r="CA53" s="15"/>
      <c r="CB53" s="5"/>
      <c r="CC53" s="5"/>
      <c r="CD53" s="5"/>
      <c r="CE53" s="5"/>
      <c r="CF53" s="5"/>
      <c r="CG53" s="65"/>
      <c r="CH53" s="92"/>
      <c r="CI53" s="15" t="s">
        <v>58</v>
      </c>
      <c r="CJ53" s="5">
        <v>0.19785900000000001</v>
      </c>
      <c r="CK53" s="5"/>
      <c r="CL53" s="5" t="s">
        <v>103</v>
      </c>
      <c r="CM53" s="5"/>
      <c r="CN53" s="16"/>
      <c r="CO53" s="92"/>
      <c r="CP53" s="92"/>
      <c r="CQ53" s="92"/>
      <c r="CR53" s="92"/>
      <c r="CS53" s="92"/>
      <c r="CT53" s="92"/>
      <c r="CU53" s="92"/>
      <c r="CV53" s="92"/>
      <c r="CW53" s="92"/>
      <c r="CX53" s="92"/>
    </row>
    <row r="54" spans="1:102" x14ac:dyDescent="0.25">
      <c r="A54" s="15"/>
      <c r="B54" s="5"/>
      <c r="C54" s="5"/>
      <c r="D54" s="5"/>
      <c r="E54" s="5"/>
      <c r="F54" s="16"/>
      <c r="H54" s="5" t="s">
        <v>22</v>
      </c>
      <c r="I54" s="5">
        <v>38.981400000000001</v>
      </c>
      <c r="J54" s="5" t="s">
        <v>11</v>
      </c>
      <c r="K54" s="5"/>
      <c r="L54" s="5"/>
      <c r="M54" s="5">
        <v>27</v>
      </c>
      <c r="O54" s="5" t="s">
        <v>10</v>
      </c>
      <c r="P54" s="5">
        <v>25.230799999999999</v>
      </c>
      <c r="Q54" s="5" t="s">
        <v>11</v>
      </c>
      <c r="R54" s="5" t="s">
        <v>56</v>
      </c>
      <c r="S54" s="5" t="s">
        <v>27</v>
      </c>
      <c r="T54" s="5">
        <v>37</v>
      </c>
      <c r="U54" s="16"/>
      <c r="W54" s="15"/>
      <c r="X54" s="5"/>
      <c r="Y54" s="5"/>
      <c r="Z54" s="5"/>
      <c r="AA54" s="5"/>
      <c r="AB54" s="5"/>
      <c r="AC54" s="16"/>
      <c r="AE54" s="15"/>
      <c r="AF54" s="5"/>
      <c r="AG54" s="5"/>
      <c r="AH54" s="5"/>
      <c r="AI54" s="5"/>
      <c r="AJ54" s="16"/>
      <c r="AK54" s="13"/>
      <c r="AL54" s="7" t="s">
        <v>10</v>
      </c>
      <c r="AM54" s="7">
        <v>18.802800000000001</v>
      </c>
      <c r="AN54" s="7" t="s">
        <v>11</v>
      </c>
      <c r="AO54" s="7" t="s">
        <v>56</v>
      </c>
      <c r="AP54" s="7" t="s">
        <v>27</v>
      </c>
      <c r="AQ54" s="7">
        <v>26</v>
      </c>
      <c r="AR54" s="13"/>
      <c r="AS54" s="15"/>
      <c r="AT54" s="5"/>
      <c r="AU54" s="5"/>
      <c r="AV54" s="5"/>
      <c r="AW54" s="5"/>
      <c r="AX54" s="16"/>
      <c r="AY54" s="13"/>
      <c r="BA54" s="15" t="s">
        <v>58</v>
      </c>
      <c r="BB54" s="5">
        <v>0.497282</v>
      </c>
      <c r="BC54" s="5"/>
      <c r="BD54" s="5"/>
      <c r="BE54" s="5"/>
      <c r="BF54" s="5"/>
      <c r="BG54" s="5"/>
      <c r="BH54" s="16"/>
      <c r="BI54" s="7"/>
      <c r="BJ54" s="5" t="s">
        <v>10</v>
      </c>
      <c r="BK54" s="5">
        <v>20.6097</v>
      </c>
      <c r="BL54" s="5" t="s">
        <v>11</v>
      </c>
      <c r="BM54" s="5" t="s">
        <v>56</v>
      </c>
      <c r="BN54" s="5" t="s">
        <v>27</v>
      </c>
      <c r="BO54" s="5">
        <v>18</v>
      </c>
      <c r="BP54" s="16"/>
      <c r="BQ54" s="7"/>
      <c r="BR54" s="15" t="s">
        <v>58</v>
      </c>
      <c r="BS54" s="5">
        <v>0.50696399999999997</v>
      </c>
      <c r="BT54" s="5"/>
      <c r="BU54" s="5"/>
      <c r="BV54" s="5"/>
      <c r="BW54" s="5"/>
      <c r="BX54" s="5"/>
      <c r="BY54" s="16"/>
      <c r="BZ54" s="7"/>
      <c r="CA54" s="15"/>
      <c r="CB54" s="5"/>
      <c r="CC54" s="5"/>
      <c r="CD54" s="5"/>
      <c r="CE54" s="5"/>
      <c r="CF54" s="5"/>
      <c r="CG54" s="65"/>
      <c r="CH54" s="92"/>
      <c r="CI54" s="15" t="s">
        <v>59</v>
      </c>
      <c r="CJ54" s="5">
        <v>0.97080699999999998</v>
      </c>
      <c r="CK54" s="5"/>
      <c r="CL54" s="5" t="s">
        <v>103</v>
      </c>
      <c r="CM54" s="5"/>
      <c r="CN54" s="16"/>
      <c r="CO54" s="92"/>
      <c r="CP54" s="92"/>
      <c r="CQ54" s="92"/>
      <c r="CR54" s="92"/>
      <c r="CS54" s="92"/>
      <c r="CT54" s="92"/>
      <c r="CU54" s="92"/>
      <c r="CV54" s="92"/>
      <c r="CW54" s="92"/>
      <c r="CX54" s="92"/>
    </row>
    <row r="55" spans="1:102" x14ac:dyDescent="0.25">
      <c r="A55" s="15"/>
      <c r="B55" s="5"/>
      <c r="C55" s="5"/>
      <c r="D55" s="5"/>
      <c r="E55" s="5"/>
      <c r="F55" s="16"/>
      <c r="H55" s="15"/>
      <c r="I55" s="5"/>
      <c r="J55" s="5"/>
      <c r="K55" s="5"/>
      <c r="L55" s="5"/>
      <c r="M55" s="16"/>
      <c r="O55" s="5" t="s">
        <v>10</v>
      </c>
      <c r="P55" s="5">
        <v>25.973199999999999</v>
      </c>
      <c r="Q55" s="5" t="s">
        <v>11</v>
      </c>
      <c r="R55" s="5" t="s">
        <v>56</v>
      </c>
      <c r="S55" s="5" t="s">
        <v>27</v>
      </c>
      <c r="T55" s="5">
        <v>38</v>
      </c>
      <c r="U55" s="16"/>
      <c r="W55" s="15"/>
      <c r="X55" s="5"/>
      <c r="Y55" s="5"/>
      <c r="Z55" s="5"/>
      <c r="AA55" s="5"/>
      <c r="AB55" s="5"/>
      <c r="AC55" s="16"/>
      <c r="AE55" s="15"/>
      <c r="AF55" s="5"/>
      <c r="AG55" s="5"/>
      <c r="AH55" s="5"/>
      <c r="AI55" s="5"/>
      <c r="AJ55" s="16"/>
      <c r="AK55" s="13"/>
      <c r="AL55" s="15"/>
      <c r="AM55" s="5"/>
      <c r="AN55" s="5"/>
      <c r="AO55" s="5"/>
      <c r="AP55" s="5"/>
      <c r="AQ55" s="16"/>
      <c r="AR55" s="13"/>
      <c r="AS55" s="15"/>
      <c r="AT55" s="5"/>
      <c r="AU55" s="5"/>
      <c r="AV55" s="5"/>
      <c r="AW55" s="5"/>
      <c r="AX55" s="16"/>
      <c r="AY55" s="13"/>
      <c r="BA55" s="15" t="s">
        <v>59</v>
      </c>
      <c r="BB55" s="5">
        <v>0.55325299999999999</v>
      </c>
      <c r="BC55" s="5"/>
      <c r="BD55" s="5"/>
      <c r="BE55" s="5"/>
      <c r="BF55" s="5"/>
      <c r="BG55" s="5"/>
      <c r="BH55" s="16"/>
      <c r="BI55" s="7"/>
      <c r="BJ55" s="5" t="s">
        <v>10</v>
      </c>
      <c r="BK55" s="5">
        <v>21.225300000000001</v>
      </c>
      <c r="BL55" s="5" t="s">
        <v>11</v>
      </c>
      <c r="BM55" s="5" t="s">
        <v>56</v>
      </c>
      <c r="BN55" s="5" t="s">
        <v>27</v>
      </c>
      <c r="BO55" s="5">
        <v>19</v>
      </c>
      <c r="BP55" s="16"/>
      <c r="BQ55" s="7"/>
      <c r="BR55" s="15" t="s">
        <v>59</v>
      </c>
      <c r="BS55" s="5">
        <v>0.62089499999999997</v>
      </c>
      <c r="BT55" s="5"/>
      <c r="BU55" s="5"/>
      <c r="BV55" s="5"/>
      <c r="BW55" s="5"/>
      <c r="BX55" s="5"/>
      <c r="BY55" s="16"/>
      <c r="BZ55" s="7"/>
      <c r="CA55" s="15"/>
      <c r="CB55" s="5"/>
      <c r="CC55" s="5"/>
      <c r="CD55" s="5"/>
      <c r="CE55" s="5"/>
      <c r="CF55" s="5"/>
      <c r="CG55" s="65"/>
      <c r="CH55" s="92"/>
      <c r="CI55" s="15" t="s">
        <v>60</v>
      </c>
      <c r="CJ55" s="5">
        <f>6*29.8</f>
        <v>178.8</v>
      </c>
      <c r="CK55" s="5" t="s">
        <v>44</v>
      </c>
      <c r="CL55" s="5"/>
      <c r="CM55" s="5"/>
      <c r="CN55" s="16"/>
      <c r="CO55" s="92"/>
      <c r="CP55" s="92"/>
      <c r="CQ55" s="92"/>
      <c r="CR55" s="92"/>
      <c r="CS55" s="92"/>
      <c r="CT55" s="92"/>
      <c r="CU55" s="92"/>
      <c r="CV55" s="92"/>
      <c r="CW55" s="92"/>
      <c r="CX55" s="92"/>
    </row>
    <row r="56" spans="1:102" x14ac:dyDescent="0.25">
      <c r="A56" s="15"/>
      <c r="B56" s="5"/>
      <c r="C56" s="5"/>
      <c r="D56" s="5"/>
      <c r="E56" s="5"/>
      <c r="F56" s="16"/>
      <c r="H56" s="15"/>
      <c r="I56" s="5"/>
      <c r="J56" s="5"/>
      <c r="K56" s="5"/>
      <c r="L56" s="5"/>
      <c r="M56" s="16"/>
      <c r="O56" s="5" t="s">
        <v>10</v>
      </c>
      <c r="P56" s="5">
        <v>27.026900000000001</v>
      </c>
      <c r="Q56" s="5" t="s">
        <v>11</v>
      </c>
      <c r="R56" s="5" t="s">
        <v>56</v>
      </c>
      <c r="S56" s="5" t="s">
        <v>27</v>
      </c>
      <c r="T56" s="5">
        <v>39</v>
      </c>
      <c r="U56" s="16"/>
      <c r="W56" s="15"/>
      <c r="X56" s="5"/>
      <c r="Y56" s="5"/>
      <c r="Z56" s="5"/>
      <c r="AA56" s="5"/>
      <c r="AB56" s="5"/>
      <c r="AC56" s="16"/>
      <c r="AE56" s="15"/>
      <c r="AF56" s="5"/>
      <c r="AG56" s="5"/>
      <c r="AH56" s="5"/>
      <c r="AI56" s="5"/>
      <c r="AJ56" s="16"/>
      <c r="AK56" s="13"/>
      <c r="AL56" s="15"/>
      <c r="AM56" s="5"/>
      <c r="AN56" s="5"/>
      <c r="AO56" s="5"/>
      <c r="AP56" s="5"/>
      <c r="AQ56" s="16"/>
      <c r="AR56" s="13"/>
      <c r="AS56" s="15"/>
      <c r="AT56" s="5"/>
      <c r="AU56" s="5"/>
      <c r="AV56" s="5"/>
      <c r="AW56" s="5"/>
      <c r="AX56" s="16"/>
      <c r="AY56" s="13"/>
      <c r="BA56" s="15" t="s">
        <v>60</v>
      </c>
      <c r="BB56" s="5">
        <f>11*23</f>
        <v>253</v>
      </c>
      <c r="BC56" s="5" t="s">
        <v>44</v>
      </c>
      <c r="BD56" s="5"/>
      <c r="BE56" s="5"/>
      <c r="BF56" s="5"/>
      <c r="BG56" s="5"/>
      <c r="BH56" s="16"/>
      <c r="BI56" s="7"/>
      <c r="BJ56" s="5" t="s">
        <v>10</v>
      </c>
      <c r="BK56" s="5">
        <v>21.479399999999998</v>
      </c>
      <c r="BL56" s="5" t="s">
        <v>11</v>
      </c>
      <c r="BM56" s="5" t="s">
        <v>56</v>
      </c>
      <c r="BN56" s="5" t="s">
        <v>27</v>
      </c>
      <c r="BO56" s="5">
        <v>20</v>
      </c>
      <c r="BP56" s="16"/>
      <c r="BQ56" s="7"/>
      <c r="BR56" s="15" t="s">
        <v>60</v>
      </c>
      <c r="BS56" s="5">
        <f>9*25.2</f>
        <v>226.79999999999998</v>
      </c>
      <c r="BT56" s="5" t="s">
        <v>44</v>
      </c>
      <c r="BU56" s="5"/>
      <c r="BV56" s="5"/>
      <c r="BW56" s="5"/>
      <c r="BX56" s="5"/>
      <c r="BY56" s="16"/>
      <c r="BZ56" s="7"/>
      <c r="CA56" s="15" t="s">
        <v>60</v>
      </c>
      <c r="CB56" s="5">
        <f>14*22.9</f>
        <v>320.59999999999997</v>
      </c>
      <c r="CC56" s="5" t="s">
        <v>44</v>
      </c>
      <c r="CD56" s="5"/>
      <c r="CE56" s="5"/>
      <c r="CF56" s="5"/>
      <c r="CG56" s="65"/>
      <c r="CH56" s="92"/>
      <c r="CI56" s="15"/>
      <c r="CJ56" s="5"/>
      <c r="CK56" s="5"/>
      <c r="CL56" s="5"/>
      <c r="CM56" s="5"/>
      <c r="CN56" s="16"/>
      <c r="CO56" s="92"/>
      <c r="CP56" s="92"/>
      <c r="CQ56" s="92"/>
      <c r="CR56" s="92"/>
      <c r="CS56" s="92"/>
      <c r="CT56" s="92"/>
      <c r="CU56" s="92"/>
      <c r="CV56" s="92"/>
      <c r="CW56" s="92"/>
      <c r="CX56" s="92"/>
    </row>
    <row r="57" spans="1:102" x14ac:dyDescent="0.25">
      <c r="D57" s="5"/>
      <c r="E57" s="5"/>
      <c r="F57" s="16"/>
      <c r="K57" s="5"/>
      <c r="L57" s="5"/>
      <c r="M57" s="16"/>
      <c r="O57" s="5" t="s">
        <v>10</v>
      </c>
      <c r="P57" s="5">
        <v>27.6358</v>
      </c>
      <c r="Q57" s="5" t="s">
        <v>11</v>
      </c>
      <c r="R57" s="5" t="s">
        <v>56</v>
      </c>
      <c r="S57" s="5" t="s">
        <v>27</v>
      </c>
      <c r="T57" s="5">
        <v>40</v>
      </c>
      <c r="U57" s="16"/>
      <c r="W57" s="5"/>
      <c r="Z57" s="5"/>
      <c r="AA57" s="5"/>
      <c r="AB57" s="5"/>
      <c r="AC57" s="16"/>
      <c r="AH57" s="5"/>
      <c r="AI57" s="5"/>
      <c r="AJ57" s="16"/>
      <c r="AK57" s="13"/>
      <c r="AO57" s="5"/>
      <c r="AP57" s="5"/>
      <c r="AQ57" s="16"/>
      <c r="AR57" s="13"/>
      <c r="AV57" s="5"/>
      <c r="AW57" s="5"/>
      <c r="AX57" s="16"/>
      <c r="AY57" s="13"/>
      <c r="BA57" s="15"/>
      <c r="BB57" s="5"/>
      <c r="BC57" s="5"/>
      <c r="BD57" s="5"/>
      <c r="BE57" s="5"/>
      <c r="BF57" s="5"/>
      <c r="BG57" s="5"/>
      <c r="BH57" s="16"/>
      <c r="BI57" s="7"/>
      <c r="BJ57" s="5" t="s">
        <v>10</v>
      </c>
      <c r="BK57" s="5">
        <v>21.5547</v>
      </c>
      <c r="BL57" s="5" t="s">
        <v>11</v>
      </c>
      <c r="BM57" s="5" t="s">
        <v>56</v>
      </c>
      <c r="BN57" s="5" t="s">
        <v>27</v>
      </c>
      <c r="BO57" s="5">
        <v>21</v>
      </c>
      <c r="BP57" s="16"/>
      <c r="BQ57" s="7"/>
      <c r="BR57" s="15"/>
      <c r="BS57" s="5"/>
      <c r="BT57" s="5"/>
      <c r="BU57" s="5"/>
      <c r="BV57" s="5"/>
      <c r="BW57" s="5"/>
      <c r="BX57" s="5"/>
      <c r="BY57" s="16"/>
      <c r="BZ57" s="7"/>
      <c r="CA57" s="15"/>
      <c r="CB57" s="5"/>
      <c r="CC57" s="5"/>
      <c r="CD57" s="5"/>
      <c r="CE57" s="5"/>
      <c r="CF57" s="5"/>
      <c r="CG57" s="65"/>
      <c r="CH57" s="92"/>
      <c r="CI57" s="15"/>
      <c r="CJ57" s="5"/>
      <c r="CK57" s="5"/>
      <c r="CL57" s="5"/>
      <c r="CM57" s="5"/>
      <c r="CN57" s="16"/>
      <c r="CO57" s="92"/>
      <c r="CP57" s="92"/>
      <c r="CQ57" s="92"/>
      <c r="CR57" s="92"/>
      <c r="CS57" s="92"/>
      <c r="CT57" s="92"/>
      <c r="CU57" s="92"/>
      <c r="CV57" s="92"/>
      <c r="CW57" s="92"/>
      <c r="CX57" s="92"/>
    </row>
    <row r="58" spans="1:102" s="7" customFormat="1" x14ac:dyDescent="0.25">
      <c r="A58" s="15"/>
      <c r="B58" s="56"/>
      <c r="C58" s="5"/>
      <c r="D58" s="5"/>
      <c r="E58" s="5"/>
      <c r="F58" s="16"/>
      <c r="H58" s="15"/>
      <c r="I58" s="56"/>
      <c r="J58" s="5"/>
      <c r="K58" s="5"/>
      <c r="L58" s="5"/>
      <c r="M58" s="16"/>
      <c r="O58" s="55"/>
      <c r="P58" s="5"/>
      <c r="Q58" s="5"/>
      <c r="R58" s="5"/>
      <c r="S58" s="5"/>
      <c r="T58" s="5"/>
      <c r="U58" s="16"/>
      <c r="W58" s="15"/>
      <c r="X58" s="56"/>
      <c r="Y58" s="5"/>
      <c r="Z58" s="5"/>
      <c r="AA58" s="5"/>
      <c r="AB58" s="5"/>
      <c r="AC58" s="16"/>
      <c r="AE58" s="15"/>
      <c r="AF58" s="56"/>
      <c r="AG58" s="5"/>
      <c r="AH58" s="5"/>
      <c r="AI58" s="5"/>
      <c r="AJ58" s="16"/>
      <c r="AK58" s="13"/>
      <c r="AL58" s="15"/>
      <c r="AM58" s="56"/>
      <c r="AN58" s="5"/>
      <c r="AO58" s="5"/>
      <c r="AP58" s="5"/>
      <c r="AQ58" s="16"/>
      <c r="AR58" s="13"/>
      <c r="AS58" s="15"/>
      <c r="AT58" s="56"/>
      <c r="AU58" s="5"/>
      <c r="AV58" s="5"/>
      <c r="AW58" s="5"/>
      <c r="AX58" s="16"/>
      <c r="AY58" s="13"/>
      <c r="BA58" s="15"/>
      <c r="BB58" s="5"/>
      <c r="BC58" s="5"/>
      <c r="BD58" s="5"/>
      <c r="BE58" s="5"/>
      <c r="BF58" s="5"/>
      <c r="BG58" s="5"/>
      <c r="BH58" s="16"/>
      <c r="BJ58" s="15"/>
      <c r="BK58" s="5"/>
      <c r="BL58" s="5"/>
      <c r="BM58" s="5"/>
      <c r="BN58" s="5"/>
      <c r="BO58" s="5"/>
      <c r="BP58" s="16"/>
      <c r="BR58" s="15"/>
      <c r="BS58" s="5"/>
      <c r="BT58" s="5"/>
      <c r="BU58" s="5"/>
      <c r="BV58" s="5"/>
      <c r="BW58" s="5"/>
      <c r="BX58" s="5"/>
      <c r="BY58" s="16"/>
      <c r="CA58" s="15"/>
      <c r="CB58" s="5"/>
      <c r="CC58" s="5"/>
      <c r="CD58" s="5"/>
      <c r="CE58" s="5"/>
      <c r="CF58" s="5"/>
      <c r="CG58" s="65"/>
      <c r="CH58" s="92"/>
      <c r="CI58" s="15"/>
      <c r="CJ58" s="5"/>
      <c r="CK58" s="5"/>
      <c r="CL58" s="5"/>
      <c r="CM58" s="5"/>
      <c r="CN58" s="16"/>
      <c r="CO58" s="92"/>
      <c r="CP58" s="92"/>
      <c r="CQ58" s="92"/>
      <c r="CR58" s="92"/>
      <c r="CS58" s="92"/>
      <c r="CT58" s="92"/>
      <c r="CU58" s="92"/>
      <c r="CV58" s="92"/>
      <c r="CW58" s="92"/>
      <c r="CX58" s="92"/>
    </row>
    <row r="59" spans="1:102" s="7" customFormat="1" x14ac:dyDescent="0.25">
      <c r="A59" s="15"/>
      <c r="B59" s="56"/>
      <c r="C59" s="5"/>
      <c r="D59" s="5"/>
      <c r="E59" s="5"/>
      <c r="F59" s="16"/>
      <c r="H59" s="15"/>
      <c r="I59" s="56"/>
      <c r="J59" s="5"/>
      <c r="K59" s="5"/>
      <c r="L59" s="5"/>
      <c r="M59" s="16"/>
      <c r="O59" s="55"/>
      <c r="P59" s="5"/>
      <c r="Q59" s="5"/>
      <c r="R59" s="5"/>
      <c r="S59" s="5"/>
      <c r="T59" s="5"/>
      <c r="U59" s="16"/>
      <c r="W59" s="15"/>
      <c r="X59" s="56"/>
      <c r="Y59" s="5"/>
      <c r="Z59" s="5"/>
      <c r="AA59" s="5"/>
      <c r="AB59" s="5"/>
      <c r="AC59" s="16"/>
      <c r="AE59" s="15"/>
      <c r="AF59" s="56"/>
      <c r="AG59" s="5"/>
      <c r="AH59" s="5"/>
      <c r="AI59" s="5"/>
      <c r="AJ59" s="16"/>
      <c r="AK59" s="13"/>
      <c r="AL59" s="15"/>
      <c r="AM59" s="56"/>
      <c r="AN59" s="5"/>
      <c r="AO59" s="5"/>
      <c r="AP59" s="5"/>
      <c r="AQ59" s="16"/>
      <c r="AR59" s="13"/>
      <c r="AS59" s="15"/>
      <c r="AT59" s="56"/>
      <c r="AU59" s="5"/>
      <c r="AV59" s="5"/>
      <c r="AW59" s="5"/>
      <c r="AX59" s="16"/>
      <c r="AY59" s="13"/>
      <c r="BA59" s="15"/>
      <c r="BB59" s="5"/>
      <c r="BC59" s="5"/>
      <c r="BD59" s="5"/>
      <c r="BE59" s="5"/>
      <c r="BF59" s="5"/>
      <c r="BG59" s="5"/>
      <c r="BH59" s="16"/>
      <c r="BJ59" s="15"/>
      <c r="BK59" s="5"/>
      <c r="BL59" s="5"/>
      <c r="BM59" s="5"/>
      <c r="BN59" s="5"/>
      <c r="BO59" s="5"/>
      <c r="BP59" s="16"/>
      <c r="BR59" s="15"/>
      <c r="BS59" s="5"/>
      <c r="BT59" s="5"/>
      <c r="BU59" s="5"/>
      <c r="BV59" s="5"/>
      <c r="BW59" s="5"/>
      <c r="BX59" s="5"/>
      <c r="BY59" s="16"/>
      <c r="CA59" s="15"/>
      <c r="CB59" s="5"/>
      <c r="CC59" s="5"/>
      <c r="CD59" s="5"/>
      <c r="CE59" s="5"/>
      <c r="CF59" s="5"/>
      <c r="CG59" s="65"/>
      <c r="CH59" s="92"/>
      <c r="CI59" s="15"/>
      <c r="CJ59" s="5"/>
      <c r="CK59" s="5"/>
      <c r="CL59" s="5"/>
      <c r="CM59" s="5"/>
      <c r="CN59" s="16"/>
      <c r="CO59" s="92"/>
      <c r="CP59" s="92"/>
      <c r="CQ59" s="92"/>
      <c r="CR59" s="92"/>
      <c r="CS59" s="92"/>
      <c r="CT59" s="92"/>
      <c r="CU59" s="92"/>
      <c r="CV59" s="92"/>
      <c r="CW59" s="92"/>
      <c r="CX59" s="92"/>
    </row>
    <row r="60" spans="1:102" s="7" customFormat="1" x14ac:dyDescent="0.25">
      <c r="A60" s="15"/>
      <c r="B60" s="56"/>
      <c r="C60" s="5"/>
      <c r="D60" s="5"/>
      <c r="E60" s="5"/>
      <c r="F60" s="16"/>
      <c r="H60" s="15"/>
      <c r="I60" s="56"/>
      <c r="J60" s="5"/>
      <c r="K60" s="5"/>
      <c r="L60" s="5"/>
      <c r="M60" s="16"/>
      <c r="O60" s="55"/>
      <c r="P60" s="5"/>
      <c r="Q60" s="5"/>
      <c r="R60" s="5"/>
      <c r="S60" s="5"/>
      <c r="T60" s="5"/>
      <c r="U60" s="16"/>
      <c r="W60" s="15"/>
      <c r="X60" s="56"/>
      <c r="Y60" s="5"/>
      <c r="Z60" s="5"/>
      <c r="AA60" s="5"/>
      <c r="AB60" s="5"/>
      <c r="AC60" s="16"/>
      <c r="AE60" s="15"/>
      <c r="AF60" s="56"/>
      <c r="AG60" s="5"/>
      <c r="AH60" s="5"/>
      <c r="AI60" s="5"/>
      <c r="AJ60" s="16"/>
      <c r="AK60" s="13"/>
      <c r="AL60" s="15"/>
      <c r="AM60" s="56"/>
      <c r="AN60" s="5"/>
      <c r="AO60" s="5"/>
      <c r="AP60" s="5"/>
      <c r="AQ60" s="16"/>
      <c r="AR60" s="13"/>
      <c r="AS60" s="15"/>
      <c r="AT60" s="56"/>
      <c r="AU60" s="5"/>
      <c r="AV60" s="5"/>
      <c r="AW60" s="5"/>
      <c r="AX60" s="16"/>
      <c r="AY60" s="13"/>
      <c r="BA60" s="15"/>
      <c r="BB60" s="5"/>
      <c r="BC60" s="5"/>
      <c r="BD60" s="5"/>
      <c r="BE60" s="5"/>
      <c r="BF60" s="5"/>
      <c r="BG60" s="5"/>
      <c r="BH60" s="16"/>
      <c r="BJ60" s="15"/>
      <c r="BK60" s="5"/>
      <c r="BL60" s="5"/>
      <c r="BM60" s="5"/>
      <c r="BN60" s="5"/>
      <c r="BO60" s="5"/>
      <c r="BP60" s="16"/>
      <c r="BR60" s="15"/>
      <c r="BS60" s="5"/>
      <c r="BT60" s="5"/>
      <c r="BU60" s="5"/>
      <c r="BV60" s="5"/>
      <c r="BW60" s="5"/>
      <c r="BX60" s="5"/>
      <c r="BY60" s="16"/>
      <c r="CA60" s="15"/>
      <c r="CB60" s="5"/>
      <c r="CC60" s="5"/>
      <c r="CD60" s="5"/>
      <c r="CE60" s="5"/>
      <c r="CF60" s="5"/>
      <c r="CG60" s="65"/>
      <c r="CH60" s="92"/>
      <c r="CI60" s="15"/>
      <c r="CJ60" s="5"/>
      <c r="CK60" s="5"/>
      <c r="CL60" s="5"/>
      <c r="CM60" s="5"/>
      <c r="CN60" s="16"/>
      <c r="CO60" s="92"/>
      <c r="CP60" s="92"/>
      <c r="CQ60" s="92"/>
      <c r="CR60" s="92"/>
      <c r="CS60" s="92"/>
      <c r="CT60" s="92"/>
      <c r="CU60" s="92"/>
      <c r="CV60" s="92"/>
      <c r="CW60" s="92"/>
      <c r="CX60" s="92"/>
    </row>
    <row r="61" spans="1:102" s="7" customFormat="1" x14ac:dyDescent="0.25">
      <c r="A61" s="15"/>
      <c r="B61" s="56"/>
      <c r="C61" s="5"/>
      <c r="D61" s="5"/>
      <c r="E61" s="5"/>
      <c r="F61" s="16"/>
      <c r="H61" s="15"/>
      <c r="I61" s="56"/>
      <c r="J61" s="5"/>
      <c r="K61" s="5"/>
      <c r="L61" s="5"/>
      <c r="M61" s="16"/>
      <c r="O61" s="55"/>
      <c r="P61" s="5"/>
      <c r="Q61" s="5"/>
      <c r="R61" s="5"/>
      <c r="S61" s="5"/>
      <c r="T61" s="5"/>
      <c r="U61" s="16"/>
      <c r="W61" s="15"/>
      <c r="X61" s="56"/>
      <c r="Y61" s="5"/>
      <c r="Z61" s="5"/>
      <c r="AA61" s="5"/>
      <c r="AB61" s="5"/>
      <c r="AC61" s="16"/>
      <c r="AE61" s="15"/>
      <c r="AF61" s="56"/>
      <c r="AG61" s="5"/>
      <c r="AH61" s="5"/>
      <c r="AI61" s="5"/>
      <c r="AJ61" s="16"/>
      <c r="AK61" s="13"/>
      <c r="AL61" s="15"/>
      <c r="AM61" s="56"/>
      <c r="AN61" s="5"/>
      <c r="AO61" s="5"/>
      <c r="AP61" s="5"/>
      <c r="AQ61" s="16"/>
      <c r="AR61" s="13"/>
      <c r="AS61" s="15"/>
      <c r="AT61" s="56"/>
      <c r="AU61" s="5"/>
      <c r="AV61" s="5"/>
      <c r="AW61" s="5"/>
      <c r="AX61" s="16"/>
      <c r="AY61" s="13"/>
      <c r="BA61" s="15"/>
      <c r="BB61" s="5"/>
      <c r="BC61" s="5"/>
      <c r="BD61" s="5"/>
      <c r="BE61" s="5"/>
      <c r="BF61" s="5"/>
      <c r="BG61" s="5"/>
      <c r="BH61" s="16"/>
      <c r="BJ61" s="15"/>
      <c r="BK61" s="5"/>
      <c r="BL61" s="5"/>
      <c r="BM61" s="5"/>
      <c r="BN61" s="5"/>
      <c r="BO61" s="5"/>
      <c r="BP61" s="16"/>
      <c r="BR61" s="15"/>
      <c r="BS61" s="5"/>
      <c r="BT61" s="5"/>
      <c r="BU61" s="5"/>
      <c r="BV61" s="5"/>
      <c r="BW61" s="5"/>
      <c r="BX61" s="5"/>
      <c r="BY61" s="16"/>
      <c r="CA61" s="15"/>
      <c r="CB61" s="5"/>
      <c r="CC61" s="5"/>
      <c r="CD61" s="5"/>
      <c r="CE61" s="5"/>
      <c r="CF61" s="5"/>
      <c r="CG61" s="65"/>
      <c r="CH61" s="92"/>
      <c r="CI61" s="15"/>
      <c r="CJ61" s="5"/>
      <c r="CK61" s="5"/>
      <c r="CL61" s="5"/>
      <c r="CM61" s="5"/>
      <c r="CN61" s="16"/>
      <c r="CO61" s="92"/>
      <c r="CP61" s="92"/>
      <c r="CQ61" s="92"/>
      <c r="CR61" s="92"/>
      <c r="CS61" s="92"/>
      <c r="CT61" s="92"/>
      <c r="CU61" s="92"/>
      <c r="CV61" s="92"/>
      <c r="CW61" s="92"/>
      <c r="CX61" s="92"/>
    </row>
    <row r="62" spans="1:102" s="7" customFormat="1" x14ac:dyDescent="0.25">
      <c r="A62" s="15"/>
      <c r="B62" s="56"/>
      <c r="C62" s="5"/>
      <c r="D62" s="5"/>
      <c r="E62" s="5"/>
      <c r="F62" s="16"/>
      <c r="H62" s="15"/>
      <c r="I62" s="56"/>
      <c r="J62" s="5"/>
      <c r="K62" s="5"/>
      <c r="L62" s="5"/>
      <c r="M62" s="16"/>
      <c r="O62" s="55"/>
      <c r="P62" s="5"/>
      <c r="Q62" s="5"/>
      <c r="R62" s="5"/>
      <c r="S62" s="5"/>
      <c r="T62" s="5"/>
      <c r="U62" s="16"/>
      <c r="W62" s="15"/>
      <c r="X62" s="56"/>
      <c r="Y62" s="5"/>
      <c r="Z62" s="5"/>
      <c r="AA62" s="5"/>
      <c r="AB62" s="5"/>
      <c r="AC62" s="16"/>
      <c r="AE62" s="15"/>
      <c r="AF62" s="56"/>
      <c r="AG62" s="5"/>
      <c r="AH62" s="5"/>
      <c r="AI62" s="5"/>
      <c r="AJ62" s="16"/>
      <c r="AK62" s="13"/>
      <c r="AL62" s="15"/>
      <c r="AM62" s="56"/>
      <c r="AN62" s="5"/>
      <c r="AO62" s="5"/>
      <c r="AP62" s="5"/>
      <c r="AQ62" s="16"/>
      <c r="AR62" s="13"/>
      <c r="AS62" s="15"/>
      <c r="AT62" s="56"/>
      <c r="AU62" s="5"/>
      <c r="AV62" s="5"/>
      <c r="AW62" s="5"/>
      <c r="AX62" s="16"/>
      <c r="AY62" s="13"/>
      <c r="BA62" s="15"/>
      <c r="BB62" s="5"/>
      <c r="BC62" s="5"/>
      <c r="BD62" s="5"/>
      <c r="BE62" s="5"/>
      <c r="BF62" s="5"/>
      <c r="BG62" s="5"/>
      <c r="BH62" s="16"/>
      <c r="BJ62" s="15"/>
      <c r="BK62" s="5"/>
      <c r="BL62" s="5"/>
      <c r="BM62" s="5"/>
      <c r="BN62" s="5"/>
      <c r="BO62" s="5"/>
      <c r="BP62" s="16"/>
      <c r="BR62" s="15"/>
      <c r="BS62" s="5"/>
      <c r="BT62" s="5"/>
      <c r="BU62" s="5"/>
      <c r="BV62" s="5"/>
      <c r="BW62" s="5"/>
      <c r="BX62" s="5"/>
      <c r="BY62" s="16"/>
      <c r="CA62" s="15" t="s">
        <v>23</v>
      </c>
      <c r="CB62" s="24">
        <f>CB37-CB50</f>
        <v>4.4359999999999999</v>
      </c>
      <c r="CC62" s="5" t="s">
        <v>13</v>
      </c>
      <c r="CD62" s="5"/>
      <c r="CE62" s="5"/>
      <c r="CF62" s="5"/>
      <c r="CG62" s="65"/>
      <c r="CH62" s="92"/>
      <c r="CI62" s="15" t="s">
        <v>23</v>
      </c>
      <c r="CJ62" s="24">
        <f>CJ36-CJ41</f>
        <v>6.1188000000000002</v>
      </c>
      <c r="CK62" s="5" t="s">
        <v>13</v>
      </c>
      <c r="CL62" s="5"/>
      <c r="CM62" s="5"/>
      <c r="CN62" s="16"/>
      <c r="CO62" s="92"/>
      <c r="CP62" s="92"/>
      <c r="CQ62" s="92"/>
      <c r="CR62" s="92"/>
      <c r="CS62" s="92"/>
      <c r="CT62" s="92"/>
      <c r="CU62" s="92"/>
      <c r="CV62" s="92"/>
      <c r="CW62" s="92"/>
      <c r="CX62" s="92"/>
    </row>
    <row r="63" spans="1:102" x14ac:dyDescent="0.25">
      <c r="A63" s="15" t="s">
        <v>12</v>
      </c>
      <c r="B63" s="24">
        <f>B37-B47</f>
        <v>5.0886999999999993</v>
      </c>
      <c r="C63" s="5" t="s">
        <v>13</v>
      </c>
      <c r="D63" s="5"/>
      <c r="E63" s="5"/>
      <c r="F63" s="16"/>
      <c r="H63" s="15" t="s">
        <v>23</v>
      </c>
      <c r="I63" s="24">
        <f>I54-I36</f>
        <v>4.8772999999999982</v>
      </c>
      <c r="J63" s="5" t="s">
        <v>13</v>
      </c>
      <c r="K63" s="5"/>
      <c r="L63" s="5"/>
      <c r="M63" s="16"/>
      <c r="O63" s="15" t="s">
        <v>23</v>
      </c>
      <c r="P63" s="24">
        <f>P57-P36</f>
        <v>6.8951999999999991</v>
      </c>
      <c r="Q63" s="5" t="s">
        <v>13</v>
      </c>
      <c r="R63" s="5"/>
      <c r="S63" s="5"/>
      <c r="T63" s="5"/>
      <c r="U63" s="16"/>
      <c r="W63" s="15" t="s">
        <v>23</v>
      </c>
      <c r="X63" s="24">
        <f>X52-X38</f>
        <v>4.3474999999999966</v>
      </c>
      <c r="Y63" s="5" t="s">
        <v>13</v>
      </c>
      <c r="Z63" s="5"/>
      <c r="AA63" s="5"/>
      <c r="AB63" s="5"/>
      <c r="AC63" s="16"/>
      <c r="AE63" s="15" t="s">
        <v>23</v>
      </c>
      <c r="AF63" s="24">
        <f>AF36-AF44</f>
        <v>7.9483999999999995</v>
      </c>
      <c r="AG63" s="5" t="s">
        <v>13</v>
      </c>
      <c r="AH63" s="5"/>
      <c r="AI63" s="5"/>
      <c r="AJ63" s="16"/>
      <c r="AK63" s="13"/>
      <c r="AL63" s="15" t="s">
        <v>23</v>
      </c>
      <c r="AM63" s="24">
        <f>AM36-AM54</f>
        <v>-8.6130000000000013</v>
      </c>
      <c r="AN63" s="5" t="s">
        <v>13</v>
      </c>
      <c r="AO63" s="5"/>
      <c r="AP63" s="5"/>
      <c r="AQ63" s="16"/>
      <c r="AR63" s="13"/>
      <c r="AS63" s="15" t="s">
        <v>23</v>
      </c>
      <c r="AT63" s="24">
        <f>AT36-AT50</f>
        <v>-6.3298000000000005</v>
      </c>
      <c r="AU63" s="5" t="s">
        <v>13</v>
      </c>
      <c r="AV63" s="5"/>
      <c r="AW63" s="5"/>
      <c r="AX63" s="16"/>
      <c r="AY63" s="13"/>
      <c r="BA63" s="15" t="s">
        <v>23</v>
      </c>
      <c r="BB63" s="24">
        <f>BB37-BB47</f>
        <v>5.0691999999999986</v>
      </c>
      <c r="BC63" s="5" t="s">
        <v>11</v>
      </c>
      <c r="BD63" s="5"/>
      <c r="BE63" s="5"/>
      <c r="BF63" s="5"/>
      <c r="BG63" s="5"/>
      <c r="BH63" s="16"/>
      <c r="BI63" s="7"/>
      <c r="BJ63" s="15" t="s">
        <v>23</v>
      </c>
      <c r="BK63" s="24">
        <f>BK57-BK37</f>
        <v>6.3110999999999997</v>
      </c>
      <c r="BL63" s="5" t="s">
        <v>13</v>
      </c>
      <c r="BM63" s="5"/>
      <c r="BN63" s="5"/>
      <c r="BO63" s="5"/>
      <c r="BP63" s="16"/>
      <c r="BQ63" s="7"/>
      <c r="BR63" s="15" t="s">
        <v>23</v>
      </c>
      <c r="BS63" s="24">
        <f>BS37-BS45</f>
        <v>2.8520000000000003</v>
      </c>
      <c r="BT63" s="5" t="s">
        <v>13</v>
      </c>
      <c r="BU63" s="5"/>
      <c r="BV63" s="5"/>
      <c r="BW63" s="5"/>
      <c r="BX63" s="5"/>
      <c r="BY63" s="16"/>
      <c r="BZ63" s="7"/>
      <c r="CA63" s="15"/>
      <c r="CB63" s="5"/>
      <c r="CC63" s="5"/>
      <c r="CD63" s="5"/>
      <c r="CE63" s="5"/>
      <c r="CF63" s="5"/>
      <c r="CG63" s="65"/>
      <c r="CH63" s="92"/>
      <c r="CI63" s="15"/>
      <c r="CJ63" s="5"/>
      <c r="CK63" s="5"/>
      <c r="CL63" s="5"/>
      <c r="CM63" s="5"/>
      <c r="CN63" s="16"/>
      <c r="CO63" s="92"/>
      <c r="CP63" s="92"/>
      <c r="CQ63" s="92"/>
      <c r="CR63" s="92"/>
      <c r="CS63" s="92"/>
      <c r="CT63" s="92"/>
      <c r="CU63" s="92"/>
      <c r="CV63" s="92"/>
      <c r="CW63" s="92"/>
      <c r="CX63" s="92"/>
    </row>
    <row r="64" spans="1:102" x14ac:dyDescent="0.25">
      <c r="A64" s="15" t="s">
        <v>14</v>
      </c>
      <c r="B64" s="5">
        <v>24</v>
      </c>
      <c r="C64" s="5" t="s">
        <v>13</v>
      </c>
      <c r="D64" s="5"/>
      <c r="E64" s="5"/>
      <c r="F64" s="16"/>
      <c r="H64" s="15" t="s">
        <v>24</v>
      </c>
      <c r="I64" s="5">
        <v>20</v>
      </c>
      <c r="J64" s="5" t="s">
        <v>13</v>
      </c>
      <c r="K64" s="5"/>
      <c r="L64" s="5"/>
      <c r="M64" s="16"/>
      <c r="O64" s="15" t="s">
        <v>24</v>
      </c>
      <c r="P64" s="5">
        <v>25.9</v>
      </c>
      <c r="Q64" s="5" t="s">
        <v>11</v>
      </c>
      <c r="R64" s="5"/>
      <c r="S64" s="5"/>
      <c r="T64" s="5"/>
      <c r="U64" s="16"/>
      <c r="W64" s="15" t="s">
        <v>24</v>
      </c>
      <c r="X64" s="4">
        <v>23.5</v>
      </c>
      <c r="Y64" s="5" t="s">
        <v>13</v>
      </c>
      <c r="Z64" s="5"/>
      <c r="AA64" s="5"/>
      <c r="AB64" s="5"/>
      <c r="AC64" s="16"/>
      <c r="AE64" s="15" t="s">
        <v>24</v>
      </c>
      <c r="AF64" s="5">
        <v>25.4</v>
      </c>
      <c r="AG64" s="5" t="s">
        <v>13</v>
      </c>
      <c r="AH64" s="5"/>
      <c r="AI64" s="5"/>
      <c r="AJ64" s="16"/>
      <c r="AK64" s="13"/>
      <c r="AL64" s="15" t="s">
        <v>24</v>
      </c>
      <c r="AM64" s="5">
        <v>22.8</v>
      </c>
      <c r="AN64" s="5" t="s">
        <v>13</v>
      </c>
      <c r="AO64" s="5"/>
      <c r="AP64" s="5"/>
      <c r="AQ64" s="16"/>
      <c r="AR64" s="13"/>
      <c r="AS64" s="15" t="s">
        <v>24</v>
      </c>
      <c r="AT64" s="5">
        <v>22.8</v>
      </c>
      <c r="AU64" s="5" t="s">
        <v>13</v>
      </c>
      <c r="AV64" s="5"/>
      <c r="AW64" s="5"/>
      <c r="AX64" s="16"/>
      <c r="AY64" s="13"/>
      <c r="BA64" s="15" t="s">
        <v>24</v>
      </c>
      <c r="BB64" s="5">
        <v>28.4</v>
      </c>
      <c r="BC64" s="5" t="s">
        <v>13</v>
      </c>
      <c r="BD64" s="5"/>
      <c r="BE64" s="5"/>
      <c r="BF64" s="5"/>
      <c r="BG64" s="5"/>
      <c r="BH64" s="16"/>
      <c r="BI64" s="7"/>
      <c r="BJ64" s="15" t="s">
        <v>24</v>
      </c>
      <c r="BK64" s="5">
        <v>20.5</v>
      </c>
      <c r="BL64" s="5" t="s">
        <v>13</v>
      </c>
      <c r="BM64" s="5"/>
      <c r="BN64" s="5"/>
      <c r="BO64" s="5"/>
      <c r="BP64" s="16"/>
      <c r="BQ64" s="7"/>
      <c r="BR64" s="15" t="s">
        <v>24</v>
      </c>
      <c r="BS64" s="5">
        <v>23.2</v>
      </c>
      <c r="BT64" s="5" t="s">
        <v>13</v>
      </c>
      <c r="BU64" s="5"/>
      <c r="BV64" s="5"/>
      <c r="BW64" s="5"/>
      <c r="BX64" s="5"/>
      <c r="BY64" s="16"/>
      <c r="BZ64" s="7"/>
      <c r="CA64" s="15" t="s">
        <v>24</v>
      </c>
      <c r="CB64" s="5">
        <v>20.7</v>
      </c>
      <c r="CC64" s="5" t="s">
        <v>13</v>
      </c>
      <c r="CD64" s="5"/>
      <c r="CE64" s="5"/>
      <c r="CF64" s="5"/>
      <c r="CG64" s="65"/>
      <c r="CH64" s="92"/>
      <c r="CI64" s="15" t="s">
        <v>24</v>
      </c>
      <c r="CJ64" s="5">
        <v>24.2</v>
      </c>
      <c r="CK64" s="5" t="s">
        <v>13</v>
      </c>
      <c r="CL64" s="5"/>
      <c r="CM64" s="5"/>
      <c r="CN64" s="16"/>
      <c r="CO64" s="92"/>
      <c r="CP64" s="92"/>
      <c r="CQ64" s="92"/>
      <c r="CR64" s="92"/>
      <c r="CS64" s="92"/>
      <c r="CT64" s="92"/>
      <c r="CU64" s="92"/>
      <c r="CV64" s="92"/>
      <c r="CW64" s="92"/>
      <c r="CX64" s="92"/>
    </row>
    <row r="65" spans="1:102" x14ac:dyDescent="0.25">
      <c r="A65" s="15" t="s">
        <v>15</v>
      </c>
      <c r="B65" s="24">
        <f>B63/B64*100</f>
        <v>21.202916666666663</v>
      </c>
      <c r="C65" s="5" t="s">
        <v>16</v>
      </c>
      <c r="D65" s="5"/>
      <c r="E65" s="5"/>
      <c r="F65" s="16"/>
      <c r="H65" s="15" t="s">
        <v>15</v>
      </c>
      <c r="I65" s="24">
        <f>I63/20*100</f>
        <v>24.386499999999991</v>
      </c>
      <c r="J65" s="5" t="s">
        <v>16</v>
      </c>
      <c r="K65" s="5"/>
      <c r="L65" s="5"/>
      <c r="M65" s="16"/>
      <c r="O65" s="15" t="s">
        <v>15</v>
      </c>
      <c r="P65" s="24">
        <f>P63/P64*100</f>
        <v>26.622393822393818</v>
      </c>
      <c r="Q65" s="5" t="s">
        <v>16</v>
      </c>
      <c r="R65" s="5"/>
      <c r="S65" s="5"/>
      <c r="T65" s="5"/>
      <c r="U65" s="16"/>
      <c r="W65" s="15" t="s">
        <v>15</v>
      </c>
      <c r="X65" s="24">
        <f>X63/X64*100</f>
        <v>18.499999999999986</v>
      </c>
      <c r="Y65" s="5" t="s">
        <v>16</v>
      </c>
      <c r="Z65" s="5"/>
      <c r="AA65" s="5"/>
      <c r="AB65" s="5"/>
      <c r="AC65" s="16"/>
      <c r="AE65" s="15" t="s">
        <v>15</v>
      </c>
      <c r="AF65" s="24">
        <f>AF63/AF64*100</f>
        <v>31.292913385826772</v>
      </c>
      <c r="AG65" s="5" t="s">
        <v>16</v>
      </c>
      <c r="AH65" s="5"/>
      <c r="AI65" s="5"/>
      <c r="AJ65" s="16"/>
      <c r="AK65" s="13"/>
      <c r="AL65" s="15" t="s">
        <v>15</v>
      </c>
      <c r="AM65" s="24">
        <f>AM63/AM64*100</f>
        <v>-37.776315789473692</v>
      </c>
      <c r="AN65" s="5" t="s">
        <v>16</v>
      </c>
      <c r="AO65" s="5"/>
      <c r="AP65" s="5"/>
      <c r="AQ65" s="16"/>
      <c r="AR65" s="13"/>
      <c r="AS65" s="15" t="s">
        <v>15</v>
      </c>
      <c r="AT65" s="24">
        <f>AT63/AT64*100</f>
        <v>-27.762280701754388</v>
      </c>
      <c r="AU65" s="5" t="s">
        <v>16</v>
      </c>
      <c r="AV65" s="5"/>
      <c r="AW65" s="5"/>
      <c r="AX65" s="16"/>
      <c r="AY65" s="13"/>
      <c r="BA65" s="15" t="s">
        <v>15</v>
      </c>
      <c r="BB65" s="24">
        <f>BB63/BB64*100</f>
        <v>17.849295774647882</v>
      </c>
      <c r="BC65" s="5" t="s">
        <v>16</v>
      </c>
      <c r="BD65" s="5"/>
      <c r="BE65" s="5"/>
      <c r="BF65" s="5"/>
      <c r="BG65" s="5"/>
      <c r="BH65" s="16"/>
      <c r="BI65" s="7"/>
      <c r="BJ65" s="15" t="s">
        <v>15</v>
      </c>
      <c r="BK65" s="24">
        <f>BK63/BK64*100</f>
        <v>30.785853658536581</v>
      </c>
      <c r="BL65" s="5" t="s">
        <v>16</v>
      </c>
      <c r="BM65" s="5"/>
      <c r="BN65" s="5"/>
      <c r="BO65" s="5"/>
      <c r="BP65" s="16"/>
      <c r="BQ65" s="7"/>
      <c r="BR65" s="15" t="s">
        <v>15</v>
      </c>
      <c r="BS65" s="24">
        <f>BS63/BS64*100</f>
        <v>12.293103448275863</v>
      </c>
      <c r="BT65" s="5" t="s">
        <v>16</v>
      </c>
      <c r="BU65" s="5"/>
      <c r="BV65" s="5"/>
      <c r="BW65" s="5"/>
      <c r="BX65" s="5"/>
      <c r="BY65" s="16"/>
      <c r="BZ65" s="7"/>
      <c r="CA65" s="15"/>
      <c r="CB65" s="5"/>
      <c r="CC65" s="5"/>
      <c r="CD65" s="5"/>
      <c r="CE65" s="5"/>
      <c r="CF65" s="5"/>
      <c r="CG65" s="65"/>
      <c r="CH65" s="92"/>
      <c r="CI65" s="15"/>
      <c r="CJ65" s="5"/>
      <c r="CK65" s="5"/>
      <c r="CL65" s="5"/>
      <c r="CM65" s="5"/>
      <c r="CN65" s="16"/>
      <c r="CO65" s="92"/>
      <c r="CP65" s="92"/>
      <c r="CQ65" s="92"/>
      <c r="CR65" s="92"/>
      <c r="CS65" s="92"/>
      <c r="CT65" s="92"/>
      <c r="CU65" s="92"/>
      <c r="CV65" s="92"/>
      <c r="CW65" s="92"/>
      <c r="CX65" s="92"/>
    </row>
    <row r="66" spans="1:102" x14ac:dyDescent="0.25">
      <c r="D66" s="5"/>
      <c r="E66" s="5"/>
      <c r="F66" s="16"/>
      <c r="K66" s="5"/>
      <c r="L66" s="5"/>
      <c r="M66" s="16"/>
      <c r="R66" s="5"/>
      <c r="S66" s="5"/>
      <c r="T66" s="5"/>
      <c r="U66" s="16"/>
      <c r="W66" s="5"/>
      <c r="Z66" s="5"/>
      <c r="AA66" s="5"/>
      <c r="AB66" s="5"/>
      <c r="AC66" s="16"/>
      <c r="AH66" s="5"/>
      <c r="AI66" s="5"/>
      <c r="AJ66" s="16"/>
      <c r="AK66" s="13"/>
      <c r="AO66" s="5"/>
      <c r="AP66" s="5"/>
      <c r="AQ66" s="16"/>
      <c r="AR66" s="13"/>
      <c r="AS66" s="33" t="s">
        <v>75</v>
      </c>
      <c r="AT66" s="7">
        <v>21.3</v>
      </c>
      <c r="AU66" s="60" t="s">
        <v>44</v>
      </c>
      <c r="AV66" s="5"/>
      <c r="AW66" s="5"/>
      <c r="AX66" s="16"/>
      <c r="AY66" s="13"/>
      <c r="BA66" s="15"/>
      <c r="BB66" s="5"/>
      <c r="BC66" s="5"/>
      <c r="BD66" s="5"/>
      <c r="BE66" s="5"/>
      <c r="BF66" s="5"/>
      <c r="BG66" s="5"/>
      <c r="BH66" s="16"/>
      <c r="BI66" s="7"/>
      <c r="BM66" s="5"/>
      <c r="BN66" s="5"/>
      <c r="BO66" s="5"/>
      <c r="BP66" s="16"/>
      <c r="BQ66" s="7"/>
      <c r="BU66" s="5"/>
      <c r="BV66" s="5"/>
      <c r="BW66" s="5"/>
      <c r="BX66" s="5"/>
      <c r="BY66" s="16"/>
      <c r="BZ66" s="7"/>
      <c r="CA66" s="15" t="s">
        <v>15</v>
      </c>
      <c r="CB66" s="24">
        <f>CB62/CB64*100</f>
        <v>21.429951690821255</v>
      </c>
      <c r="CC66" s="5" t="s">
        <v>16</v>
      </c>
      <c r="CD66" s="5"/>
      <c r="CE66" s="5"/>
      <c r="CF66" s="5"/>
      <c r="CG66" s="65"/>
      <c r="CH66" s="92"/>
      <c r="CI66" s="15" t="s">
        <v>15</v>
      </c>
      <c r="CJ66" s="24">
        <f>CJ62/CJ64*100</f>
        <v>25.284297520661159</v>
      </c>
      <c r="CK66" s="5" t="s">
        <v>16</v>
      </c>
      <c r="CL66" s="5"/>
      <c r="CM66" s="5"/>
      <c r="CN66" s="16"/>
      <c r="CO66" s="92"/>
      <c r="CP66" s="92"/>
      <c r="CQ66" s="92"/>
      <c r="CR66" s="92"/>
      <c r="CS66" s="92"/>
      <c r="CT66" s="92"/>
      <c r="CU66" s="92"/>
      <c r="CV66" s="92"/>
      <c r="CW66" s="92"/>
      <c r="CX66" s="92"/>
    </row>
    <row r="67" spans="1:102" x14ac:dyDescent="0.25">
      <c r="A67" s="15"/>
      <c r="B67" s="5"/>
      <c r="C67" s="5"/>
      <c r="D67" s="5"/>
      <c r="E67" s="5"/>
      <c r="F67" s="16"/>
      <c r="H67" s="15"/>
      <c r="I67" s="5"/>
      <c r="J67" s="5"/>
      <c r="K67" s="5"/>
      <c r="L67" s="5"/>
      <c r="M67" s="16"/>
      <c r="O67" s="15"/>
      <c r="P67" s="5"/>
      <c r="Q67" s="5"/>
      <c r="R67" s="5"/>
      <c r="S67" s="5"/>
      <c r="T67" s="5"/>
      <c r="U67" s="16"/>
      <c r="W67" s="15"/>
      <c r="X67" s="5"/>
      <c r="Y67" s="5"/>
      <c r="Z67" s="5"/>
      <c r="AA67" s="5"/>
      <c r="AB67" s="5"/>
      <c r="AC67" s="16"/>
      <c r="AE67" s="15"/>
      <c r="AF67" s="5"/>
      <c r="AG67" s="5"/>
      <c r="AH67" s="5"/>
      <c r="AI67" s="5"/>
      <c r="AJ67" s="16"/>
      <c r="AK67" s="13"/>
      <c r="AL67" s="15"/>
      <c r="AM67" s="5"/>
      <c r="AN67" s="5"/>
      <c r="AO67" s="5"/>
      <c r="AP67" s="5"/>
      <c r="AQ67" s="16"/>
      <c r="AR67" s="13"/>
      <c r="AS67" s="15"/>
      <c r="AT67" s="5"/>
      <c r="AU67" s="5"/>
      <c r="AV67" s="5"/>
      <c r="AW67" s="5"/>
      <c r="AX67" s="16"/>
      <c r="AY67" s="13"/>
      <c r="BD67" s="5"/>
      <c r="BE67" s="5"/>
      <c r="BF67" s="5"/>
      <c r="BG67" s="5"/>
      <c r="BH67" s="16"/>
      <c r="BI67" s="7"/>
      <c r="BJ67" s="15"/>
      <c r="BK67" s="5"/>
      <c r="BL67" s="5"/>
      <c r="BM67" s="5"/>
      <c r="BN67" s="5"/>
      <c r="BO67" s="5"/>
      <c r="BP67" s="16"/>
      <c r="BQ67" s="7"/>
      <c r="BU67" s="5"/>
      <c r="BV67" s="5"/>
      <c r="BW67" s="5"/>
      <c r="BX67" s="5"/>
      <c r="BY67" s="16"/>
      <c r="BZ67" s="7"/>
      <c r="CA67" s="15"/>
      <c r="CB67" s="5"/>
      <c r="CC67" s="5"/>
      <c r="CD67" s="5"/>
      <c r="CE67" s="5"/>
      <c r="CF67" s="5"/>
      <c r="CG67" s="65"/>
      <c r="CH67" s="92"/>
      <c r="CI67" s="15"/>
      <c r="CJ67" s="5"/>
      <c r="CK67" s="5"/>
      <c r="CL67" s="5"/>
      <c r="CM67" s="5"/>
      <c r="CN67" s="16"/>
      <c r="CO67" s="92"/>
      <c r="CP67" s="92"/>
      <c r="CQ67" s="92"/>
      <c r="CR67" s="92"/>
      <c r="CS67" s="92"/>
      <c r="CT67" s="92"/>
      <c r="CU67" s="92"/>
      <c r="CV67" s="92"/>
      <c r="CW67" s="92"/>
      <c r="CX67" s="92"/>
    </row>
    <row r="68" spans="1:102" x14ac:dyDescent="0.25">
      <c r="A68" s="19" t="s">
        <v>17</v>
      </c>
      <c r="B68" s="3"/>
      <c r="C68" s="3"/>
      <c r="D68" s="3"/>
      <c r="E68" s="24">
        <f>B63/(46*11)</f>
        <v>1.0056719367588932E-2</v>
      </c>
      <c r="F68" s="20" t="s">
        <v>25</v>
      </c>
      <c r="G68" s="2"/>
      <c r="H68" s="19" t="s">
        <v>17</v>
      </c>
      <c r="I68" s="3"/>
      <c r="J68" s="3"/>
      <c r="K68" s="3"/>
      <c r="L68" s="24">
        <f>I63/(19*26)</f>
        <v>9.8730769230769202E-3</v>
      </c>
      <c r="M68" s="20" t="s">
        <v>25</v>
      </c>
      <c r="N68" s="2"/>
      <c r="O68" s="19" t="s">
        <v>17</v>
      </c>
      <c r="P68" s="3"/>
      <c r="Q68" s="3"/>
      <c r="R68" s="3"/>
      <c r="S68" s="5"/>
      <c r="T68" s="24">
        <f>P63/(22*21)</f>
        <v>1.4924675324675323E-2</v>
      </c>
      <c r="U68" s="16" t="s">
        <v>25</v>
      </c>
      <c r="W68" s="19" t="s">
        <v>17</v>
      </c>
      <c r="X68" s="5"/>
      <c r="Y68" s="5"/>
      <c r="Z68" s="5"/>
      <c r="AA68" s="5"/>
      <c r="AB68" s="24">
        <f>X63/(15*28.56)</f>
        <v>1.014822595704948E-2</v>
      </c>
      <c r="AC68" s="16" t="s">
        <v>25</v>
      </c>
      <c r="AE68" s="19" t="s">
        <v>17</v>
      </c>
      <c r="AF68" s="5"/>
      <c r="AG68" s="5"/>
      <c r="AH68" s="5"/>
      <c r="AI68" s="5"/>
      <c r="AJ68" s="26">
        <f>AF63/(29.7*9)</f>
        <v>2.9735877291432844E-2</v>
      </c>
      <c r="AK68" s="58"/>
      <c r="AL68" s="19" t="s">
        <v>17</v>
      </c>
      <c r="AM68" s="5"/>
      <c r="AN68" s="5"/>
      <c r="AO68" s="5"/>
      <c r="AP68" s="5"/>
      <c r="AQ68" s="26">
        <f>AM63/(21.8*19)</f>
        <v>-2.0794302269435058E-2</v>
      </c>
      <c r="AR68" s="58"/>
      <c r="AS68" s="19" t="s">
        <v>17</v>
      </c>
      <c r="AT68" s="5"/>
      <c r="AU68" s="5"/>
      <c r="AV68" s="5"/>
      <c r="AW68" s="5"/>
      <c r="AX68" s="26">
        <f>AT63/(21.3*15)</f>
        <v>-1.9811580594679187E-2</v>
      </c>
      <c r="AY68" s="58"/>
      <c r="BA68" s="19" t="s">
        <v>17</v>
      </c>
      <c r="BB68" s="3"/>
      <c r="BC68" s="3"/>
      <c r="BD68" s="3"/>
      <c r="BE68" s="3"/>
      <c r="BF68" s="3"/>
      <c r="BG68" s="24">
        <f>BB63/BB56</f>
        <v>2.003636363636363E-2</v>
      </c>
      <c r="BH68" s="20" t="s">
        <v>25</v>
      </c>
      <c r="BI68" s="7"/>
      <c r="BJ68" s="19" t="s">
        <v>17</v>
      </c>
      <c r="BK68" s="3"/>
      <c r="BL68" s="3"/>
      <c r="BM68" s="3"/>
      <c r="BN68" s="3"/>
      <c r="BO68" s="24">
        <f>BK63/(22*19.1)</f>
        <v>1.5019276534983339E-2</v>
      </c>
      <c r="BP68" s="20" t="s">
        <v>25</v>
      </c>
      <c r="BQ68" s="7"/>
      <c r="BR68" s="19" t="s">
        <v>17</v>
      </c>
      <c r="BS68" s="3"/>
      <c r="BT68" s="3"/>
      <c r="BU68" s="3"/>
      <c r="BV68" s="3"/>
      <c r="BW68" s="3"/>
      <c r="BX68" s="24">
        <f>BS63/BS56</f>
        <v>1.2574955908289245E-2</v>
      </c>
      <c r="BY68" s="20" t="s">
        <v>25</v>
      </c>
      <c r="BZ68" s="7"/>
      <c r="CA68" s="19" t="s">
        <v>17</v>
      </c>
      <c r="CB68" s="3"/>
      <c r="CC68" s="3"/>
      <c r="CD68" s="3"/>
      <c r="CE68" s="3"/>
      <c r="CF68" s="24">
        <f>CB62/CB56</f>
        <v>1.3836556456643794E-2</v>
      </c>
      <c r="CG68" s="94"/>
      <c r="CH68" s="92"/>
      <c r="CI68" s="19" t="s">
        <v>17</v>
      </c>
      <c r="CJ68" s="3"/>
      <c r="CK68" s="3"/>
      <c r="CL68" s="3"/>
      <c r="CM68" s="3"/>
      <c r="CN68" s="26">
        <f>CJ62/CJ55</f>
        <v>3.4221476510067114E-2</v>
      </c>
      <c r="CO68" s="92"/>
      <c r="CP68" s="92"/>
      <c r="CQ68" s="92"/>
      <c r="CR68" s="92"/>
      <c r="CS68" s="92"/>
      <c r="CT68" s="92"/>
      <c r="CU68" s="92"/>
      <c r="CV68" s="92"/>
      <c r="CW68" s="92"/>
      <c r="CX68" s="92"/>
    </row>
    <row r="69" spans="1:102" ht="15.75" thickBot="1" x14ac:dyDescent="0.3">
      <c r="A69" s="19" t="s">
        <v>18</v>
      </c>
      <c r="B69" s="3"/>
      <c r="C69" s="3"/>
      <c r="D69" s="3"/>
      <c r="E69" s="24">
        <f>E68/B64*100</f>
        <v>4.1902997364953884E-2</v>
      </c>
      <c r="F69" s="20" t="s">
        <v>19</v>
      </c>
      <c r="G69" s="2"/>
      <c r="H69" s="19" t="s">
        <v>18</v>
      </c>
      <c r="I69" s="3"/>
      <c r="J69" s="3"/>
      <c r="K69" s="3"/>
      <c r="L69" s="24">
        <f>L68/I64*100</f>
        <v>4.9365384615384603E-2</v>
      </c>
      <c r="M69" s="20" t="s">
        <v>19</v>
      </c>
      <c r="N69" s="2"/>
      <c r="O69" s="19" t="s">
        <v>18</v>
      </c>
      <c r="P69" s="3"/>
      <c r="Q69" s="3"/>
      <c r="R69" s="3"/>
      <c r="S69" s="5"/>
      <c r="T69" s="24">
        <f>T68/P64*100</f>
        <v>5.7624229052800478E-2</v>
      </c>
      <c r="U69" s="16" t="s">
        <v>19</v>
      </c>
      <c r="W69" s="23" t="s">
        <v>18</v>
      </c>
      <c r="X69" s="21"/>
      <c r="Y69" s="21"/>
      <c r="Z69" s="21"/>
      <c r="AA69" s="21"/>
      <c r="AB69" s="25">
        <f>AB68/X64*100</f>
        <v>4.3183940242763744E-2</v>
      </c>
      <c r="AC69" s="22" t="s">
        <v>19</v>
      </c>
      <c r="AE69" s="29" t="s">
        <v>18</v>
      </c>
      <c r="AF69" s="30"/>
      <c r="AG69" s="30"/>
      <c r="AH69" s="30"/>
      <c r="AI69" s="30"/>
      <c r="AJ69" s="31">
        <f>AJ68/AF64*100</f>
        <v>0.11707038303713718</v>
      </c>
      <c r="AK69" s="58"/>
      <c r="AL69" s="29" t="s">
        <v>18</v>
      </c>
      <c r="AM69" s="30"/>
      <c r="AN69" s="30"/>
      <c r="AO69" s="30"/>
      <c r="AP69" s="30"/>
      <c r="AQ69" s="31">
        <f>AQ68/AM64*100</f>
        <v>-9.1203080129101124E-2</v>
      </c>
      <c r="AR69" s="58"/>
      <c r="AS69" s="29" t="s">
        <v>18</v>
      </c>
      <c r="AT69" s="30"/>
      <c r="AU69" s="30"/>
      <c r="AV69" s="30"/>
      <c r="AW69" s="30"/>
      <c r="AX69" s="31">
        <f>AX68/AT64*100</f>
        <v>-8.6892897345084152E-2</v>
      </c>
      <c r="AY69" s="58"/>
      <c r="BA69" s="23" t="s">
        <v>18</v>
      </c>
      <c r="BB69" s="44"/>
      <c r="BC69" s="44"/>
      <c r="BD69" s="44"/>
      <c r="BE69" s="44"/>
      <c r="BF69" s="44"/>
      <c r="BG69" s="25">
        <f>BG68/BB64*100</f>
        <v>7.0550576184378988E-2</v>
      </c>
      <c r="BH69" s="45"/>
      <c r="BI69" s="2"/>
      <c r="BJ69" s="23" t="s">
        <v>18</v>
      </c>
      <c r="BK69" s="44"/>
      <c r="BL69" s="44"/>
      <c r="BM69" s="44"/>
      <c r="BN69" s="44"/>
      <c r="BO69" s="25">
        <f>BO68/BK64*100</f>
        <v>7.3264763585284581E-2</v>
      </c>
      <c r="BP69" s="45" t="s">
        <v>25</v>
      </c>
      <c r="BQ69" s="2"/>
      <c r="BR69" s="23" t="s">
        <v>18</v>
      </c>
      <c r="BS69" s="44"/>
      <c r="BT69" s="44"/>
      <c r="BU69" s="44"/>
      <c r="BV69" s="44"/>
      <c r="BW69" s="44"/>
      <c r="BX69" s="25">
        <f>BX68/BS64*100</f>
        <v>5.4202396156419162E-2</v>
      </c>
      <c r="BY69" s="45" t="s">
        <v>25</v>
      </c>
      <c r="BZ69" s="2"/>
      <c r="CA69" s="23" t="s">
        <v>18</v>
      </c>
      <c r="CB69" s="44"/>
      <c r="CC69" s="44"/>
      <c r="CD69" s="44"/>
      <c r="CE69" s="44"/>
      <c r="CF69" s="25">
        <f>CF68/CB64*100</f>
        <v>6.6843267906491768E-2</v>
      </c>
      <c r="CG69" s="95"/>
      <c r="CH69" s="92"/>
      <c r="CI69" s="23" t="s">
        <v>18</v>
      </c>
      <c r="CJ69" s="44"/>
      <c r="CK69" s="44"/>
      <c r="CL69" s="44"/>
      <c r="CM69" s="44"/>
      <c r="CN69" s="27">
        <f>CN68/CJ64*100</f>
        <v>0.14141105995895503</v>
      </c>
      <c r="CO69" s="92"/>
      <c r="CP69" s="92"/>
      <c r="CQ69" s="92"/>
      <c r="CR69" s="92"/>
      <c r="CS69" s="92"/>
      <c r="CT69" s="92"/>
      <c r="CU69" s="92"/>
      <c r="CV69" s="92"/>
      <c r="CW69" s="92"/>
      <c r="CX69" s="92"/>
    </row>
    <row r="70" spans="1:102" ht="15.75" thickBot="1" x14ac:dyDescent="0.3">
      <c r="A70" s="32" t="s">
        <v>45</v>
      </c>
      <c r="B70" s="21">
        <f>B63/E68</f>
        <v>506</v>
      </c>
      <c r="C70" s="21" t="s">
        <v>44</v>
      </c>
      <c r="D70" s="21"/>
      <c r="E70" s="21"/>
      <c r="F70" s="22"/>
      <c r="H70" s="8" t="s">
        <v>45</v>
      </c>
      <c r="I70" s="21">
        <f>I63/L68</f>
        <v>493.99999999999994</v>
      </c>
      <c r="J70" s="21" t="s">
        <v>44</v>
      </c>
      <c r="K70" s="21"/>
      <c r="L70" s="21"/>
      <c r="M70" s="22"/>
      <c r="O70" s="8" t="s">
        <v>45</v>
      </c>
      <c r="P70" s="21">
        <f>P63/T68</f>
        <v>462</v>
      </c>
      <c r="Q70" s="21" t="s">
        <v>44</v>
      </c>
      <c r="R70" s="21"/>
      <c r="S70" s="21"/>
      <c r="T70" s="21"/>
      <c r="U70" s="22"/>
      <c r="W70" s="8" t="s">
        <v>45</v>
      </c>
      <c r="X70" s="8">
        <f>X63/AB68</f>
        <v>428.39999999999992</v>
      </c>
      <c r="Y70" s="8" t="s">
        <v>44</v>
      </c>
      <c r="Z70" s="8"/>
      <c r="AA70" s="8"/>
      <c r="AB70" s="8"/>
      <c r="AC70" s="8"/>
      <c r="AE70" s="8" t="s">
        <v>45</v>
      </c>
      <c r="AF70" s="5">
        <f>AF63/AJ68</f>
        <v>267.3</v>
      </c>
      <c r="AG70" s="5" t="s">
        <v>44</v>
      </c>
      <c r="AH70" s="5"/>
      <c r="AI70" s="5"/>
      <c r="AJ70" s="5"/>
      <c r="AK70" s="13"/>
      <c r="AL70" s="8" t="s">
        <v>45</v>
      </c>
      <c r="AM70" s="5">
        <f>AM63/AQ68</f>
        <v>414.2</v>
      </c>
      <c r="AN70" s="5" t="s">
        <v>44</v>
      </c>
      <c r="AO70" s="5"/>
      <c r="AP70" s="5"/>
      <c r="AQ70" s="5"/>
      <c r="AR70" s="13"/>
      <c r="AS70" s="8" t="s">
        <v>45</v>
      </c>
      <c r="AT70" s="5">
        <f>AT63/AX68</f>
        <v>319.5</v>
      </c>
      <c r="AU70" s="5" t="s">
        <v>44</v>
      </c>
      <c r="AV70" s="5"/>
      <c r="AW70" s="5"/>
      <c r="AX70" s="5"/>
      <c r="AY70" s="13"/>
      <c r="BA70" s="33" t="s">
        <v>46</v>
      </c>
      <c r="BB70" s="13">
        <f>BB63/BG68</f>
        <v>253</v>
      </c>
      <c r="BC70" s="13" t="s">
        <v>44</v>
      </c>
      <c r="BD70" s="13"/>
      <c r="BE70" s="13"/>
      <c r="BF70" s="13"/>
      <c r="BG70" s="13"/>
      <c r="BH70" s="7"/>
      <c r="BI70" s="2"/>
      <c r="BJ70" s="33" t="s">
        <v>51</v>
      </c>
      <c r="BK70" s="7">
        <f>BK63/BO68</f>
        <v>420.20000000000005</v>
      </c>
      <c r="BL70" s="7" t="s">
        <v>44</v>
      </c>
      <c r="BM70" s="7"/>
      <c r="BN70" s="7"/>
      <c r="BO70" s="7"/>
      <c r="BP70" s="7"/>
      <c r="BQ70" s="2"/>
      <c r="BR70" s="33" t="s">
        <v>51</v>
      </c>
      <c r="BS70" s="7">
        <f>BS63/BX68</f>
        <v>226.79999999999998</v>
      </c>
      <c r="BT70" s="7" t="s">
        <v>44</v>
      </c>
      <c r="BU70" s="7"/>
      <c r="BV70" s="7"/>
      <c r="BW70" s="7"/>
      <c r="BX70" s="7"/>
      <c r="BY70" s="7"/>
      <c r="BZ70" s="2"/>
      <c r="CA70" s="33" t="s">
        <v>51</v>
      </c>
      <c r="CB70" s="7">
        <f>CB62/CF68</f>
        <v>320.59999999999997</v>
      </c>
      <c r="CC70" s="7" t="s">
        <v>44</v>
      </c>
      <c r="CD70" s="7"/>
      <c r="CE70" s="7"/>
      <c r="CF70" s="7"/>
      <c r="CG70" s="7"/>
      <c r="CI70" s="33" t="s">
        <v>51</v>
      </c>
      <c r="CJ70" s="7">
        <f>CJ62/CN68</f>
        <v>178.8</v>
      </c>
      <c r="CK70" s="7" t="s">
        <v>44</v>
      </c>
      <c r="CL70" s="7"/>
      <c r="CM70" s="7"/>
      <c r="CN70" s="7"/>
    </row>
    <row r="71" spans="1:102" x14ac:dyDescent="0.25">
      <c r="BI71" s="7"/>
      <c r="BQ71" s="7"/>
      <c r="BZ71" s="7"/>
      <c r="CG71" s="7"/>
    </row>
    <row r="72" spans="1:102" x14ac:dyDescent="0.25">
      <c r="A72" t="s">
        <v>71</v>
      </c>
      <c r="H72" t="s">
        <v>71</v>
      </c>
      <c r="O72" t="s">
        <v>71</v>
      </c>
      <c r="AE72" t="s">
        <v>71</v>
      </c>
      <c r="AL72" s="59" t="s">
        <v>74</v>
      </c>
      <c r="AS72" s="59" t="s">
        <v>74</v>
      </c>
      <c r="BA72" t="s">
        <v>71</v>
      </c>
      <c r="BJ72" t="s">
        <v>71</v>
      </c>
      <c r="BR72" s="33" t="s">
        <v>71</v>
      </c>
    </row>
    <row r="88" spans="2:90" x14ac:dyDescent="0.25">
      <c r="BA88" s="5"/>
      <c r="BC88" s="5">
        <v>16.613600000000002</v>
      </c>
      <c r="BD88" s="7">
        <f t="shared" ref="BD88:BD97" si="1">BC88-$BB$47</f>
        <v>0</v>
      </c>
      <c r="BE88" s="7">
        <f>BD88/$BB$64*100</f>
        <v>0</v>
      </c>
      <c r="BJ88" s="5"/>
      <c r="BK88" s="5">
        <v>15.243600000000001</v>
      </c>
      <c r="BL88" s="7">
        <f>BK88-$BK$37</f>
        <v>0</v>
      </c>
      <c r="BM88" s="7">
        <f>BL88/$BK$64*100</f>
        <v>0</v>
      </c>
    </row>
    <row r="89" spans="2:90" x14ac:dyDescent="0.25">
      <c r="Q89" s="110">
        <v>22</v>
      </c>
      <c r="AM89" s="7">
        <v>10.1898</v>
      </c>
      <c r="AN89" s="7">
        <f>AM89-$AM$36</f>
        <v>0</v>
      </c>
      <c r="AO89" s="7">
        <f>AN89/$AM$64*100</f>
        <v>0</v>
      </c>
      <c r="AT89" s="7">
        <v>11.022399999999999</v>
      </c>
      <c r="AU89" s="7">
        <f>AT89-$AT$36</f>
        <v>0</v>
      </c>
      <c r="AV89" s="7">
        <f>AU89/$AT$64*100</f>
        <v>0</v>
      </c>
      <c r="BA89" s="5"/>
      <c r="BC89" s="5">
        <v>16.703800000000001</v>
      </c>
      <c r="BD89" s="7">
        <f t="shared" si="1"/>
        <v>9.0199999999999392E-2</v>
      </c>
      <c r="BE89" s="7">
        <f t="shared" ref="BE89:BE98" si="2">BD89/$BB$64*100</f>
        <v>0.31760563380281476</v>
      </c>
      <c r="BJ89" s="5"/>
      <c r="BK89" s="5">
        <v>15.848100000000001</v>
      </c>
      <c r="BL89" s="7">
        <f t="shared" ref="BL89:BL108" si="3">BK89-$BK$37</f>
        <v>0.60449999999999982</v>
      </c>
      <c r="BM89" s="7">
        <f t="shared" ref="BM89:BM108" si="4">BL89/$BK$64*100</f>
        <v>2.9487804878048771</v>
      </c>
      <c r="BR89" s="7">
        <v>18.3002</v>
      </c>
      <c r="BT89" s="7">
        <v>15.4482</v>
      </c>
      <c r="BU89" s="7">
        <f t="shared" ref="BU89:BU96" si="5">BT89-$BS$45</f>
        <v>0</v>
      </c>
      <c r="BV89" s="7">
        <f>BU89/$BS$64*100</f>
        <v>0</v>
      </c>
      <c r="CA89" s="7"/>
      <c r="CC89" s="7">
        <v>36.825699999999998</v>
      </c>
      <c r="CD89" s="7">
        <f>CC89-$CB$45</f>
        <v>0.26849999999999596</v>
      </c>
      <c r="CE89" s="7">
        <f>CD89/$CB$64*100</f>
        <v>1.2971014492753428</v>
      </c>
      <c r="CJ89" s="7">
        <v>19.023099999999999</v>
      </c>
      <c r="CK89" s="7">
        <f t="shared" ref="CK89:CK94" si="6">CJ89-$CJ$41</f>
        <v>0</v>
      </c>
      <c r="CL89" s="7">
        <f>CK89/$CJ$64*100</f>
        <v>0</v>
      </c>
    </row>
    <row r="90" spans="2:90" x14ac:dyDescent="0.25">
      <c r="C90" s="110">
        <v>11</v>
      </c>
      <c r="F90" t="s">
        <v>110</v>
      </c>
      <c r="J90" s="110">
        <v>19</v>
      </c>
      <c r="AF90" s="7">
        <v>15.625299999999999</v>
      </c>
      <c r="AG90" s="7">
        <f t="shared" ref="AG90:AG98" si="7">AF90-$AF$44</f>
        <v>0</v>
      </c>
      <c r="AH90" s="7">
        <f>AG90/$AF$64*100</f>
        <v>0</v>
      </c>
      <c r="AM90" s="7">
        <v>11.392899999999999</v>
      </c>
      <c r="AN90" s="7">
        <f t="shared" ref="AN90:AN107" si="8">AM90-$AM$36</f>
        <v>1.2030999999999992</v>
      </c>
      <c r="AO90" s="7">
        <f t="shared" ref="AO90:AO107" si="9">AN90/$AM$64*100</f>
        <v>5.2767543859649084</v>
      </c>
      <c r="AT90" s="7">
        <v>11.751899999999999</v>
      </c>
      <c r="AU90" s="7">
        <f t="shared" ref="AU90:AU103" si="10">AT90-$AT$36</f>
        <v>0.72949999999999982</v>
      </c>
      <c r="AV90" s="7">
        <f t="shared" ref="AV90:AV103" si="11">AU90/$AT$64*100</f>
        <v>3.1995614035087709</v>
      </c>
      <c r="BC90" s="5">
        <v>18.300899999999999</v>
      </c>
      <c r="BD90" s="7">
        <f t="shared" si="1"/>
        <v>1.6872999999999969</v>
      </c>
      <c r="BE90" s="7">
        <f t="shared" si="2"/>
        <v>5.9411971830985806</v>
      </c>
      <c r="BJ90" s="5"/>
      <c r="BK90" s="5">
        <v>16.182700000000001</v>
      </c>
      <c r="BL90" s="7">
        <f t="shared" si="3"/>
        <v>0.93909999999999982</v>
      </c>
      <c r="BM90" s="7">
        <f t="shared" si="4"/>
        <v>4.5809756097560967</v>
      </c>
      <c r="BT90" s="7">
        <v>16.593599999999999</v>
      </c>
      <c r="BU90" s="7">
        <f t="shared" si="5"/>
        <v>1.1453999999999986</v>
      </c>
      <c r="BV90" s="7">
        <f t="shared" ref="BV90:BV97" si="12">BU90/$BS$64*100</f>
        <v>4.937068965517236</v>
      </c>
      <c r="CA90" s="7"/>
      <c r="CC90" s="7">
        <v>37.305199999999999</v>
      </c>
      <c r="CD90" s="7">
        <f t="shared" ref="CD90:CD102" si="13">CC90-$CB$45</f>
        <v>0.74799999999999756</v>
      </c>
      <c r="CE90" s="7">
        <f t="shared" ref="CE90:CE102" si="14">CD90/$CB$64*100</f>
        <v>3.6135265700482977</v>
      </c>
      <c r="CJ90" s="7">
        <v>20.038599999999999</v>
      </c>
      <c r="CK90" s="7">
        <f t="shared" si="6"/>
        <v>1.0154999999999994</v>
      </c>
      <c r="CL90" s="7">
        <f t="shared" ref="CL90:CL94" si="15">CK90/$CJ$64*100</f>
        <v>4.1962809917355344</v>
      </c>
    </row>
    <row r="91" spans="2:90" x14ac:dyDescent="0.25">
      <c r="P91" s="5">
        <v>20.740600000000001</v>
      </c>
      <c r="Q91" s="7">
        <f>P91-$P$36</f>
        <v>0</v>
      </c>
      <c r="R91" s="7">
        <f>Q91/$P$64*100</f>
        <v>0</v>
      </c>
      <c r="S91" s="110">
        <v>0</v>
      </c>
      <c r="T91" s="7">
        <f t="shared" ref="T91:T112" si="16">((SUMPRODUCT(R90:R92,S90:S92)/COUNT(S90:S92)-AVERAGE(R90:R92)*AVERAGE(S90:S92))/SQRT(_xlfn.VAR.P(S90:S92)*_xlfn.VAR.P(R90:R92)))^2</f>
        <v>1.0000000000000004</v>
      </c>
      <c r="U91" s="7">
        <f>((SUMPRODUCT(S89:S93,R89:R93)/COUNT(R89:R93)-AVERAGE(S89:S93)*AVERAGE(R89:R93))/SQRT(_xlfn.VAR.P(R89:R93)*_xlfn.VAR.P(S89:S93)))^2</f>
        <v>0.9799123487578969</v>
      </c>
      <c r="AF91" s="7">
        <v>16.408799999999999</v>
      </c>
      <c r="AG91" s="7">
        <f t="shared" si="7"/>
        <v>0.78350000000000009</v>
      </c>
      <c r="AH91" s="7">
        <f t="shared" ref="AH91:AH98" si="17">AG91/$AF$64*100</f>
        <v>3.0846456692913393</v>
      </c>
      <c r="AM91" s="7">
        <v>13.1083</v>
      </c>
      <c r="AN91" s="7">
        <f t="shared" si="8"/>
        <v>2.9184999999999999</v>
      </c>
      <c r="AO91" s="7">
        <f t="shared" si="9"/>
        <v>12.800438596491226</v>
      </c>
      <c r="AT91" s="7">
        <v>11.6473</v>
      </c>
      <c r="AU91" s="7">
        <f t="shared" si="10"/>
        <v>0.62490000000000023</v>
      </c>
      <c r="AV91" s="7">
        <f t="shared" si="11"/>
        <v>2.7407894736842113</v>
      </c>
      <c r="BC91" s="5">
        <v>19.3809</v>
      </c>
      <c r="BD91" s="7">
        <f t="shared" si="1"/>
        <v>2.7672999999999988</v>
      </c>
      <c r="BE91" s="7">
        <f t="shared" si="2"/>
        <v>9.7440140845070378</v>
      </c>
      <c r="BJ91" s="5"/>
      <c r="BK91" s="5">
        <v>16.439</v>
      </c>
      <c r="BL91" s="7">
        <f t="shared" si="3"/>
        <v>1.1953999999999994</v>
      </c>
      <c r="BM91" s="7">
        <f t="shared" si="4"/>
        <v>5.8312195121951191</v>
      </c>
      <c r="BT91" s="7">
        <v>17.4666</v>
      </c>
      <c r="BU91" s="7">
        <f t="shared" si="5"/>
        <v>2.0183999999999997</v>
      </c>
      <c r="BV91" s="7">
        <f t="shared" si="12"/>
        <v>8.6999999999999993</v>
      </c>
      <c r="CA91" s="7"/>
      <c r="CC91" s="7">
        <v>37.056800000000003</v>
      </c>
      <c r="CD91" s="7">
        <f t="shared" si="13"/>
        <v>0.49960000000000093</v>
      </c>
      <c r="CE91" s="7">
        <f t="shared" si="14"/>
        <v>2.4135265700483135</v>
      </c>
      <c r="CJ91" s="7">
        <v>21.216100000000001</v>
      </c>
      <c r="CK91" s="7">
        <f t="shared" si="6"/>
        <v>2.1930000000000014</v>
      </c>
      <c r="CL91" s="7">
        <f t="shared" si="15"/>
        <v>9.0619834710743863</v>
      </c>
    </row>
    <row r="92" spans="2:90" x14ac:dyDescent="0.25">
      <c r="B92" s="5">
        <v>26.346800000000002</v>
      </c>
      <c r="C92">
        <f>B92-B47</f>
        <v>0</v>
      </c>
      <c r="D92">
        <f>C92/$B$64*100</f>
        <v>0</v>
      </c>
      <c r="E92" s="110">
        <v>0</v>
      </c>
      <c r="F92" s="7">
        <f>((SUMPRODUCT(D91:D93,E91:E93)/COUNT(E91:E93)-AVERAGE(D91:D93)*AVERAGE(E91:E93))/SQRT(_xlfn.VAR.P(E91:E93)*_xlfn.VAR.P(D91:D93)))^2</f>
        <v>1</v>
      </c>
      <c r="I92" s="5">
        <v>34.104100000000003</v>
      </c>
      <c r="J92" s="7">
        <f>I92-$I$36</f>
        <v>0</v>
      </c>
      <c r="K92" s="7">
        <f>J92/$I$64*100</f>
        <v>0</v>
      </c>
      <c r="L92" s="110">
        <v>0</v>
      </c>
      <c r="M92" s="7">
        <f t="shared" ref="M92:M110" si="18">((SUMPRODUCT(K91:K93,L91:L93)/COUNT(L91:L93)-AVERAGE(K91:K93)*AVERAGE(L91:L93))/SQRT(_xlfn.VAR.P(L91:L93)*_xlfn.VAR.P(K91:K93)))^2</f>
        <v>0.99999999999999978</v>
      </c>
      <c r="N92" s="7"/>
      <c r="P92" s="5">
        <v>21.212599999999998</v>
      </c>
      <c r="Q92" s="7">
        <f t="shared" ref="Q92:Q112" si="19">P92-$P$36</f>
        <v>0.47199999999999775</v>
      </c>
      <c r="R92" s="7">
        <f t="shared" ref="R92:R112" si="20">Q92/$P$64*100</f>
        <v>1.8223938223938136</v>
      </c>
      <c r="S92" s="110">
        <f t="shared" ref="S92:S112" si="21">S91+100/(Q$89-1)</f>
        <v>4.7619047619047619</v>
      </c>
      <c r="T92" s="7">
        <f t="shared" si="16"/>
        <v>0.9799123487578969</v>
      </c>
      <c r="U92" s="7">
        <f t="shared" ref="U92:U112" si="22">((SUMPRODUCT(S90:S94,R90:R94)/COUNT(R90:R94)-AVERAGE(S90:S94)*AVERAGE(R90:R94))/SQRT(_xlfn.VAR.P(R90:R94)*_xlfn.VAR.P(S90:S94)))^2</f>
        <v>0.94731512840836718</v>
      </c>
      <c r="X92" s="5"/>
      <c r="Y92" s="7"/>
      <c r="Z92" s="7"/>
      <c r="AF92" s="7">
        <v>17.955500000000001</v>
      </c>
      <c r="AG92" s="7">
        <f t="shared" si="7"/>
        <v>2.3302000000000014</v>
      </c>
      <c r="AH92" s="7">
        <f t="shared" si="17"/>
        <v>9.1740157480315023</v>
      </c>
      <c r="AM92" s="109">
        <v>12.9354</v>
      </c>
      <c r="AN92" s="7">
        <f t="shared" si="8"/>
        <v>2.7455999999999996</v>
      </c>
      <c r="AO92" s="7">
        <f t="shared" si="9"/>
        <v>12.042105263157893</v>
      </c>
      <c r="AT92" s="7">
        <v>12.362500000000001</v>
      </c>
      <c r="AU92" s="7">
        <f t="shared" si="10"/>
        <v>1.3401000000000014</v>
      </c>
      <c r="AV92" s="7">
        <f t="shared" si="11"/>
        <v>5.8776315789473745</v>
      </c>
      <c r="BC92" s="5">
        <v>19.261700000000001</v>
      </c>
      <c r="BD92" s="7">
        <f t="shared" si="1"/>
        <v>2.6480999999999995</v>
      </c>
      <c r="BE92" s="7">
        <f t="shared" si="2"/>
        <v>9.3242957746478847</v>
      </c>
      <c r="BJ92" s="5"/>
      <c r="BK92" s="5">
        <v>17.8324</v>
      </c>
      <c r="BL92" s="7">
        <f t="shared" si="3"/>
        <v>2.5887999999999991</v>
      </c>
      <c r="BM92" s="7">
        <f t="shared" si="4"/>
        <v>12.628292682926826</v>
      </c>
      <c r="BT92" s="7">
        <v>17.1799</v>
      </c>
      <c r="BU92" s="7">
        <f t="shared" si="5"/>
        <v>1.7317</v>
      </c>
      <c r="BV92" s="7">
        <f t="shared" si="12"/>
        <v>7.4642241379310343</v>
      </c>
      <c r="CA92" s="7"/>
      <c r="CC92" s="7">
        <v>36.970300000000002</v>
      </c>
      <c r="CD92" s="7">
        <f t="shared" si="13"/>
        <v>0.41310000000000002</v>
      </c>
      <c r="CE92" s="7">
        <f t="shared" si="14"/>
        <v>1.9956521739130435</v>
      </c>
      <c r="CJ92" s="7">
        <v>22.405799999999999</v>
      </c>
      <c r="CK92" s="7">
        <f t="shared" si="6"/>
        <v>3.3826999999999998</v>
      </c>
      <c r="CL92" s="7">
        <f t="shared" si="15"/>
        <v>13.978099173553717</v>
      </c>
    </row>
    <row r="93" spans="2:90" x14ac:dyDescent="0.25">
      <c r="B93" s="4">
        <v>26.896799999999999</v>
      </c>
      <c r="C93" s="7">
        <f>B93-B47</f>
        <v>0.54999999999999716</v>
      </c>
      <c r="D93" s="7">
        <f t="shared" ref="D93:D102" si="23">C93/$B$64*100</f>
        <v>2.2916666666666545</v>
      </c>
      <c r="E93" s="110">
        <f t="shared" ref="E93:E102" si="24">E92+100/(C$90-1)</f>
        <v>10</v>
      </c>
      <c r="F93" s="7">
        <f t="shared" ref="F93:F102" si="25">((SUMPRODUCT(D92:D94,E92:E94)/COUNT(E92:E94)-AVERAGE(D92:D94)*AVERAGE(E92:E94))/SQRT(_xlfn.VAR.P(E92:E94)*_xlfn.VAR.P(D92:D94)))^2</f>
        <v>0.95277514931010243</v>
      </c>
      <c r="I93" s="5">
        <v>34.534300000000002</v>
      </c>
      <c r="J93" s="7">
        <f t="shared" ref="J93:J110" si="26">I93-$I$36</f>
        <v>0.43019999999999925</v>
      </c>
      <c r="K93" s="7">
        <f t="shared" ref="K93:K110" si="27">J93/$I$64*100</f>
        <v>2.1509999999999962</v>
      </c>
      <c r="L93" s="110">
        <f t="shared" ref="L93:L110" si="28">L92+100/(J$90-1)</f>
        <v>5.5555555555555554</v>
      </c>
      <c r="M93" s="7">
        <f t="shared" si="18"/>
        <v>0.98577028727940808</v>
      </c>
      <c r="P93" s="5">
        <v>21.995899999999999</v>
      </c>
      <c r="Q93" s="7">
        <f t="shared" si="19"/>
        <v>1.2552999999999983</v>
      </c>
      <c r="R93" s="7">
        <f t="shared" si="20"/>
        <v>4.8467181467181399</v>
      </c>
      <c r="S93" s="110">
        <f t="shared" si="21"/>
        <v>9.5238095238095237</v>
      </c>
      <c r="T93" s="7">
        <f t="shared" si="16"/>
        <v>0.97530775680471526</v>
      </c>
      <c r="U93" s="7">
        <f t="shared" si="22"/>
        <v>0.93806839634970174</v>
      </c>
      <c r="X93" s="5"/>
      <c r="Y93" s="7"/>
      <c r="Z93" s="7"/>
      <c r="AF93" s="7">
        <v>18.451699999999999</v>
      </c>
      <c r="AG93" s="7">
        <f t="shared" si="7"/>
        <v>2.8263999999999996</v>
      </c>
      <c r="AH93" s="7">
        <f t="shared" si="17"/>
        <v>11.127559055118109</v>
      </c>
      <c r="AM93" s="7">
        <v>13.5847</v>
      </c>
      <c r="AN93" s="7">
        <f t="shared" si="8"/>
        <v>3.3948999999999998</v>
      </c>
      <c r="AO93" s="7">
        <f t="shared" si="9"/>
        <v>14.889912280701752</v>
      </c>
      <c r="AT93" s="7">
        <v>12.576599999999999</v>
      </c>
      <c r="AU93" s="7">
        <f t="shared" si="10"/>
        <v>1.5541999999999998</v>
      </c>
      <c r="AV93" s="7">
        <f t="shared" si="11"/>
        <v>6.8166666666666655</v>
      </c>
      <c r="BC93" s="5">
        <v>18.9145</v>
      </c>
      <c r="BD93" s="7">
        <f t="shared" si="1"/>
        <v>2.3008999999999986</v>
      </c>
      <c r="BE93" s="7">
        <f t="shared" si="2"/>
        <v>8.1017605633802763</v>
      </c>
      <c r="BJ93" s="5"/>
      <c r="BK93" s="5">
        <v>17.8599</v>
      </c>
      <c r="BL93" s="7">
        <f t="shared" si="3"/>
        <v>2.616299999999999</v>
      </c>
      <c r="BM93" s="7">
        <f t="shared" si="4"/>
        <v>12.762439024390238</v>
      </c>
      <c r="BT93" s="7">
        <v>17.976299999999998</v>
      </c>
      <c r="BU93" s="7">
        <f t="shared" si="5"/>
        <v>2.5280999999999985</v>
      </c>
      <c r="BV93" s="7">
        <f t="shared" si="12"/>
        <v>10.896982758620684</v>
      </c>
      <c r="CA93" s="7"/>
      <c r="CC93" s="7">
        <v>37.281700000000001</v>
      </c>
      <c r="CD93" s="7">
        <f t="shared" si="13"/>
        <v>0.72449999999999903</v>
      </c>
      <c r="CE93" s="7">
        <f t="shared" si="14"/>
        <v>3.4999999999999956</v>
      </c>
      <c r="CJ93" s="7">
        <v>24.226900000000001</v>
      </c>
      <c r="CK93" s="7">
        <f t="shared" si="6"/>
        <v>5.2038000000000011</v>
      </c>
      <c r="CL93" s="7">
        <f t="shared" si="15"/>
        <v>21.50330578512397</v>
      </c>
    </row>
    <row r="94" spans="2:90" x14ac:dyDescent="0.25">
      <c r="B94" s="4">
        <v>28.1372</v>
      </c>
      <c r="C94" s="7">
        <f>B94-B47</f>
        <v>1.7903999999999982</v>
      </c>
      <c r="D94" s="7">
        <f t="shared" si="23"/>
        <v>7.4599999999999929</v>
      </c>
      <c r="E94" s="110">
        <f t="shared" si="24"/>
        <v>20</v>
      </c>
      <c r="F94" s="7">
        <f t="shared" si="25"/>
        <v>0.88144274050285654</v>
      </c>
      <c r="I94" s="5">
        <v>35.190600000000003</v>
      </c>
      <c r="J94" s="7">
        <f t="shared" si="26"/>
        <v>1.0865000000000009</v>
      </c>
      <c r="K94" s="7">
        <f t="shared" si="27"/>
        <v>5.4325000000000045</v>
      </c>
      <c r="L94" s="110">
        <f t="shared" si="28"/>
        <v>11.111111111111111</v>
      </c>
      <c r="M94" s="7">
        <f t="shared" si="18"/>
        <v>0.99352874154583326</v>
      </c>
      <c r="P94" s="5">
        <v>23.3752</v>
      </c>
      <c r="Q94" s="7">
        <f t="shared" si="19"/>
        <v>2.6345999999999989</v>
      </c>
      <c r="R94" s="7">
        <f t="shared" si="20"/>
        <v>10.172200772200769</v>
      </c>
      <c r="S94" s="110">
        <f t="shared" si="21"/>
        <v>14.285714285714285</v>
      </c>
      <c r="T94" s="7">
        <f t="shared" si="16"/>
        <v>0.75216870877090714</v>
      </c>
      <c r="U94" s="7">
        <f t="shared" si="22"/>
        <v>0.91834940196818671</v>
      </c>
      <c r="X94" s="5">
        <v>67.264700000000005</v>
      </c>
      <c r="Y94" s="7">
        <f>X94-$X$38</f>
        <v>0</v>
      </c>
      <c r="Z94" s="7">
        <f t="shared" ref="Z94:Z108" si="29">Y94/$X$64*100</f>
        <v>0</v>
      </c>
      <c r="AF94" s="7">
        <v>19.9786</v>
      </c>
      <c r="AG94" s="7">
        <f t="shared" si="7"/>
        <v>4.3533000000000008</v>
      </c>
      <c r="AH94" s="7">
        <f t="shared" si="17"/>
        <v>17.138976377952762</v>
      </c>
      <c r="AM94" s="109">
        <v>14.409700000000001</v>
      </c>
      <c r="AN94" s="7">
        <f t="shared" si="8"/>
        <v>4.2199000000000009</v>
      </c>
      <c r="AO94" s="7">
        <f t="shared" si="9"/>
        <v>18.508333333333336</v>
      </c>
      <c r="AT94" s="7">
        <v>12.462199999999999</v>
      </c>
      <c r="AU94" s="7">
        <f t="shared" si="10"/>
        <v>1.4398</v>
      </c>
      <c r="AV94" s="7">
        <f t="shared" si="11"/>
        <v>6.3149122807017539</v>
      </c>
      <c r="BC94" s="5">
        <v>19.744</v>
      </c>
      <c r="BD94" s="7">
        <f t="shared" si="1"/>
        <v>3.1303999999999981</v>
      </c>
      <c r="BE94" s="7">
        <f t="shared" si="2"/>
        <v>11.022535211267598</v>
      </c>
      <c r="BJ94" s="5"/>
      <c r="BK94" s="5">
        <v>17.915900000000001</v>
      </c>
      <c r="BL94" s="7">
        <f t="shared" si="3"/>
        <v>2.6722999999999999</v>
      </c>
      <c r="BM94" s="7">
        <f t="shared" si="4"/>
        <v>13.035609756097561</v>
      </c>
      <c r="BT94" s="7">
        <v>17.6736</v>
      </c>
      <c r="BU94" s="7">
        <f t="shared" si="5"/>
        <v>2.2254000000000005</v>
      </c>
      <c r="BV94" s="7">
        <f t="shared" si="12"/>
        <v>9.5922413793103463</v>
      </c>
      <c r="CA94" s="7"/>
      <c r="CC94" s="7">
        <v>36.557200000000002</v>
      </c>
      <c r="CD94" s="7">
        <f t="shared" si="13"/>
        <v>0</v>
      </c>
      <c r="CE94" s="7">
        <f t="shared" si="14"/>
        <v>0</v>
      </c>
      <c r="CJ94" s="7">
        <v>25.1419</v>
      </c>
      <c r="CK94" s="7">
        <f t="shared" si="6"/>
        <v>6.1188000000000002</v>
      </c>
      <c r="CL94" s="7">
        <f t="shared" si="15"/>
        <v>25.284297520661159</v>
      </c>
    </row>
    <row r="95" spans="2:90" x14ac:dyDescent="0.25">
      <c r="B95" s="5">
        <v>28.413900000000002</v>
      </c>
      <c r="C95" s="7">
        <f>B95-B47</f>
        <v>2.0670999999999999</v>
      </c>
      <c r="D95" s="7">
        <f t="shared" si="23"/>
        <v>8.6129166666666652</v>
      </c>
      <c r="E95" s="110">
        <f t="shared" si="24"/>
        <v>30</v>
      </c>
      <c r="F95" s="7">
        <f t="shared" si="25"/>
        <v>0.98483602992983688</v>
      </c>
      <c r="I95" s="5">
        <v>36.060200000000002</v>
      </c>
      <c r="J95" s="7">
        <f t="shared" si="26"/>
        <v>1.9560999999999993</v>
      </c>
      <c r="K95" s="7">
        <f t="shared" si="27"/>
        <v>9.7804999999999964</v>
      </c>
      <c r="L95" s="110">
        <f t="shared" si="28"/>
        <v>16.666666666666664</v>
      </c>
      <c r="M95" s="7">
        <f t="shared" si="18"/>
        <v>0.96747529872983229</v>
      </c>
      <c r="P95" s="5">
        <v>23.379200000000001</v>
      </c>
      <c r="Q95" s="7">
        <f t="shared" si="19"/>
        <v>2.6386000000000003</v>
      </c>
      <c r="R95" s="7">
        <f t="shared" si="20"/>
        <v>10.187644787644789</v>
      </c>
      <c r="S95" s="110">
        <f t="shared" si="21"/>
        <v>19.047619047619047</v>
      </c>
      <c r="T95" s="7">
        <f t="shared" si="16"/>
        <v>0.75479519912317483</v>
      </c>
      <c r="U95" s="7">
        <f t="shared" si="22"/>
        <v>0.89661306691938913</v>
      </c>
      <c r="X95" s="5">
        <v>67.952600000000004</v>
      </c>
      <c r="Y95" s="7">
        <f t="shared" ref="Y95:Y108" si="30">X95-$X$38</f>
        <v>0.68789999999999907</v>
      </c>
      <c r="Z95" s="7">
        <f t="shared" si="29"/>
        <v>2.9272340425531875</v>
      </c>
      <c r="AF95" s="7">
        <v>20.123200000000001</v>
      </c>
      <c r="AG95" s="7">
        <f t="shared" si="7"/>
        <v>4.4979000000000013</v>
      </c>
      <c r="AH95" s="7">
        <f t="shared" si="17"/>
        <v>17.708267716535438</v>
      </c>
      <c r="AM95" s="109">
        <v>14.7219</v>
      </c>
      <c r="AN95" s="7">
        <f t="shared" si="8"/>
        <v>4.5320999999999998</v>
      </c>
      <c r="AO95" s="7">
        <f t="shared" si="9"/>
        <v>19.877631578947366</v>
      </c>
      <c r="AT95" s="7">
        <v>12.569900000000001</v>
      </c>
      <c r="AU95" s="7">
        <f t="shared" si="10"/>
        <v>1.5475000000000012</v>
      </c>
      <c r="AV95" s="7">
        <f t="shared" si="11"/>
        <v>6.7872807017543906</v>
      </c>
      <c r="BC95" s="5">
        <v>18.752800000000001</v>
      </c>
      <c r="BD95" s="7">
        <f t="shared" si="1"/>
        <v>2.1391999999999989</v>
      </c>
      <c r="BE95" s="7">
        <f t="shared" si="2"/>
        <v>7.5323943661971802</v>
      </c>
      <c r="BJ95" s="5"/>
      <c r="BK95" s="5">
        <v>17.5519</v>
      </c>
      <c r="BL95" s="7">
        <f t="shared" si="3"/>
        <v>2.3082999999999991</v>
      </c>
      <c r="BM95" s="7">
        <f t="shared" si="4"/>
        <v>11.259999999999996</v>
      </c>
      <c r="BT95" s="7">
        <v>16.4419</v>
      </c>
      <c r="BU95" s="7">
        <f t="shared" si="5"/>
        <v>0.99370000000000047</v>
      </c>
      <c r="BV95" s="7">
        <f t="shared" si="12"/>
        <v>4.283189655172416</v>
      </c>
      <c r="CA95" s="7"/>
      <c r="CC95" s="7">
        <v>37.019799999999996</v>
      </c>
      <c r="CD95" s="7">
        <f t="shared" si="13"/>
        <v>0.46259999999999479</v>
      </c>
      <c r="CE95" s="7">
        <f t="shared" si="14"/>
        <v>2.2347826086956268</v>
      </c>
    </row>
    <row r="96" spans="2:90" x14ac:dyDescent="0.25">
      <c r="B96" s="5">
        <v>28.842099999999999</v>
      </c>
      <c r="C96" s="7">
        <f>B96-B47</f>
        <v>2.4952999999999967</v>
      </c>
      <c r="D96" s="7">
        <f t="shared" si="23"/>
        <v>10.397083333333319</v>
      </c>
      <c r="E96" s="110">
        <f t="shared" si="24"/>
        <v>40</v>
      </c>
      <c r="F96" s="7">
        <f t="shared" si="25"/>
        <v>0.97741101533792407</v>
      </c>
      <c r="I96" s="5">
        <v>36.510599999999997</v>
      </c>
      <c r="J96" s="7">
        <f t="shared" si="26"/>
        <v>2.4064999999999941</v>
      </c>
      <c r="K96" s="7">
        <f t="shared" si="27"/>
        <v>12.03249999999997</v>
      </c>
      <c r="L96" s="110">
        <f t="shared" si="28"/>
        <v>22.222222222222221</v>
      </c>
      <c r="M96" s="7">
        <f t="shared" si="18"/>
        <v>0.97880766796669527</v>
      </c>
      <c r="P96" s="5">
        <v>24.000800000000002</v>
      </c>
      <c r="Q96" s="7">
        <f t="shared" si="19"/>
        <v>3.2602000000000011</v>
      </c>
      <c r="R96" s="7">
        <f t="shared" si="20"/>
        <v>12.587644787644791</v>
      </c>
      <c r="S96" s="110">
        <f t="shared" si="21"/>
        <v>23.80952380952381</v>
      </c>
      <c r="T96" s="7">
        <f t="shared" si="16"/>
        <v>0.99432070588034538</v>
      </c>
      <c r="U96" s="7">
        <f t="shared" si="22"/>
        <v>0.93970713055546118</v>
      </c>
      <c r="X96" s="5">
        <v>68.219800000000006</v>
      </c>
      <c r="Y96" s="7">
        <f t="shared" si="30"/>
        <v>0.95510000000000161</v>
      </c>
      <c r="Z96" s="7">
        <f t="shared" si="29"/>
        <v>4.064255319148943</v>
      </c>
      <c r="AF96" s="7">
        <v>20.305199999999999</v>
      </c>
      <c r="AG96" s="7">
        <f t="shared" si="7"/>
        <v>4.6798999999999999</v>
      </c>
      <c r="AH96" s="7">
        <f t="shared" si="17"/>
        <v>18.424803149606301</v>
      </c>
      <c r="AM96" s="109">
        <v>14.55</v>
      </c>
      <c r="AN96" s="7">
        <f t="shared" si="8"/>
        <v>4.3602000000000007</v>
      </c>
      <c r="AO96" s="7">
        <f t="shared" si="9"/>
        <v>19.123684210526317</v>
      </c>
      <c r="AT96" s="7">
        <v>12.952199999999999</v>
      </c>
      <c r="AU96" s="7">
        <f t="shared" si="10"/>
        <v>1.9298000000000002</v>
      </c>
      <c r="AV96" s="7">
        <f t="shared" si="11"/>
        <v>8.4640350877192994</v>
      </c>
      <c r="BC96" s="5">
        <v>19.4374</v>
      </c>
      <c r="BD96" s="7">
        <f t="shared" si="1"/>
        <v>2.8237999999999985</v>
      </c>
      <c r="BE96" s="7">
        <f t="shared" si="2"/>
        <v>9.9429577464788679</v>
      </c>
      <c r="BJ96" s="5"/>
      <c r="BK96" s="5">
        <v>18.0045</v>
      </c>
      <c r="BL96" s="7">
        <f t="shared" si="3"/>
        <v>2.7608999999999995</v>
      </c>
      <c r="BM96" s="7">
        <f t="shared" si="4"/>
        <v>13.467804878048778</v>
      </c>
      <c r="BT96" s="7">
        <v>16.812999999999999</v>
      </c>
      <c r="BU96" s="7">
        <f t="shared" si="5"/>
        <v>1.3647999999999989</v>
      </c>
      <c r="BV96" s="7">
        <f t="shared" si="12"/>
        <v>5.8827586206896507</v>
      </c>
      <c r="CA96" s="7"/>
      <c r="CC96" s="7">
        <v>37.341700000000003</v>
      </c>
      <c r="CD96" s="7">
        <f t="shared" si="13"/>
        <v>0.78450000000000131</v>
      </c>
      <c r="CE96" s="7">
        <f t="shared" si="14"/>
        <v>3.7898550724637747</v>
      </c>
    </row>
    <row r="97" spans="2:83" x14ac:dyDescent="0.25">
      <c r="B97" s="5">
        <v>29.5764</v>
      </c>
      <c r="C97" s="7">
        <f>B97-B47</f>
        <v>3.2295999999999978</v>
      </c>
      <c r="D97" s="7">
        <f t="shared" si="23"/>
        <v>13.456666666666658</v>
      </c>
      <c r="E97" s="110">
        <f t="shared" si="24"/>
        <v>50</v>
      </c>
      <c r="F97" s="7">
        <f t="shared" si="25"/>
        <v>0.99866382322548375</v>
      </c>
      <c r="I97" s="5">
        <v>37.269100000000002</v>
      </c>
      <c r="J97" s="7">
        <f t="shared" si="26"/>
        <v>3.1649999999999991</v>
      </c>
      <c r="K97" s="7">
        <f t="shared" si="27"/>
        <v>15.824999999999994</v>
      </c>
      <c r="L97" s="110">
        <f t="shared" si="28"/>
        <v>27.777777777777779</v>
      </c>
      <c r="M97" s="7">
        <f t="shared" si="18"/>
        <v>0.72834773617498028</v>
      </c>
      <c r="P97" s="5">
        <v>24.4785</v>
      </c>
      <c r="Q97" s="7">
        <f t="shared" si="19"/>
        <v>3.7378999999999998</v>
      </c>
      <c r="R97" s="7">
        <f t="shared" si="20"/>
        <v>14.432046332046333</v>
      </c>
      <c r="S97" s="110">
        <f t="shared" si="21"/>
        <v>28.571428571428573</v>
      </c>
      <c r="T97" s="7">
        <f t="shared" si="16"/>
        <v>0.95258036531817647</v>
      </c>
      <c r="U97" s="7">
        <f t="shared" si="22"/>
        <v>0.7629551353085009</v>
      </c>
      <c r="X97" s="5">
        <v>69.113</v>
      </c>
      <c r="Y97" s="7">
        <f t="shared" si="30"/>
        <v>1.8482999999999947</v>
      </c>
      <c r="Z97" s="7">
        <f t="shared" si="29"/>
        <v>7.8651063829787011</v>
      </c>
      <c r="AF97" s="7">
        <v>21.950700000000001</v>
      </c>
      <c r="AG97" s="7">
        <f t="shared" si="7"/>
        <v>6.3254000000000019</v>
      </c>
      <c r="AH97" s="7">
        <f t="shared" si="17"/>
        <v>24.90314960629922</v>
      </c>
      <c r="AM97" s="109">
        <v>15.000999999999999</v>
      </c>
      <c r="AN97" s="7">
        <f t="shared" si="8"/>
        <v>4.8111999999999995</v>
      </c>
      <c r="AO97" s="7">
        <f t="shared" si="9"/>
        <v>21.101754385964909</v>
      </c>
      <c r="AT97" s="7">
        <v>14.740600000000001</v>
      </c>
      <c r="AU97" s="7">
        <f t="shared" si="10"/>
        <v>3.7182000000000013</v>
      </c>
      <c r="AV97" s="7">
        <f t="shared" si="11"/>
        <v>16.307894736842108</v>
      </c>
      <c r="BC97" s="5">
        <v>20.956099999999999</v>
      </c>
      <c r="BD97" s="7">
        <f t="shared" si="1"/>
        <v>4.3424999999999976</v>
      </c>
      <c r="BE97" s="7">
        <f t="shared" si="2"/>
        <v>15.290492957746471</v>
      </c>
      <c r="BJ97" s="5"/>
      <c r="BK97" s="5">
        <v>18.520800000000001</v>
      </c>
      <c r="BL97" s="7">
        <f t="shared" si="3"/>
        <v>3.2772000000000006</v>
      </c>
      <c r="BM97" s="7">
        <f t="shared" si="4"/>
        <v>15.986341463414636</v>
      </c>
      <c r="BT97" s="7">
        <v>18.3002</v>
      </c>
      <c r="BU97" s="7">
        <f>BT97-$BS$45</f>
        <v>2.8520000000000003</v>
      </c>
      <c r="BV97" s="7">
        <f t="shared" si="12"/>
        <v>12.293103448275863</v>
      </c>
      <c r="CA97" s="7"/>
      <c r="CC97" s="7">
        <v>37.620199999999997</v>
      </c>
      <c r="CD97" s="7">
        <f t="shared" si="13"/>
        <v>1.0629999999999953</v>
      </c>
      <c r="CE97" s="7">
        <f t="shared" si="14"/>
        <v>5.1352657004830693</v>
      </c>
    </row>
    <row r="98" spans="2:83" x14ac:dyDescent="0.25">
      <c r="B98" s="5">
        <v>30.223199999999999</v>
      </c>
      <c r="C98" s="7">
        <f>B98-B47</f>
        <v>3.8763999999999967</v>
      </c>
      <c r="D98" s="7">
        <f t="shared" si="23"/>
        <v>16.151666666666653</v>
      </c>
      <c r="E98" s="110">
        <f t="shared" si="24"/>
        <v>60</v>
      </c>
      <c r="F98" s="7">
        <f t="shared" si="25"/>
        <v>0.94539953514225128</v>
      </c>
      <c r="I98" s="5">
        <v>37.247799999999998</v>
      </c>
      <c r="J98" s="7">
        <f t="shared" si="26"/>
        <v>3.1436999999999955</v>
      </c>
      <c r="K98" s="7">
        <f t="shared" si="27"/>
        <v>15.718499999999977</v>
      </c>
      <c r="L98" s="110">
        <f t="shared" si="28"/>
        <v>33.333333333333336</v>
      </c>
      <c r="M98" s="7">
        <f t="shared" si="18"/>
        <v>0.76893328842167707</v>
      </c>
      <c r="P98" s="5">
        <v>24.689900000000002</v>
      </c>
      <c r="Q98" s="7">
        <f t="shared" si="19"/>
        <v>3.9493000000000009</v>
      </c>
      <c r="R98" s="7">
        <f t="shared" si="20"/>
        <v>15.248262548262554</v>
      </c>
      <c r="S98" s="110">
        <f t="shared" si="21"/>
        <v>33.333333333333336</v>
      </c>
      <c r="T98" s="7">
        <f t="shared" si="16"/>
        <v>4.6194310593222106E-3</v>
      </c>
      <c r="U98" s="7">
        <f t="shared" si="22"/>
        <v>6.5056130168969148E-4</v>
      </c>
      <c r="X98" s="5">
        <v>69.06</v>
      </c>
      <c r="Y98" s="7">
        <f t="shared" si="30"/>
        <v>1.7952999999999975</v>
      </c>
      <c r="Z98" s="7">
        <f t="shared" si="29"/>
        <v>7.6395744680850957</v>
      </c>
      <c r="AF98" s="7">
        <v>23.573699999999999</v>
      </c>
      <c r="AG98" s="7">
        <f t="shared" si="7"/>
        <v>7.9483999999999995</v>
      </c>
      <c r="AH98" s="7">
        <f t="shared" si="17"/>
        <v>31.292913385826772</v>
      </c>
      <c r="AM98" s="109">
        <v>15.1661</v>
      </c>
      <c r="AN98" s="7">
        <f t="shared" si="8"/>
        <v>4.9763000000000002</v>
      </c>
      <c r="AO98" s="7">
        <f t="shared" si="9"/>
        <v>21.825877192982457</v>
      </c>
      <c r="AT98" s="7">
        <v>15.2997</v>
      </c>
      <c r="AU98" s="7">
        <f t="shared" si="10"/>
        <v>4.2773000000000003</v>
      </c>
      <c r="AV98" s="7">
        <f t="shared" si="11"/>
        <v>18.760087719298248</v>
      </c>
      <c r="BC98" s="5">
        <v>21.6828</v>
      </c>
      <c r="BD98" s="7">
        <f>BC98-$BB$47</f>
        <v>5.0691999999999986</v>
      </c>
      <c r="BE98" s="7">
        <f t="shared" si="2"/>
        <v>17.849295774647882</v>
      </c>
      <c r="BJ98" s="5"/>
      <c r="BK98" s="5">
        <v>18.475999999999999</v>
      </c>
      <c r="BL98" s="7">
        <f t="shared" si="3"/>
        <v>3.2323999999999984</v>
      </c>
      <c r="BM98" s="7">
        <f t="shared" si="4"/>
        <v>15.767804878048771</v>
      </c>
      <c r="CA98" s="7"/>
      <c r="CC98" s="7">
        <v>38.0717</v>
      </c>
      <c r="CD98" s="7">
        <f t="shared" si="13"/>
        <v>1.5144999999999982</v>
      </c>
      <c r="CE98" s="7">
        <f t="shared" si="14"/>
        <v>7.3164251207729389</v>
      </c>
    </row>
    <row r="99" spans="2:83" x14ac:dyDescent="0.25">
      <c r="B99" s="5">
        <v>30.489799999999999</v>
      </c>
      <c r="C99" s="7">
        <f>B99-B47</f>
        <v>4.1429999999999971</v>
      </c>
      <c r="D99" s="7">
        <f t="shared" si="23"/>
        <v>17.262499999999989</v>
      </c>
      <c r="E99" s="110">
        <f t="shared" si="24"/>
        <v>70</v>
      </c>
      <c r="F99" s="7">
        <f t="shared" si="25"/>
        <v>0.99386361957114777</v>
      </c>
      <c r="I99" s="5">
        <v>36.425899999999999</v>
      </c>
      <c r="J99" s="7">
        <f t="shared" si="26"/>
        <v>2.3217999999999961</v>
      </c>
      <c r="K99" s="7">
        <f t="shared" si="27"/>
        <v>11.60899999999998</v>
      </c>
      <c r="L99" s="110">
        <f t="shared" si="28"/>
        <v>38.888888888888893</v>
      </c>
      <c r="M99" s="7">
        <f t="shared" si="18"/>
        <v>0.82330152585592797</v>
      </c>
      <c r="P99" s="5">
        <v>24.494499999999999</v>
      </c>
      <c r="Q99" s="7">
        <f t="shared" si="19"/>
        <v>3.753899999999998</v>
      </c>
      <c r="R99" s="7">
        <f t="shared" si="20"/>
        <v>14.493822393822386</v>
      </c>
      <c r="S99" s="110">
        <f t="shared" si="21"/>
        <v>38.095238095238095</v>
      </c>
      <c r="T99" s="7">
        <f t="shared" si="16"/>
        <v>0.94482986685797155</v>
      </c>
      <c r="U99" s="7">
        <f t="shared" si="22"/>
        <v>0.73573368910682213</v>
      </c>
      <c r="X99" s="5">
        <v>68.691999999999993</v>
      </c>
      <c r="Y99" s="7">
        <f t="shared" si="30"/>
        <v>1.4272999999999882</v>
      </c>
      <c r="Z99" s="7">
        <f t="shared" si="29"/>
        <v>6.0736170212765455</v>
      </c>
      <c r="AM99" s="7">
        <v>15.734500000000001</v>
      </c>
      <c r="AN99" s="7">
        <f t="shared" si="8"/>
        <v>5.5447000000000006</v>
      </c>
      <c r="AO99" s="7">
        <f t="shared" si="9"/>
        <v>24.31885964912281</v>
      </c>
      <c r="AT99" s="7">
        <v>15.511900000000001</v>
      </c>
      <c r="AU99" s="7">
        <f t="shared" si="10"/>
        <v>4.4895000000000014</v>
      </c>
      <c r="AV99" s="7">
        <f t="shared" si="11"/>
        <v>19.690789473684216</v>
      </c>
      <c r="BJ99" s="5"/>
      <c r="BK99" s="5">
        <v>18.816299999999998</v>
      </c>
      <c r="BL99" s="7">
        <f t="shared" si="3"/>
        <v>3.5726999999999975</v>
      </c>
      <c r="BM99" s="7">
        <f t="shared" si="4"/>
        <v>17.427804878048768</v>
      </c>
      <c r="CA99" s="7"/>
      <c r="CC99" s="7">
        <v>39.331200000000003</v>
      </c>
      <c r="CD99" s="7">
        <f t="shared" si="13"/>
        <v>2.7740000000000009</v>
      </c>
      <c r="CE99" s="7">
        <f t="shared" si="14"/>
        <v>13.400966183574884</v>
      </c>
    </row>
    <row r="100" spans="2:83" x14ac:dyDescent="0.25">
      <c r="B100" s="5">
        <v>30.840399999999999</v>
      </c>
      <c r="C100" s="7">
        <f>B100-B47</f>
        <v>4.4935999999999972</v>
      </c>
      <c r="D100" s="7">
        <f t="shared" si="23"/>
        <v>18.723333333333322</v>
      </c>
      <c r="E100" s="110">
        <f t="shared" si="24"/>
        <v>80</v>
      </c>
      <c r="F100" s="7">
        <f t="shared" si="25"/>
        <v>0.76875880452220091</v>
      </c>
      <c r="I100" s="5">
        <v>36.335799999999999</v>
      </c>
      <c r="J100" s="7">
        <f t="shared" si="26"/>
        <v>2.2316999999999965</v>
      </c>
      <c r="K100" s="7">
        <f t="shared" si="27"/>
        <v>11.158499999999982</v>
      </c>
      <c r="L100" s="110">
        <f t="shared" si="28"/>
        <v>44.44444444444445</v>
      </c>
      <c r="M100" s="7">
        <f t="shared" si="18"/>
        <v>9.613298091251575E-2</v>
      </c>
      <c r="P100" s="5">
        <v>24.017800000000001</v>
      </c>
      <c r="Q100" s="7">
        <f t="shared" si="19"/>
        <v>3.2772000000000006</v>
      </c>
      <c r="R100" s="7">
        <f t="shared" si="20"/>
        <v>12.653281853281856</v>
      </c>
      <c r="S100" s="110">
        <f t="shared" si="21"/>
        <v>42.857142857142854</v>
      </c>
      <c r="T100" s="7">
        <f t="shared" si="16"/>
        <v>0.91869819260382746</v>
      </c>
      <c r="U100" s="7">
        <f t="shared" si="22"/>
        <v>0.16258381423901719</v>
      </c>
      <c r="X100" s="5">
        <v>69.158000000000001</v>
      </c>
      <c r="Y100" s="7">
        <f t="shared" si="30"/>
        <v>1.8932999999999964</v>
      </c>
      <c r="Z100" s="7">
        <f t="shared" si="29"/>
        <v>8.0565957446808358</v>
      </c>
      <c r="AM100" s="7">
        <v>15.871600000000001</v>
      </c>
      <c r="AN100" s="7">
        <f t="shared" si="8"/>
        <v>5.6818000000000008</v>
      </c>
      <c r="AO100" s="7">
        <f t="shared" si="9"/>
        <v>24.920175438596495</v>
      </c>
      <c r="AT100" s="7">
        <v>15.895099999999999</v>
      </c>
      <c r="AU100" s="7">
        <f t="shared" si="10"/>
        <v>4.8727</v>
      </c>
      <c r="AV100" s="7">
        <f t="shared" si="11"/>
        <v>21.371491228070173</v>
      </c>
      <c r="BJ100" s="5"/>
      <c r="BK100" s="5">
        <v>18.8079</v>
      </c>
      <c r="BL100" s="7">
        <f t="shared" si="3"/>
        <v>3.5642999999999994</v>
      </c>
      <c r="BM100" s="7">
        <f t="shared" si="4"/>
        <v>17.386829268292679</v>
      </c>
      <c r="CA100" s="7"/>
      <c r="CC100" s="7">
        <v>40.918300000000002</v>
      </c>
      <c r="CD100" s="7">
        <f t="shared" si="13"/>
        <v>4.3611000000000004</v>
      </c>
      <c r="CE100" s="7">
        <f t="shared" si="14"/>
        <v>21.068115942028989</v>
      </c>
    </row>
    <row r="101" spans="2:83" x14ac:dyDescent="0.25">
      <c r="B101" s="5">
        <v>30.849399999999999</v>
      </c>
      <c r="C101" s="7">
        <f>B101-B47</f>
        <v>4.5025999999999975</v>
      </c>
      <c r="D101" s="7">
        <f t="shared" si="23"/>
        <v>18.760833333333323</v>
      </c>
      <c r="E101" s="110">
        <f t="shared" si="24"/>
        <v>90</v>
      </c>
      <c r="F101" s="7">
        <f t="shared" si="25"/>
        <v>0.7613399979723019</v>
      </c>
      <c r="I101" s="5">
        <v>36.467700000000001</v>
      </c>
      <c r="J101" s="7">
        <f t="shared" si="26"/>
        <v>2.3635999999999981</v>
      </c>
      <c r="K101" s="7">
        <f t="shared" si="27"/>
        <v>11.817999999999991</v>
      </c>
      <c r="L101" s="110">
        <f t="shared" si="28"/>
        <v>50.000000000000007</v>
      </c>
      <c r="M101" s="7">
        <f t="shared" si="18"/>
        <v>0.98958610187888163</v>
      </c>
      <c r="P101" s="5">
        <v>23.865300000000001</v>
      </c>
      <c r="Q101" s="7">
        <f t="shared" si="19"/>
        <v>3.1247000000000007</v>
      </c>
      <c r="R101" s="7">
        <f t="shared" si="20"/>
        <v>12.064478764478768</v>
      </c>
      <c r="S101" s="110">
        <f t="shared" si="21"/>
        <v>47.619047619047613</v>
      </c>
      <c r="T101" s="7">
        <f t="shared" si="16"/>
        <v>0.54672092748613554</v>
      </c>
      <c r="U101" s="7">
        <f t="shared" si="22"/>
        <v>0.36633431654035525</v>
      </c>
      <c r="X101" s="5">
        <v>69.561300000000003</v>
      </c>
      <c r="Y101" s="7">
        <f t="shared" si="30"/>
        <v>2.296599999999998</v>
      </c>
      <c r="Z101" s="7">
        <f t="shared" si="29"/>
        <v>9.7727659574467989</v>
      </c>
      <c r="AM101" s="7">
        <v>15.3987</v>
      </c>
      <c r="AN101" s="7">
        <f t="shared" si="8"/>
        <v>5.2088999999999999</v>
      </c>
      <c r="AO101" s="7">
        <f t="shared" si="9"/>
        <v>22.846052631578946</v>
      </c>
      <c r="AT101" s="7">
        <v>16.72</v>
      </c>
      <c r="AU101" s="7">
        <f t="shared" si="10"/>
        <v>5.6975999999999996</v>
      </c>
      <c r="AV101" s="7">
        <f t="shared" si="11"/>
        <v>24.989473684210523</v>
      </c>
      <c r="BJ101" s="5"/>
      <c r="BK101" s="5">
        <v>18.677900000000001</v>
      </c>
      <c r="BL101" s="7">
        <f t="shared" si="3"/>
        <v>3.4343000000000004</v>
      </c>
      <c r="BM101" s="7">
        <f t="shared" si="4"/>
        <v>16.752682926829269</v>
      </c>
      <c r="CA101" s="7"/>
      <c r="CC101" s="7">
        <v>40.950800000000001</v>
      </c>
      <c r="CD101" s="7">
        <f t="shared" si="13"/>
        <v>4.3935999999999993</v>
      </c>
      <c r="CE101" s="7">
        <f t="shared" si="14"/>
        <v>21.225120772946855</v>
      </c>
    </row>
    <row r="102" spans="2:83" x14ac:dyDescent="0.25">
      <c r="B102" s="5">
        <v>31.435500000000001</v>
      </c>
      <c r="C102" s="7">
        <f>B102-B47</f>
        <v>5.0886999999999993</v>
      </c>
      <c r="D102" s="7">
        <f t="shared" si="23"/>
        <v>21.202916666666663</v>
      </c>
      <c r="E102" s="110">
        <f t="shared" si="24"/>
        <v>100</v>
      </c>
      <c r="F102" s="7">
        <f t="shared" si="25"/>
        <v>0.99999999999994005</v>
      </c>
      <c r="I102" s="5">
        <v>36.656599999999997</v>
      </c>
      <c r="J102" s="7">
        <f t="shared" si="26"/>
        <v>2.5524999999999949</v>
      </c>
      <c r="K102" s="7">
        <f t="shared" si="27"/>
        <v>12.762499999999974</v>
      </c>
      <c r="L102" s="110">
        <f t="shared" si="28"/>
        <v>55.555555555555564</v>
      </c>
      <c r="M102" s="7">
        <f t="shared" si="18"/>
        <v>0.19981944067477064</v>
      </c>
      <c r="P102" s="5">
        <v>24.546299999999999</v>
      </c>
      <c r="Q102" s="7">
        <f t="shared" si="19"/>
        <v>3.8056999999999981</v>
      </c>
      <c r="R102" s="7">
        <f t="shared" si="20"/>
        <v>14.693822393822387</v>
      </c>
      <c r="S102" s="110">
        <f t="shared" si="21"/>
        <v>52.380952380952372</v>
      </c>
      <c r="T102" s="7">
        <f t="shared" si="16"/>
        <v>0.99864276813686637</v>
      </c>
      <c r="U102" s="7">
        <f t="shared" si="22"/>
        <v>0.82986619565396225</v>
      </c>
      <c r="X102" s="5">
        <v>69.907200000000003</v>
      </c>
      <c r="Y102" s="7">
        <f t="shared" si="30"/>
        <v>2.6424999999999983</v>
      </c>
      <c r="Z102" s="7">
        <f t="shared" si="29"/>
        <v>11.244680851063823</v>
      </c>
      <c r="AM102" s="7">
        <v>14.9764</v>
      </c>
      <c r="AN102" s="7">
        <f t="shared" si="8"/>
        <v>4.7866</v>
      </c>
      <c r="AO102" s="7">
        <f t="shared" si="9"/>
        <v>20.993859649122808</v>
      </c>
      <c r="AT102" s="7">
        <v>17.242000000000001</v>
      </c>
      <c r="AU102" s="7">
        <f t="shared" si="10"/>
        <v>6.2196000000000016</v>
      </c>
      <c r="AV102" s="7">
        <f t="shared" si="11"/>
        <v>27.278947368421058</v>
      </c>
      <c r="BJ102" s="5"/>
      <c r="BK102" s="5">
        <v>19.564599999999999</v>
      </c>
      <c r="BL102" s="7">
        <f t="shared" si="3"/>
        <v>4.320999999999998</v>
      </c>
      <c r="BM102" s="7">
        <f t="shared" si="4"/>
        <v>21.078048780487794</v>
      </c>
      <c r="CA102" s="7"/>
      <c r="CC102" s="7">
        <v>41.261699999999998</v>
      </c>
      <c r="CD102" s="7">
        <f t="shared" si="13"/>
        <v>4.7044999999999959</v>
      </c>
      <c r="CE102" s="7">
        <f t="shared" si="14"/>
        <v>22.727053140096597</v>
      </c>
    </row>
    <row r="103" spans="2:83" x14ac:dyDescent="0.25">
      <c r="I103" s="5">
        <v>36.314500000000002</v>
      </c>
      <c r="J103" s="7">
        <f t="shared" si="26"/>
        <v>2.2103999999999999</v>
      </c>
      <c r="K103" s="7">
        <f t="shared" si="27"/>
        <v>11.052</v>
      </c>
      <c r="L103" s="110">
        <f t="shared" si="28"/>
        <v>61.111111111111121</v>
      </c>
      <c r="M103" s="7">
        <f t="shared" si="18"/>
        <v>0.59998577644335815</v>
      </c>
      <c r="P103" s="5">
        <v>25.3202</v>
      </c>
      <c r="Q103" s="7">
        <f t="shared" si="19"/>
        <v>4.5795999999999992</v>
      </c>
      <c r="R103" s="7">
        <f t="shared" si="20"/>
        <v>17.681853281853279</v>
      </c>
      <c r="S103" s="110">
        <f t="shared" si="21"/>
        <v>57.142857142857132</v>
      </c>
      <c r="T103" s="7">
        <f t="shared" si="16"/>
        <v>0.62004528823771643</v>
      </c>
      <c r="U103" s="7">
        <f t="shared" si="22"/>
        <v>0.11844345470613542</v>
      </c>
      <c r="X103" s="5">
        <v>70.6023</v>
      </c>
      <c r="Y103" s="7">
        <f t="shared" si="30"/>
        <v>3.3375999999999948</v>
      </c>
      <c r="Z103" s="7">
        <f t="shared" si="29"/>
        <v>14.20255319148934</v>
      </c>
      <c r="AM103" s="7">
        <v>15.644</v>
      </c>
      <c r="AN103" s="7">
        <f t="shared" si="8"/>
        <v>5.4542000000000002</v>
      </c>
      <c r="AO103" s="7">
        <f t="shared" si="9"/>
        <v>23.921929824561403</v>
      </c>
      <c r="AT103" s="7">
        <v>17.3522</v>
      </c>
      <c r="AU103" s="7">
        <f t="shared" si="10"/>
        <v>6.3298000000000005</v>
      </c>
      <c r="AV103" s="7">
        <f t="shared" si="11"/>
        <v>27.762280701754388</v>
      </c>
      <c r="BJ103" s="5"/>
      <c r="BK103" s="5">
        <v>20.157299999999999</v>
      </c>
      <c r="BL103" s="7">
        <f t="shared" si="3"/>
        <v>4.9136999999999986</v>
      </c>
      <c r="BM103" s="7">
        <f t="shared" si="4"/>
        <v>23.969268292682923</v>
      </c>
    </row>
    <row r="104" spans="2:83" x14ac:dyDescent="0.25">
      <c r="I104" s="5">
        <v>36.373199999999997</v>
      </c>
      <c r="J104" s="7">
        <f t="shared" si="26"/>
        <v>2.2690999999999946</v>
      </c>
      <c r="K104" s="7">
        <f t="shared" si="27"/>
        <v>11.345499999999973</v>
      </c>
      <c r="L104" s="110">
        <f t="shared" si="28"/>
        <v>66.666666666666671</v>
      </c>
      <c r="M104" s="7">
        <f t="shared" si="18"/>
        <v>0.9662791954398261</v>
      </c>
      <c r="P104" s="5">
        <v>25.203299999999999</v>
      </c>
      <c r="Q104" s="7">
        <f t="shared" si="19"/>
        <v>4.4626999999999981</v>
      </c>
      <c r="R104" s="7">
        <f t="shared" si="20"/>
        <v>17.230501930501923</v>
      </c>
      <c r="S104" s="110">
        <f t="shared" si="21"/>
        <v>61.904761904761891</v>
      </c>
      <c r="T104" s="7">
        <f t="shared" si="16"/>
        <v>0.82854999731194212</v>
      </c>
      <c r="U104" s="7">
        <f t="shared" si="22"/>
        <v>0.12725096308642345</v>
      </c>
      <c r="X104" s="5">
        <v>70.61</v>
      </c>
      <c r="Y104" s="7">
        <f t="shared" si="30"/>
        <v>3.3452999999999946</v>
      </c>
      <c r="Z104" s="7">
        <f t="shared" si="29"/>
        <v>14.235319148936149</v>
      </c>
      <c r="AM104" s="7">
        <v>15.061400000000001</v>
      </c>
      <c r="AN104" s="7">
        <f t="shared" si="8"/>
        <v>4.8716000000000008</v>
      </c>
      <c r="AO104" s="7">
        <f t="shared" si="9"/>
        <v>21.366666666666671</v>
      </c>
      <c r="BJ104" s="5"/>
      <c r="BK104" s="5">
        <v>19.9603</v>
      </c>
      <c r="BL104" s="7">
        <f t="shared" si="3"/>
        <v>4.7166999999999994</v>
      </c>
      <c r="BM104" s="7">
        <f t="shared" si="4"/>
        <v>23.008292682926825</v>
      </c>
    </row>
    <row r="105" spans="2:83" x14ac:dyDescent="0.25">
      <c r="I105" s="5">
        <v>36.403199999999998</v>
      </c>
      <c r="J105" s="7">
        <f t="shared" si="26"/>
        <v>2.2990999999999957</v>
      </c>
      <c r="K105" s="7">
        <f t="shared" si="27"/>
        <v>11.495499999999979</v>
      </c>
      <c r="L105" s="110">
        <f t="shared" si="28"/>
        <v>72.222222222222229</v>
      </c>
      <c r="M105" s="7">
        <f t="shared" si="18"/>
        <v>0.77130927906492575</v>
      </c>
      <c r="P105" s="5">
        <v>24.2179</v>
      </c>
      <c r="Q105" s="7">
        <f t="shared" si="19"/>
        <v>3.4772999999999996</v>
      </c>
      <c r="R105" s="7">
        <f t="shared" si="20"/>
        <v>13.425868725868725</v>
      </c>
      <c r="S105" s="110">
        <f t="shared" si="21"/>
        <v>66.666666666666657</v>
      </c>
      <c r="T105" s="7">
        <f t="shared" si="16"/>
        <v>0.40626607466766562</v>
      </c>
      <c r="U105" s="7">
        <f t="shared" si="22"/>
        <v>0.50660943783800894</v>
      </c>
      <c r="X105" s="5">
        <v>70.433199999999999</v>
      </c>
      <c r="Y105" s="7">
        <f t="shared" si="30"/>
        <v>3.1684999999999945</v>
      </c>
      <c r="Z105" s="7">
        <f t="shared" si="29"/>
        <v>13.482978723404232</v>
      </c>
      <c r="AM105" s="7">
        <v>16.511299999999999</v>
      </c>
      <c r="AN105" s="7">
        <f t="shared" si="8"/>
        <v>6.3214999999999986</v>
      </c>
      <c r="AO105" s="7">
        <f t="shared" si="9"/>
        <v>27.725877192982452</v>
      </c>
      <c r="BJ105" s="5"/>
      <c r="BK105" s="5">
        <v>20.6097</v>
      </c>
      <c r="BL105" s="7">
        <f t="shared" si="3"/>
        <v>5.3660999999999994</v>
      </c>
      <c r="BM105" s="7">
        <f t="shared" si="4"/>
        <v>26.176097560975609</v>
      </c>
    </row>
    <row r="106" spans="2:83" x14ac:dyDescent="0.25">
      <c r="I106" s="5">
        <v>37.428199999999997</v>
      </c>
      <c r="J106" s="7">
        <f t="shared" si="26"/>
        <v>3.3240999999999943</v>
      </c>
      <c r="K106" s="7">
        <f t="shared" si="27"/>
        <v>16.620499999999971</v>
      </c>
      <c r="L106" s="110">
        <f t="shared" si="28"/>
        <v>77.777777777777786</v>
      </c>
      <c r="M106" s="7">
        <f t="shared" si="18"/>
        <v>0.99848916580487457</v>
      </c>
      <c r="P106" s="5">
        <v>24.566299999999998</v>
      </c>
      <c r="Q106" s="7">
        <f t="shared" si="19"/>
        <v>3.8256999999999977</v>
      </c>
      <c r="R106" s="7">
        <f t="shared" si="20"/>
        <v>14.771042471042461</v>
      </c>
      <c r="S106" s="110">
        <f t="shared" si="21"/>
        <v>71.428571428571416</v>
      </c>
      <c r="T106" s="7">
        <f t="shared" si="16"/>
        <v>0.79700410538895772</v>
      </c>
      <c r="U106" s="7">
        <f t="shared" si="22"/>
        <v>5.4269981805659992E-2</v>
      </c>
      <c r="X106" s="5">
        <v>69.973100000000002</v>
      </c>
      <c r="Y106" s="7">
        <f t="shared" si="30"/>
        <v>2.7083999999999975</v>
      </c>
      <c r="Z106" s="7">
        <f t="shared" si="29"/>
        <v>11.525106382978713</v>
      </c>
      <c r="AM106" s="7">
        <v>16.8095</v>
      </c>
      <c r="AN106" s="7">
        <f t="shared" si="8"/>
        <v>6.6196999999999999</v>
      </c>
      <c r="AO106" s="7">
        <f t="shared" si="9"/>
        <v>29.03377192982456</v>
      </c>
      <c r="BJ106" s="5"/>
      <c r="BK106" s="5">
        <v>21.225300000000001</v>
      </c>
      <c r="BL106" s="7">
        <f t="shared" si="3"/>
        <v>5.9817</v>
      </c>
      <c r="BM106" s="7">
        <f t="shared" si="4"/>
        <v>29.179024390243903</v>
      </c>
    </row>
    <row r="107" spans="2:83" x14ac:dyDescent="0.25">
      <c r="I107" s="5">
        <v>38.323799999999999</v>
      </c>
      <c r="J107" s="7">
        <f t="shared" si="26"/>
        <v>4.219699999999996</v>
      </c>
      <c r="K107" s="7">
        <f t="shared" si="27"/>
        <v>21.09849999999998</v>
      </c>
      <c r="L107" s="110">
        <f t="shared" si="28"/>
        <v>83.333333333333343</v>
      </c>
      <c r="M107" s="7">
        <f t="shared" si="18"/>
        <v>0.85069377479074326</v>
      </c>
      <c r="P107" s="5">
        <v>24.589700000000001</v>
      </c>
      <c r="Q107" s="7">
        <f t="shared" si="19"/>
        <v>3.8491</v>
      </c>
      <c r="R107" s="7">
        <f t="shared" si="20"/>
        <v>14.861389961389962</v>
      </c>
      <c r="S107" s="110">
        <f t="shared" si="21"/>
        <v>76.190476190476176</v>
      </c>
      <c r="T107" s="7">
        <f t="shared" si="16"/>
        <v>0.84205793503986348</v>
      </c>
      <c r="U107" s="7">
        <f t="shared" si="22"/>
        <v>0.90187812608639928</v>
      </c>
      <c r="X107" s="5">
        <v>70.498800000000003</v>
      </c>
      <c r="Y107" s="7">
        <f t="shared" si="30"/>
        <v>3.234099999999998</v>
      </c>
      <c r="Z107" s="7">
        <f t="shared" si="29"/>
        <v>13.76212765957446</v>
      </c>
      <c r="AM107" s="7">
        <v>18.802800000000001</v>
      </c>
      <c r="AN107" s="7">
        <f t="shared" si="8"/>
        <v>8.6130000000000013</v>
      </c>
      <c r="AO107" s="7">
        <f t="shared" si="9"/>
        <v>37.776315789473692</v>
      </c>
      <c r="BJ107" s="5"/>
      <c r="BK107" s="5">
        <v>21.479399999999998</v>
      </c>
      <c r="BL107" s="7">
        <f t="shared" si="3"/>
        <v>6.2357999999999976</v>
      </c>
      <c r="BM107" s="7">
        <f t="shared" si="4"/>
        <v>30.418536585365842</v>
      </c>
    </row>
    <row r="108" spans="2:83" x14ac:dyDescent="0.25">
      <c r="I108" s="5">
        <v>38.466200000000001</v>
      </c>
      <c r="J108" s="7">
        <f t="shared" si="26"/>
        <v>4.3620999999999981</v>
      </c>
      <c r="K108" s="7">
        <f t="shared" si="27"/>
        <v>21.81049999999999</v>
      </c>
      <c r="L108" s="110">
        <f t="shared" si="28"/>
        <v>88.8888888888889</v>
      </c>
      <c r="M108" s="7">
        <f t="shared" si="18"/>
        <v>0.92458316593337109</v>
      </c>
      <c r="P108" s="5">
        <v>24.753599999999999</v>
      </c>
      <c r="Q108" s="7">
        <f t="shared" si="19"/>
        <v>4.0129999999999981</v>
      </c>
      <c r="R108" s="7">
        <f t="shared" si="20"/>
        <v>15.49420849420849</v>
      </c>
      <c r="S108" s="110">
        <f t="shared" si="21"/>
        <v>80.952380952380935</v>
      </c>
      <c r="T108" s="7">
        <f t="shared" si="16"/>
        <v>0.92626349801602559</v>
      </c>
      <c r="U108" s="7">
        <f t="shared" si="22"/>
        <v>0.84358064625953122</v>
      </c>
      <c r="X108" s="5">
        <v>71.612200000000001</v>
      </c>
      <c r="Y108" s="7">
        <f t="shared" si="30"/>
        <v>4.3474999999999966</v>
      </c>
      <c r="Z108" s="7">
        <f t="shared" si="29"/>
        <v>18.499999999999986</v>
      </c>
      <c r="BJ108" s="5"/>
      <c r="BK108" s="5">
        <v>21.5547</v>
      </c>
      <c r="BL108" s="7">
        <f t="shared" si="3"/>
        <v>6.3110999999999997</v>
      </c>
      <c r="BM108" s="7">
        <f t="shared" si="4"/>
        <v>30.785853658536581</v>
      </c>
    </row>
    <row r="109" spans="2:83" x14ac:dyDescent="0.25">
      <c r="I109" s="5">
        <v>38.8874</v>
      </c>
      <c r="J109" s="7">
        <f t="shared" si="26"/>
        <v>4.783299999999997</v>
      </c>
      <c r="K109" s="7">
        <f t="shared" si="27"/>
        <v>23.916499999999985</v>
      </c>
      <c r="L109" s="110">
        <f t="shared" si="28"/>
        <v>94.444444444444457</v>
      </c>
      <c r="M109" s="7">
        <f t="shared" si="18"/>
        <v>0.88148614689883065</v>
      </c>
      <c r="P109" s="5">
        <v>25.230799999999999</v>
      </c>
      <c r="Q109" s="7">
        <f t="shared" si="19"/>
        <v>4.490199999999998</v>
      </c>
      <c r="R109" s="7">
        <f t="shared" si="20"/>
        <v>17.336679536679529</v>
      </c>
      <c r="S109" s="110">
        <f t="shared" si="21"/>
        <v>85.714285714285694</v>
      </c>
      <c r="T109" s="7">
        <f t="shared" si="16"/>
        <v>0.98448330199411116</v>
      </c>
      <c r="U109" s="7">
        <f t="shared" si="22"/>
        <v>0.92553590924070106</v>
      </c>
      <c r="BJ109" s="5"/>
    </row>
    <row r="110" spans="2:83" x14ac:dyDescent="0.25">
      <c r="I110" s="5">
        <v>38.981400000000001</v>
      </c>
      <c r="J110" s="7">
        <f t="shared" si="26"/>
        <v>4.8772999999999982</v>
      </c>
      <c r="K110" s="7">
        <f t="shared" si="27"/>
        <v>24.386499999999991</v>
      </c>
      <c r="L110" s="110">
        <f t="shared" si="28"/>
        <v>100.00000000000001</v>
      </c>
      <c r="M110" s="7">
        <f t="shared" si="18"/>
        <v>1.0000000000015223</v>
      </c>
      <c r="P110" s="5">
        <v>25.973199999999999</v>
      </c>
      <c r="Q110" s="7">
        <f t="shared" si="19"/>
        <v>5.2325999999999979</v>
      </c>
      <c r="R110" s="7">
        <f t="shared" si="20"/>
        <v>20.203088803088797</v>
      </c>
      <c r="S110" s="110">
        <f t="shared" si="21"/>
        <v>90.476190476190453</v>
      </c>
      <c r="T110" s="7">
        <f t="shared" si="16"/>
        <v>0.9900860007708796</v>
      </c>
      <c r="U110" s="7">
        <f t="shared" si="22"/>
        <v>0.98565439037407476</v>
      </c>
    </row>
    <row r="111" spans="2:83" x14ac:dyDescent="0.25">
      <c r="P111" s="5">
        <v>27.026900000000001</v>
      </c>
      <c r="Q111" s="7">
        <f t="shared" si="19"/>
        <v>6.2863000000000007</v>
      </c>
      <c r="R111" s="7">
        <f t="shared" si="20"/>
        <v>24.271428571428576</v>
      </c>
      <c r="S111" s="110">
        <f t="shared" si="21"/>
        <v>95.238095238095212</v>
      </c>
      <c r="T111" s="7">
        <f t="shared" si="16"/>
        <v>0.97669800783008975</v>
      </c>
      <c r="U111" s="7">
        <f t="shared" si="22"/>
        <v>0.99042767755178107</v>
      </c>
    </row>
    <row r="112" spans="2:83" x14ac:dyDescent="0.25">
      <c r="P112" s="5">
        <v>27.6358</v>
      </c>
      <c r="Q112" s="7">
        <f t="shared" si="19"/>
        <v>6.8951999999999991</v>
      </c>
      <c r="R112" s="7">
        <f t="shared" si="20"/>
        <v>26.622393822393818</v>
      </c>
      <c r="S112" s="110">
        <f t="shared" si="21"/>
        <v>99.999999999999972</v>
      </c>
      <c r="T112" s="7">
        <f t="shared" si="16"/>
        <v>1.0000000000001052</v>
      </c>
      <c r="U112" s="7">
        <f t="shared" si="22"/>
        <v>0.97669800783008975</v>
      </c>
    </row>
    <row r="127" spans="2:2" x14ac:dyDescent="0.25">
      <c r="B127" t="s">
        <v>109</v>
      </c>
    </row>
    <row r="128" spans="2:2" x14ac:dyDescent="0.25">
      <c r="B128">
        <v>5</v>
      </c>
    </row>
    <row r="129" spans="2:5" x14ac:dyDescent="0.25">
      <c r="B129" t="s">
        <v>106</v>
      </c>
      <c r="C129" t="s">
        <v>108</v>
      </c>
      <c r="D129" t="s">
        <v>107</v>
      </c>
      <c r="E129" t="s">
        <v>106</v>
      </c>
    </row>
    <row r="130" spans="2:5" x14ac:dyDescent="0.25">
      <c r="B130">
        <v>0</v>
      </c>
      <c r="C130" s="7">
        <f>AVERAGEIFS(D$130:D$183,E$130:E$183,"&gt;="&amp;B130-B$128/2,E$130:E$183,"&lt;"&amp;B130+B$128/2)</f>
        <v>0</v>
      </c>
      <c r="D130">
        <v>0</v>
      </c>
      <c r="E130">
        <v>0</v>
      </c>
    </row>
    <row r="131" spans="2:5" x14ac:dyDescent="0.25">
      <c r="B131">
        <f>B130+B$128</f>
        <v>5</v>
      </c>
      <c r="C131">
        <f>AVERAGEIFS(D$130:D$183,E$130:E$183,"&gt;="&amp;B131-B$128/2,E$130:E$183,"&lt;"&amp;B131+B$128/2)</f>
        <v>1.9866969111969048</v>
      </c>
      <c r="D131">
        <v>2.2916666666666545</v>
      </c>
      <c r="E131">
        <v>10</v>
      </c>
    </row>
    <row r="132" spans="2:5" x14ac:dyDescent="0.25">
      <c r="B132" s="7">
        <f t="shared" ref="B132:B151" si="31">B131+B$128</f>
        <v>10</v>
      </c>
      <c r="C132" s="7">
        <f t="shared" ref="C132:C151" si="32">AVERAGEIFS(D$130:D$183,E$130:E$183,"&gt;="&amp;B132-B$128/2,E$130:E$183,"&lt;"&amp;B132+B$128/2)</f>
        <v>4.190294937794933</v>
      </c>
      <c r="D132">
        <v>7.4599999999999929</v>
      </c>
      <c r="E132">
        <v>20</v>
      </c>
    </row>
    <row r="133" spans="2:5" x14ac:dyDescent="0.25">
      <c r="B133" s="7">
        <f t="shared" si="31"/>
        <v>15</v>
      </c>
      <c r="C133" s="7">
        <f t="shared" si="32"/>
        <v>9.9763503861003819</v>
      </c>
      <c r="D133">
        <v>8.6129166666666652</v>
      </c>
      <c r="E133">
        <v>30</v>
      </c>
    </row>
    <row r="134" spans="2:5" x14ac:dyDescent="0.25">
      <c r="B134" s="7">
        <f t="shared" si="31"/>
        <v>20</v>
      </c>
      <c r="C134" s="7">
        <f t="shared" si="32"/>
        <v>9.8933815958815838</v>
      </c>
      <c r="D134">
        <v>10.397083333333319</v>
      </c>
      <c r="E134">
        <v>40</v>
      </c>
    </row>
    <row r="135" spans="2:5" x14ac:dyDescent="0.25">
      <c r="B135" s="7">
        <f t="shared" si="31"/>
        <v>25</v>
      </c>
      <c r="C135" s="7">
        <f t="shared" si="32"/>
        <v>12.587644787644791</v>
      </c>
      <c r="D135">
        <v>13.456666666666658</v>
      </c>
      <c r="E135">
        <v>50</v>
      </c>
    </row>
    <row r="136" spans="2:5" x14ac:dyDescent="0.25">
      <c r="B136" s="7">
        <f t="shared" si="31"/>
        <v>30</v>
      </c>
      <c r="C136" s="7">
        <f t="shared" si="32"/>
        <v>12.95665433290433</v>
      </c>
      <c r="D136">
        <v>16.151666666666653</v>
      </c>
      <c r="E136">
        <v>60</v>
      </c>
    </row>
    <row r="137" spans="2:5" x14ac:dyDescent="0.25">
      <c r="B137" s="7">
        <f t="shared" si="31"/>
        <v>35</v>
      </c>
      <c r="C137" s="7">
        <f t="shared" si="32"/>
        <v>15.483381274131265</v>
      </c>
      <c r="D137">
        <v>17.262499999999989</v>
      </c>
      <c r="E137">
        <v>70</v>
      </c>
    </row>
    <row r="138" spans="2:5" x14ac:dyDescent="0.25">
      <c r="B138" s="7">
        <f t="shared" si="31"/>
        <v>40</v>
      </c>
      <c r="C138" s="7">
        <f t="shared" si="32"/>
        <v>12.166635242385228</v>
      </c>
      <c r="D138">
        <v>18.723333333333322</v>
      </c>
      <c r="E138">
        <v>80</v>
      </c>
    </row>
    <row r="139" spans="2:5" x14ac:dyDescent="0.25">
      <c r="B139" s="7">
        <f t="shared" si="31"/>
        <v>45</v>
      </c>
      <c r="C139" s="7">
        <f t="shared" si="32"/>
        <v>11.905890926640918</v>
      </c>
      <c r="D139">
        <v>18.760833333333323</v>
      </c>
      <c r="E139">
        <v>90</v>
      </c>
    </row>
    <row r="140" spans="2:5" x14ac:dyDescent="0.25">
      <c r="B140" s="7">
        <f t="shared" si="31"/>
        <v>50</v>
      </c>
      <c r="C140" s="7">
        <f t="shared" si="32"/>
        <v>13.00824195624195</v>
      </c>
      <c r="D140">
        <v>21.202916666666663</v>
      </c>
      <c r="E140">
        <v>100</v>
      </c>
    </row>
    <row r="141" spans="2:5" x14ac:dyDescent="0.25">
      <c r="B141" s="7">
        <f t="shared" si="31"/>
        <v>55</v>
      </c>
      <c r="C141" s="7">
        <f t="shared" si="32"/>
        <v>15.222176640926627</v>
      </c>
    </row>
    <row r="142" spans="2:5" x14ac:dyDescent="0.25">
      <c r="B142" s="7">
        <f t="shared" si="31"/>
        <v>60</v>
      </c>
      <c r="C142" s="7">
        <f t="shared" si="32"/>
        <v>14.811389532389526</v>
      </c>
      <c r="D142">
        <v>0</v>
      </c>
      <c r="E142">
        <v>0</v>
      </c>
    </row>
    <row r="143" spans="2:5" x14ac:dyDescent="0.25">
      <c r="B143" s="7">
        <f t="shared" si="31"/>
        <v>65</v>
      </c>
      <c r="C143" s="7">
        <f t="shared" si="32"/>
        <v>12.385684362934349</v>
      </c>
      <c r="D143">
        <v>2.1509999999999962</v>
      </c>
      <c r="E143">
        <v>5.5555555555555554</v>
      </c>
    </row>
    <row r="144" spans="2:5" x14ac:dyDescent="0.25">
      <c r="B144" s="7">
        <f t="shared" si="31"/>
        <v>70</v>
      </c>
      <c r="C144" s="7">
        <f t="shared" si="32"/>
        <v>14.50968082368081</v>
      </c>
      <c r="D144">
        <v>5.4325000000000045</v>
      </c>
      <c r="E144">
        <v>11.111111111111111</v>
      </c>
    </row>
    <row r="145" spans="2:5" x14ac:dyDescent="0.25">
      <c r="B145" s="7">
        <f t="shared" si="31"/>
        <v>75</v>
      </c>
      <c r="C145" s="7">
        <f t="shared" si="32"/>
        <v>14.861389961389962</v>
      </c>
      <c r="D145">
        <v>9.7804999999999964</v>
      </c>
      <c r="E145">
        <v>16.666666666666664</v>
      </c>
    </row>
    <row r="146" spans="2:5" x14ac:dyDescent="0.25">
      <c r="B146" s="7">
        <f t="shared" si="31"/>
        <v>80</v>
      </c>
      <c r="C146" s="7">
        <f t="shared" si="32"/>
        <v>16.946013942513929</v>
      </c>
      <c r="D146">
        <v>12.03249999999997</v>
      </c>
      <c r="E146">
        <v>22.222222222222221</v>
      </c>
    </row>
    <row r="147" spans="2:5" x14ac:dyDescent="0.25">
      <c r="B147" s="7">
        <f t="shared" si="31"/>
        <v>85</v>
      </c>
      <c r="C147" s="7">
        <f t="shared" si="32"/>
        <v>19.217589768339757</v>
      </c>
      <c r="D147">
        <v>15.824999999999994</v>
      </c>
      <c r="E147">
        <v>27.777777777777779</v>
      </c>
    </row>
    <row r="148" spans="2:5" x14ac:dyDescent="0.25">
      <c r="B148" s="7">
        <f t="shared" si="31"/>
        <v>90</v>
      </c>
      <c r="C148" s="7">
        <f t="shared" si="32"/>
        <v>20.258140712140705</v>
      </c>
      <c r="D148">
        <v>15.718499999999977</v>
      </c>
      <c r="E148">
        <v>33.333333333333336</v>
      </c>
    </row>
    <row r="149" spans="2:5" x14ac:dyDescent="0.25">
      <c r="B149" s="7">
        <f t="shared" si="31"/>
        <v>95</v>
      </c>
      <c r="C149" s="7">
        <f t="shared" si="32"/>
        <v>24.093964285714279</v>
      </c>
      <c r="D149">
        <v>11.60899999999998</v>
      </c>
      <c r="E149">
        <v>38.888888888888893</v>
      </c>
    </row>
    <row r="150" spans="2:5" x14ac:dyDescent="0.25">
      <c r="B150" s="7">
        <f t="shared" si="31"/>
        <v>100</v>
      </c>
      <c r="C150" s="7">
        <f t="shared" si="32"/>
        <v>24.070603496353488</v>
      </c>
      <c r="D150">
        <v>11.158499999999982</v>
      </c>
      <c r="E150">
        <v>44.44444444444445</v>
      </c>
    </row>
    <row r="151" spans="2:5" x14ac:dyDescent="0.25">
      <c r="B151" s="7">
        <f t="shared" si="31"/>
        <v>105</v>
      </c>
      <c r="C151" s="7" t="e">
        <f t="shared" si="32"/>
        <v>#DIV/0!</v>
      </c>
      <c r="D151">
        <v>11.817999999999991</v>
      </c>
      <c r="E151">
        <v>50.000000000000007</v>
      </c>
    </row>
    <row r="152" spans="2:5" x14ac:dyDescent="0.25">
      <c r="B152" s="7"/>
      <c r="D152">
        <v>12.762499999999974</v>
      </c>
      <c r="E152">
        <v>55.555555555555564</v>
      </c>
    </row>
    <row r="153" spans="2:5" x14ac:dyDescent="0.25">
      <c r="B153" s="7"/>
      <c r="D153">
        <v>11.052</v>
      </c>
      <c r="E153">
        <v>61.111111111111121</v>
      </c>
    </row>
    <row r="154" spans="2:5" x14ac:dyDescent="0.25">
      <c r="B154" s="7"/>
      <c r="D154">
        <v>11.345499999999973</v>
      </c>
      <c r="E154">
        <v>66.666666666666671</v>
      </c>
    </row>
    <row r="155" spans="2:5" x14ac:dyDescent="0.25">
      <c r="D155">
        <v>11.495499999999979</v>
      </c>
      <c r="E155">
        <v>72.222222222222229</v>
      </c>
    </row>
    <row r="156" spans="2:5" x14ac:dyDescent="0.25">
      <c r="D156">
        <v>16.620499999999971</v>
      </c>
      <c r="E156">
        <v>77.777777777777786</v>
      </c>
    </row>
    <row r="157" spans="2:5" x14ac:dyDescent="0.25">
      <c r="D157">
        <v>21.09849999999998</v>
      </c>
      <c r="E157">
        <v>83.333333333333343</v>
      </c>
    </row>
    <row r="158" spans="2:5" x14ac:dyDescent="0.25">
      <c r="D158">
        <v>21.81049999999999</v>
      </c>
      <c r="E158">
        <v>88.8888888888889</v>
      </c>
    </row>
    <row r="159" spans="2:5" x14ac:dyDescent="0.25">
      <c r="D159">
        <v>23.916499999999985</v>
      </c>
      <c r="E159">
        <v>94.444444444444457</v>
      </c>
    </row>
    <row r="160" spans="2:5" x14ac:dyDescent="0.25">
      <c r="D160">
        <v>24.386499999999991</v>
      </c>
      <c r="E160">
        <v>100.00000000000001</v>
      </c>
    </row>
    <row r="162" spans="4:5" x14ac:dyDescent="0.25">
      <c r="D162">
        <v>0</v>
      </c>
      <c r="E162">
        <v>0</v>
      </c>
    </row>
    <row r="163" spans="4:5" x14ac:dyDescent="0.25">
      <c r="D163">
        <v>1.8223938223938136</v>
      </c>
      <c r="E163">
        <v>4.7619047619047619</v>
      </c>
    </row>
    <row r="164" spans="4:5" x14ac:dyDescent="0.25">
      <c r="D164">
        <v>4.8467181467181399</v>
      </c>
      <c r="E164">
        <v>9.5238095238095237</v>
      </c>
    </row>
    <row r="165" spans="4:5" x14ac:dyDescent="0.25">
      <c r="D165">
        <v>10.172200772200769</v>
      </c>
      <c r="E165">
        <v>14.285714285714285</v>
      </c>
    </row>
    <row r="166" spans="4:5" x14ac:dyDescent="0.25">
      <c r="D166">
        <v>10.187644787644789</v>
      </c>
      <c r="E166">
        <v>19.047619047619047</v>
      </c>
    </row>
    <row r="167" spans="4:5" x14ac:dyDescent="0.25">
      <c r="D167">
        <v>12.587644787644791</v>
      </c>
      <c r="E167">
        <v>23.80952380952381</v>
      </c>
    </row>
    <row r="168" spans="4:5" x14ac:dyDescent="0.25">
      <c r="D168">
        <v>14.432046332046333</v>
      </c>
      <c r="E168">
        <v>28.571428571428573</v>
      </c>
    </row>
    <row r="169" spans="4:5" x14ac:dyDescent="0.25">
      <c r="D169">
        <v>15.248262548262554</v>
      </c>
      <c r="E169">
        <v>33.333333333333336</v>
      </c>
    </row>
    <row r="170" spans="4:5" x14ac:dyDescent="0.25">
      <c r="D170">
        <v>14.493822393822386</v>
      </c>
      <c r="E170">
        <v>38.095238095238095</v>
      </c>
    </row>
    <row r="171" spans="4:5" x14ac:dyDescent="0.25">
      <c r="D171">
        <v>12.653281853281856</v>
      </c>
      <c r="E171">
        <v>42.857142857142854</v>
      </c>
    </row>
    <row r="172" spans="4:5" x14ac:dyDescent="0.25">
      <c r="D172">
        <v>12.064478764478768</v>
      </c>
      <c r="E172">
        <v>47.619047619047613</v>
      </c>
    </row>
    <row r="173" spans="4:5" x14ac:dyDescent="0.25">
      <c r="D173">
        <v>14.693822393822387</v>
      </c>
      <c r="E173">
        <v>52.380952380952372</v>
      </c>
    </row>
    <row r="174" spans="4:5" x14ac:dyDescent="0.25">
      <c r="D174">
        <v>17.681853281853279</v>
      </c>
      <c r="E174">
        <v>57.142857142857132</v>
      </c>
    </row>
    <row r="175" spans="4:5" x14ac:dyDescent="0.25">
      <c r="D175">
        <v>17.230501930501923</v>
      </c>
      <c r="E175">
        <v>61.904761904761891</v>
      </c>
    </row>
    <row r="176" spans="4:5" x14ac:dyDescent="0.25">
      <c r="D176">
        <v>13.425868725868725</v>
      </c>
      <c r="E176">
        <v>66.666666666666657</v>
      </c>
    </row>
    <row r="177" spans="4:5" x14ac:dyDescent="0.25">
      <c r="D177">
        <v>14.771042471042461</v>
      </c>
      <c r="E177">
        <v>71.428571428571416</v>
      </c>
    </row>
    <row r="178" spans="4:5" x14ac:dyDescent="0.25">
      <c r="D178">
        <v>14.861389961389962</v>
      </c>
      <c r="E178">
        <v>76.190476190476176</v>
      </c>
    </row>
    <row r="179" spans="4:5" x14ac:dyDescent="0.25">
      <c r="D179">
        <v>15.49420849420849</v>
      </c>
      <c r="E179">
        <v>80.952380952380935</v>
      </c>
    </row>
    <row r="180" spans="4:5" x14ac:dyDescent="0.25">
      <c r="D180">
        <v>17.336679536679529</v>
      </c>
      <c r="E180">
        <v>85.714285714285694</v>
      </c>
    </row>
    <row r="181" spans="4:5" x14ac:dyDescent="0.25">
      <c r="D181">
        <v>20.203088803088797</v>
      </c>
      <c r="E181">
        <v>90.476190476190453</v>
      </c>
    </row>
    <row r="182" spans="4:5" x14ac:dyDescent="0.25">
      <c r="D182">
        <v>24.271428571428576</v>
      </c>
      <c r="E182">
        <v>95.238095238095212</v>
      </c>
    </row>
    <row r="183" spans="4:5" x14ac:dyDescent="0.25">
      <c r="D183">
        <v>26.622393822393818</v>
      </c>
      <c r="E183">
        <v>99.999999999999972</v>
      </c>
    </row>
  </sheetData>
  <sortState ref="AL36:AQ54">
    <sortCondition ref="AQ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7"/>
  <sheetViews>
    <sheetView topLeftCell="B75" zoomScale="55" zoomScaleNormal="55" workbookViewId="0">
      <selection activeCell="F89" sqref="F89"/>
    </sheetView>
  </sheetViews>
  <sheetFormatPr baseColWidth="10" defaultRowHeight="15" x14ac:dyDescent="0.25"/>
  <cols>
    <col min="1" max="1" width="36.7109375" customWidth="1"/>
    <col min="9" max="9" width="29.5703125" customWidth="1"/>
    <col min="15" max="15" width="20.42578125" customWidth="1"/>
    <col min="17" max="17" width="28.7109375" customWidth="1"/>
    <col min="23" max="23" width="21.140625" customWidth="1"/>
    <col min="25" max="25" width="34.5703125" customWidth="1"/>
    <col min="40" max="40" width="32" customWidth="1"/>
    <col min="41" max="41" width="23.42578125" customWidth="1"/>
    <col min="49" max="49" width="31.28515625" customWidth="1"/>
    <col min="57" max="57" width="29.5703125" customWidth="1"/>
    <col min="65" max="65" width="18.7109375" customWidth="1"/>
    <col min="73" max="73" width="19.5703125" customWidth="1"/>
  </cols>
  <sheetData>
    <row r="1" spans="1:79" ht="15.75" thickBot="1" x14ac:dyDescent="0.3">
      <c r="Y1" s="9"/>
      <c r="Z1" s="10"/>
      <c r="AA1" s="10"/>
      <c r="AB1" s="10"/>
      <c r="AC1" s="10"/>
      <c r="AD1" s="10"/>
      <c r="AE1" s="11"/>
    </row>
    <row r="2" spans="1:79" x14ac:dyDescent="0.25">
      <c r="A2" s="74" t="s">
        <v>30</v>
      </c>
      <c r="B2" s="75"/>
      <c r="C2" s="75"/>
      <c r="D2" s="75"/>
      <c r="E2" s="75"/>
      <c r="F2" s="75"/>
      <c r="G2" s="76"/>
      <c r="H2" s="59"/>
      <c r="I2" s="74" t="s">
        <v>31</v>
      </c>
      <c r="J2" s="75"/>
      <c r="K2" s="75"/>
      <c r="L2" s="75"/>
      <c r="M2" s="75"/>
      <c r="N2" s="75"/>
      <c r="O2" s="76"/>
      <c r="P2" s="59"/>
      <c r="Q2" s="74" t="s">
        <v>33</v>
      </c>
      <c r="R2" s="75"/>
      <c r="S2" s="75"/>
      <c r="T2" s="75"/>
      <c r="U2" s="75"/>
      <c r="V2" s="75"/>
      <c r="W2" s="76"/>
      <c r="X2" s="59"/>
      <c r="Y2" s="74" t="s">
        <v>68</v>
      </c>
      <c r="Z2" s="75"/>
      <c r="AA2" s="75"/>
      <c r="AB2" s="75"/>
      <c r="AC2" s="75"/>
      <c r="AD2" s="75"/>
      <c r="AE2" s="76"/>
      <c r="AF2" s="59"/>
      <c r="AG2" s="74" t="s">
        <v>77</v>
      </c>
      <c r="AH2" s="75"/>
      <c r="AI2" s="75"/>
      <c r="AJ2" s="75"/>
      <c r="AK2" s="75"/>
      <c r="AL2" s="75"/>
      <c r="AM2" s="76"/>
      <c r="AN2" s="59"/>
      <c r="AO2" s="74" t="s">
        <v>54</v>
      </c>
      <c r="AP2" s="75"/>
      <c r="AQ2" s="75"/>
      <c r="AR2" s="75"/>
      <c r="AS2" s="75"/>
      <c r="AT2" s="75"/>
      <c r="AU2" s="76"/>
      <c r="AV2" s="59"/>
      <c r="AW2" s="74" t="s">
        <v>94</v>
      </c>
      <c r="AX2" s="75"/>
      <c r="AY2" s="75"/>
      <c r="AZ2" s="75"/>
      <c r="BA2" s="75"/>
      <c r="BB2" s="75"/>
      <c r="BC2" s="76"/>
      <c r="BD2" s="59"/>
      <c r="BE2" s="74" t="s">
        <v>95</v>
      </c>
      <c r="BF2" s="75"/>
      <c r="BG2" s="75"/>
      <c r="BH2" s="75"/>
      <c r="BI2" s="75"/>
      <c r="BJ2" s="75"/>
      <c r="BK2" s="76"/>
      <c r="BM2" s="98" t="s">
        <v>95</v>
      </c>
      <c r="BN2" s="99"/>
      <c r="BO2" s="99"/>
      <c r="BP2" s="99"/>
      <c r="BQ2" s="99"/>
      <c r="BR2" s="99"/>
      <c r="BS2" s="100"/>
      <c r="BU2" s="74" t="s">
        <v>104</v>
      </c>
      <c r="BV2" s="75"/>
      <c r="BW2" s="75"/>
      <c r="BX2" s="75"/>
      <c r="BY2" s="75"/>
      <c r="BZ2" s="75"/>
      <c r="CA2" s="76"/>
    </row>
    <row r="3" spans="1:79" x14ac:dyDescent="0.25">
      <c r="A3" s="69" t="s">
        <v>1</v>
      </c>
      <c r="B3" s="59" t="s">
        <v>2</v>
      </c>
      <c r="C3" s="59" t="s">
        <v>3</v>
      </c>
      <c r="D3" s="59"/>
      <c r="E3" s="59"/>
      <c r="F3" s="59" t="s">
        <v>4</v>
      </c>
      <c r="G3" s="70"/>
      <c r="H3" s="59"/>
      <c r="I3" s="69" t="s">
        <v>1</v>
      </c>
      <c r="J3" s="59" t="s">
        <v>2</v>
      </c>
      <c r="K3" s="59" t="s">
        <v>3</v>
      </c>
      <c r="L3" s="59" t="s">
        <v>32</v>
      </c>
      <c r="M3" s="59"/>
      <c r="N3" s="59"/>
      <c r="O3" s="70" t="s">
        <v>4</v>
      </c>
      <c r="P3" s="59"/>
      <c r="Q3" s="69" t="s">
        <v>1</v>
      </c>
      <c r="R3" s="59" t="s">
        <v>2</v>
      </c>
      <c r="S3" s="59" t="s">
        <v>3</v>
      </c>
      <c r="T3" s="59" t="s">
        <v>34</v>
      </c>
      <c r="U3" s="59"/>
      <c r="V3" s="59"/>
      <c r="W3" s="70" t="s">
        <v>4</v>
      </c>
      <c r="X3" s="59"/>
      <c r="Y3" s="69" t="s">
        <v>1</v>
      </c>
      <c r="Z3" s="59" t="s">
        <v>2</v>
      </c>
      <c r="AA3" s="59" t="s">
        <v>3</v>
      </c>
      <c r="AB3" s="59" t="s">
        <v>69</v>
      </c>
      <c r="AC3" s="59"/>
      <c r="AD3" s="59"/>
      <c r="AE3" s="70" t="s">
        <v>4</v>
      </c>
      <c r="AF3" s="59"/>
      <c r="AG3" s="69" t="s">
        <v>1</v>
      </c>
      <c r="AH3" s="59" t="s">
        <v>2</v>
      </c>
      <c r="AI3" s="59" t="s">
        <v>3</v>
      </c>
      <c r="AJ3" s="59" t="s">
        <v>70</v>
      </c>
      <c r="AK3" s="59"/>
      <c r="AL3" s="59"/>
      <c r="AM3" s="70" t="s">
        <v>4</v>
      </c>
      <c r="AN3" s="59"/>
      <c r="AO3" s="69" t="s">
        <v>1</v>
      </c>
      <c r="AP3" s="59" t="s">
        <v>2</v>
      </c>
      <c r="AQ3" s="59" t="s">
        <v>3</v>
      </c>
      <c r="AR3" s="59" t="s">
        <v>55</v>
      </c>
      <c r="AS3" s="59"/>
      <c r="AT3" s="59"/>
      <c r="AU3" s="70" t="s">
        <v>4</v>
      </c>
      <c r="AV3" s="59"/>
      <c r="AW3" s="69" t="s">
        <v>1</v>
      </c>
      <c r="AX3" s="59" t="s">
        <v>2</v>
      </c>
      <c r="AY3" s="59" t="s">
        <v>3</v>
      </c>
      <c r="AZ3" s="59" t="s">
        <v>96</v>
      </c>
      <c r="BA3" s="59"/>
      <c r="BB3" s="59"/>
      <c r="BC3" s="70" t="s">
        <v>4</v>
      </c>
      <c r="BD3" s="59"/>
      <c r="BE3" s="69" t="s">
        <v>1</v>
      </c>
      <c r="BF3" s="59" t="s">
        <v>2</v>
      </c>
      <c r="BG3" s="59" t="s">
        <v>3</v>
      </c>
      <c r="BH3" s="59" t="s">
        <v>97</v>
      </c>
      <c r="BI3" s="59"/>
      <c r="BJ3" s="59"/>
      <c r="BK3" s="70" t="s">
        <v>4</v>
      </c>
      <c r="BM3" s="12" t="s">
        <v>1</v>
      </c>
      <c r="BN3" s="13" t="s">
        <v>2</v>
      </c>
      <c r="BO3" s="13" t="s">
        <v>3</v>
      </c>
      <c r="BP3" s="13" t="s">
        <v>97</v>
      </c>
      <c r="BQ3" s="13"/>
      <c r="BR3" s="13"/>
      <c r="BS3" s="14" t="s">
        <v>4</v>
      </c>
      <c r="BU3" s="69" t="s">
        <v>1</v>
      </c>
      <c r="BV3" s="59" t="s">
        <v>2</v>
      </c>
      <c r="BW3" s="59" t="s">
        <v>3</v>
      </c>
      <c r="BX3" s="59" t="s">
        <v>97</v>
      </c>
      <c r="BY3" s="59"/>
      <c r="BZ3" s="59"/>
      <c r="CA3" s="70" t="s">
        <v>4</v>
      </c>
    </row>
    <row r="4" spans="1:79" x14ac:dyDescent="0.25">
      <c r="A4" s="69" t="s">
        <v>5</v>
      </c>
      <c r="B4" s="59">
        <v>2.3068999999999999E-2</v>
      </c>
      <c r="C4" s="59" t="s">
        <v>6</v>
      </c>
      <c r="D4" s="59" t="s">
        <v>56</v>
      </c>
      <c r="E4" s="59"/>
      <c r="F4" s="59">
        <v>19</v>
      </c>
      <c r="G4" s="70"/>
      <c r="H4" s="59"/>
      <c r="I4" s="69" t="s">
        <v>5</v>
      </c>
      <c r="J4" s="59">
        <v>4.5329599999999998E-2</v>
      </c>
      <c r="K4" s="59" t="s">
        <v>6</v>
      </c>
      <c r="L4" s="59" t="s">
        <v>56</v>
      </c>
      <c r="M4" s="59"/>
      <c r="N4" s="59">
        <v>61</v>
      </c>
      <c r="O4" s="70"/>
      <c r="P4" s="59"/>
      <c r="Q4" s="69" t="s">
        <v>5</v>
      </c>
      <c r="R4" s="59">
        <v>3.2045499999999998E-2</v>
      </c>
      <c r="S4" s="59" t="s">
        <v>6</v>
      </c>
      <c r="T4" s="59" t="s">
        <v>56</v>
      </c>
      <c r="U4" s="59"/>
      <c r="V4" s="59">
        <v>16</v>
      </c>
      <c r="W4" s="70"/>
      <c r="X4" s="59"/>
      <c r="Y4" s="69" t="s">
        <v>5</v>
      </c>
      <c r="Z4" s="59">
        <v>4.77244E-2</v>
      </c>
      <c r="AA4" s="59" t="s">
        <v>6</v>
      </c>
      <c r="AB4" s="59" t="s">
        <v>56</v>
      </c>
      <c r="AC4" s="59"/>
      <c r="AD4" s="59">
        <v>24</v>
      </c>
      <c r="AE4" s="70"/>
      <c r="AF4" s="59"/>
      <c r="AG4" s="69" t="s">
        <v>5</v>
      </c>
      <c r="AH4" s="59">
        <v>1.2693599999999999E-2</v>
      </c>
      <c r="AI4" s="59" t="s">
        <v>6</v>
      </c>
      <c r="AJ4" s="59" t="s">
        <v>56</v>
      </c>
      <c r="AK4" s="59"/>
      <c r="AL4" s="59">
        <v>29</v>
      </c>
      <c r="AM4" s="70"/>
      <c r="AN4" s="59"/>
      <c r="AO4" s="69" t="s">
        <v>5</v>
      </c>
      <c r="AP4" s="59">
        <v>1.0602800000000001E-2</v>
      </c>
      <c r="AQ4" s="59" t="s">
        <v>6</v>
      </c>
      <c r="AR4" s="59" t="s">
        <v>56</v>
      </c>
      <c r="AS4" s="59"/>
      <c r="AT4" s="59">
        <v>5</v>
      </c>
      <c r="AU4" s="70"/>
      <c r="AV4" s="59"/>
      <c r="AW4" s="69" t="s">
        <v>5</v>
      </c>
      <c r="AX4" s="59">
        <v>8.7707499999999994E-2</v>
      </c>
      <c r="AY4" s="59" t="s">
        <v>6</v>
      </c>
      <c r="AZ4" s="59" t="s">
        <v>56</v>
      </c>
      <c r="BA4" s="59"/>
      <c r="BB4" s="59">
        <v>1</v>
      </c>
      <c r="BC4" s="70"/>
      <c r="BD4" s="59"/>
      <c r="BE4" s="12" t="s">
        <v>5</v>
      </c>
      <c r="BF4" s="13">
        <v>2.35344E-2</v>
      </c>
      <c r="BG4" s="13" t="s">
        <v>6</v>
      </c>
      <c r="BH4" s="13" t="s">
        <v>56</v>
      </c>
      <c r="BI4" s="13"/>
      <c r="BJ4" s="13">
        <v>8</v>
      </c>
      <c r="BK4" s="14"/>
      <c r="BM4" s="12" t="s">
        <v>5</v>
      </c>
      <c r="BN4" s="13">
        <v>1.32888E-2</v>
      </c>
      <c r="BO4" s="13" t="s">
        <v>6</v>
      </c>
      <c r="BP4" s="13" t="s">
        <v>56</v>
      </c>
      <c r="BQ4" s="13"/>
      <c r="BR4" s="13">
        <v>24</v>
      </c>
      <c r="BS4" s="14"/>
      <c r="BU4" s="102">
        <v>1.3036799617111683E-2</v>
      </c>
      <c r="BV4" s="103" t="s">
        <v>6</v>
      </c>
      <c r="BW4" s="103" t="s">
        <v>56</v>
      </c>
      <c r="BX4" s="103">
        <v>1</v>
      </c>
      <c r="BY4" s="13"/>
      <c r="BZ4" s="13"/>
      <c r="CA4" s="14"/>
    </row>
    <row r="5" spans="1:79" s="7" customFormat="1" x14ac:dyDescent="0.25">
      <c r="A5" s="69"/>
      <c r="B5" s="59"/>
      <c r="C5" s="59"/>
      <c r="D5" s="59"/>
      <c r="E5" s="59"/>
      <c r="F5" s="59"/>
      <c r="G5" s="70"/>
      <c r="H5" s="59"/>
      <c r="I5" s="69"/>
      <c r="J5" s="59"/>
      <c r="K5" s="59"/>
      <c r="L5" s="59"/>
      <c r="M5" s="59"/>
      <c r="N5" s="59"/>
      <c r="O5" s="70"/>
      <c r="P5" s="59"/>
      <c r="Q5" s="69"/>
      <c r="R5" s="59"/>
      <c r="S5" s="59"/>
      <c r="T5" s="59"/>
      <c r="U5" s="59"/>
      <c r="V5" s="59"/>
      <c r="W5" s="70"/>
      <c r="X5" s="59"/>
      <c r="Y5" s="69"/>
      <c r="Z5" s="59"/>
      <c r="AA5" s="59"/>
      <c r="AB5" s="59"/>
      <c r="AC5" s="59"/>
      <c r="AD5" s="59"/>
      <c r="AE5" s="70"/>
      <c r="AF5" s="59"/>
      <c r="AG5" s="69"/>
      <c r="AH5" s="59"/>
      <c r="AI5" s="59"/>
      <c r="AJ5" s="59"/>
      <c r="AK5" s="59"/>
      <c r="AL5" s="59"/>
      <c r="AM5" s="70"/>
      <c r="AN5" s="59"/>
      <c r="AO5" s="69" t="s">
        <v>5</v>
      </c>
      <c r="AP5" s="59">
        <v>2.3322900000000001E-2</v>
      </c>
      <c r="AQ5" s="59" t="s">
        <v>6</v>
      </c>
      <c r="AR5" s="59" t="s">
        <v>56</v>
      </c>
      <c r="AS5" s="59"/>
      <c r="AT5" s="59">
        <v>6</v>
      </c>
      <c r="AU5" s="70"/>
      <c r="AV5" s="59"/>
      <c r="AW5" s="69" t="s">
        <v>5</v>
      </c>
      <c r="AX5" s="59">
        <v>4.5621000000000002E-2</v>
      </c>
      <c r="AY5" s="59" t="s">
        <v>6</v>
      </c>
      <c r="AZ5" s="59" t="s">
        <v>56</v>
      </c>
      <c r="BA5" s="59"/>
      <c r="BB5" s="59">
        <v>2</v>
      </c>
      <c r="BC5" s="70"/>
      <c r="BD5" s="59"/>
      <c r="BE5" s="12" t="s">
        <v>5</v>
      </c>
      <c r="BF5" s="13">
        <v>1.9643899999999999E-2</v>
      </c>
      <c r="BG5" s="13" t="s">
        <v>6</v>
      </c>
      <c r="BH5" s="13" t="s">
        <v>56</v>
      </c>
      <c r="BI5" s="13"/>
      <c r="BJ5" s="13">
        <v>9</v>
      </c>
      <c r="BK5" s="14"/>
      <c r="BM5" s="12" t="s">
        <v>5</v>
      </c>
      <c r="BN5" s="13">
        <v>2.2946100000000001E-2</v>
      </c>
      <c r="BO5" s="13" t="s">
        <v>6</v>
      </c>
      <c r="BP5" s="13" t="s">
        <v>56</v>
      </c>
      <c r="BQ5" s="13"/>
      <c r="BR5" s="13">
        <v>25</v>
      </c>
      <c r="BS5" s="14"/>
      <c r="BU5" s="102">
        <v>2.4204600602388382E-2</v>
      </c>
      <c r="BV5" s="103" t="s">
        <v>6</v>
      </c>
      <c r="BW5" s="103" t="s">
        <v>56</v>
      </c>
      <c r="BX5" s="103">
        <v>2</v>
      </c>
      <c r="BY5" s="13"/>
      <c r="BZ5" s="13"/>
      <c r="CA5" s="14"/>
    </row>
    <row r="6" spans="1:79" x14ac:dyDescent="0.25">
      <c r="A6" s="69" t="s">
        <v>5</v>
      </c>
      <c r="B6" s="59">
        <v>3.60411E-2</v>
      </c>
      <c r="C6" s="59" t="s">
        <v>6</v>
      </c>
      <c r="D6" s="59" t="s">
        <v>56</v>
      </c>
      <c r="E6" s="59"/>
      <c r="F6" s="59">
        <v>20</v>
      </c>
      <c r="G6" s="70"/>
      <c r="H6" s="59"/>
      <c r="I6" s="69" t="s">
        <v>5</v>
      </c>
      <c r="J6" s="59">
        <v>2.7479900000000002E-2</v>
      </c>
      <c r="K6" s="59" t="s">
        <v>6</v>
      </c>
      <c r="L6" s="59" t="s">
        <v>56</v>
      </c>
      <c r="M6" s="59"/>
      <c r="N6" s="59">
        <v>62</v>
      </c>
      <c r="O6" s="70"/>
      <c r="P6" s="59"/>
      <c r="Q6" s="69" t="s">
        <v>5</v>
      </c>
      <c r="R6" s="59">
        <v>4.0388800000000002E-2</v>
      </c>
      <c r="S6" s="59" t="s">
        <v>6</v>
      </c>
      <c r="T6" s="59" t="s">
        <v>56</v>
      </c>
      <c r="U6" s="59"/>
      <c r="V6" s="59">
        <v>17</v>
      </c>
      <c r="W6" s="70"/>
      <c r="X6" s="59"/>
      <c r="Y6" s="69" t="s">
        <v>5</v>
      </c>
      <c r="Z6" s="59">
        <v>3.5743499999999997E-2</v>
      </c>
      <c r="AA6" s="59" t="s">
        <v>6</v>
      </c>
      <c r="AB6" s="59" t="s">
        <v>56</v>
      </c>
      <c r="AC6" s="59"/>
      <c r="AD6" s="59">
        <v>25</v>
      </c>
      <c r="AE6" s="70"/>
      <c r="AF6" s="59"/>
      <c r="AG6" s="69" t="s">
        <v>5</v>
      </c>
      <c r="AH6" s="59">
        <v>3.3244999999999997E-2</v>
      </c>
      <c r="AI6" s="59" t="s">
        <v>6</v>
      </c>
      <c r="AJ6" s="59" t="s">
        <v>56</v>
      </c>
      <c r="AK6" s="59"/>
      <c r="AL6" s="59">
        <v>30</v>
      </c>
      <c r="AM6" s="70"/>
      <c r="AN6" s="59"/>
      <c r="AO6" s="69" t="s">
        <v>5</v>
      </c>
      <c r="AP6" s="59">
        <v>3.94107E-2</v>
      </c>
      <c r="AQ6" s="59" t="s">
        <v>6</v>
      </c>
      <c r="AR6" s="59" t="s">
        <v>56</v>
      </c>
      <c r="AS6" s="59"/>
      <c r="AT6" s="59">
        <v>7</v>
      </c>
      <c r="AU6" s="70"/>
      <c r="AV6" s="59"/>
      <c r="AW6" s="69" t="s">
        <v>5</v>
      </c>
      <c r="AX6" s="59">
        <v>1.9226300000000002E-2</v>
      </c>
      <c r="AY6" s="59" t="s">
        <v>6</v>
      </c>
      <c r="AZ6" s="59" t="s">
        <v>56</v>
      </c>
      <c r="BA6" s="59"/>
      <c r="BB6" s="59">
        <v>3</v>
      </c>
      <c r="BC6" s="70"/>
      <c r="BD6" s="59"/>
      <c r="BE6" s="12" t="s">
        <v>5</v>
      </c>
      <c r="BF6" s="13">
        <v>1.9872500000000001E-2</v>
      </c>
      <c r="BG6" s="13" t="s">
        <v>6</v>
      </c>
      <c r="BH6" s="13" t="s">
        <v>56</v>
      </c>
      <c r="BI6" s="13"/>
      <c r="BJ6" s="13">
        <v>10</v>
      </c>
      <c r="BK6" s="14"/>
      <c r="BM6" s="12" t="s">
        <v>5</v>
      </c>
      <c r="BN6" s="13">
        <v>2.5573599999999998E-2</v>
      </c>
      <c r="BO6" s="13" t="s">
        <v>6</v>
      </c>
      <c r="BP6" s="13" t="s">
        <v>56</v>
      </c>
      <c r="BQ6" s="13"/>
      <c r="BR6" s="13">
        <v>26</v>
      </c>
      <c r="BS6" s="14"/>
      <c r="BU6" s="102">
        <v>2.3874200880527496E-2</v>
      </c>
      <c r="BV6" s="103" t="s">
        <v>6</v>
      </c>
      <c r="BW6" s="103" t="s">
        <v>56</v>
      </c>
      <c r="BX6" s="103">
        <v>3</v>
      </c>
      <c r="BY6" s="13"/>
      <c r="BZ6" s="13"/>
      <c r="CA6" s="14"/>
    </row>
    <row r="7" spans="1:79" x14ac:dyDescent="0.25">
      <c r="A7" s="69" t="s">
        <v>5</v>
      </c>
      <c r="B7" s="59">
        <v>4.8773400000000001E-2</v>
      </c>
      <c r="C7" s="59" t="s">
        <v>6</v>
      </c>
      <c r="D7" s="59" t="s">
        <v>56</v>
      </c>
      <c r="E7" s="59"/>
      <c r="F7" s="59">
        <v>21</v>
      </c>
      <c r="G7" s="70"/>
      <c r="H7" s="59"/>
      <c r="I7" s="69" t="s">
        <v>5</v>
      </c>
      <c r="J7" s="59">
        <v>2.31903E-2</v>
      </c>
      <c r="K7" s="59" t="s">
        <v>6</v>
      </c>
      <c r="L7" s="59" t="s">
        <v>56</v>
      </c>
      <c r="M7" s="59"/>
      <c r="N7" s="59">
        <v>63</v>
      </c>
      <c r="O7" s="70"/>
      <c r="P7" s="59"/>
      <c r="Q7" s="69" t="s">
        <v>5</v>
      </c>
      <c r="R7" s="59">
        <v>6.1345900000000002E-2</v>
      </c>
      <c r="S7" s="59" t="s">
        <v>6</v>
      </c>
      <c r="T7" s="59" t="s">
        <v>56</v>
      </c>
      <c r="U7" s="59"/>
      <c r="V7" s="59">
        <v>18</v>
      </c>
      <c r="W7" s="70"/>
      <c r="X7" s="59"/>
      <c r="Y7" s="69" t="s">
        <v>5</v>
      </c>
      <c r="Z7" s="59">
        <v>1.7787000000000001E-2</v>
      </c>
      <c r="AA7" s="59" t="s">
        <v>6</v>
      </c>
      <c r="AB7" s="59" t="s">
        <v>56</v>
      </c>
      <c r="AC7" s="59"/>
      <c r="AD7" s="59">
        <v>26</v>
      </c>
      <c r="AE7" s="70"/>
      <c r="AF7" s="59"/>
      <c r="AG7" s="69" t="s">
        <v>5</v>
      </c>
      <c r="AH7" s="59">
        <v>5.7090299999999997E-2</v>
      </c>
      <c r="AI7" s="59" t="s">
        <v>6</v>
      </c>
      <c r="AJ7" s="59" t="s">
        <v>56</v>
      </c>
      <c r="AK7" s="59"/>
      <c r="AL7" s="59">
        <v>31</v>
      </c>
      <c r="AM7" s="70"/>
      <c r="AN7" s="59"/>
      <c r="AO7" s="69" t="s">
        <v>5</v>
      </c>
      <c r="AP7" s="59">
        <v>3.3022500000000003E-2</v>
      </c>
      <c r="AQ7" s="59" t="s">
        <v>6</v>
      </c>
      <c r="AR7" s="59" t="s">
        <v>56</v>
      </c>
      <c r="AS7" s="59"/>
      <c r="AT7" s="59">
        <v>8</v>
      </c>
      <c r="AU7" s="70"/>
      <c r="AV7" s="59"/>
      <c r="AW7" s="69" t="s">
        <v>5</v>
      </c>
      <c r="AX7" s="59">
        <v>4.3624999999999997E-2</v>
      </c>
      <c r="AY7" s="59" t="s">
        <v>6</v>
      </c>
      <c r="AZ7" s="59" t="s">
        <v>56</v>
      </c>
      <c r="BA7" s="59"/>
      <c r="BB7" s="59">
        <v>4</v>
      </c>
      <c r="BC7" s="70"/>
      <c r="BD7" s="59"/>
      <c r="BE7" s="12" t="s">
        <v>5</v>
      </c>
      <c r="BF7" s="13">
        <v>1.63675E-2</v>
      </c>
      <c r="BG7" s="13" t="s">
        <v>6</v>
      </c>
      <c r="BH7" s="13" t="s">
        <v>56</v>
      </c>
      <c r="BI7" s="13"/>
      <c r="BJ7" s="13">
        <v>11</v>
      </c>
      <c r="BK7" s="14"/>
      <c r="BM7" s="12" t="s">
        <v>5</v>
      </c>
      <c r="BN7" s="13">
        <v>2.76385E-2</v>
      </c>
      <c r="BO7" s="13" t="s">
        <v>6</v>
      </c>
      <c r="BP7" s="13" t="s">
        <v>56</v>
      </c>
      <c r="BQ7" s="13"/>
      <c r="BR7" s="13">
        <v>27</v>
      </c>
      <c r="BS7" s="14"/>
      <c r="BU7" s="102">
        <v>4.7762401401996613E-2</v>
      </c>
      <c r="BV7" s="103" t="s">
        <v>6</v>
      </c>
      <c r="BW7" s="103" t="s">
        <v>56</v>
      </c>
      <c r="BX7" s="103">
        <v>4</v>
      </c>
      <c r="BY7" s="13"/>
      <c r="BZ7" s="13"/>
      <c r="CA7" s="14"/>
    </row>
    <row r="8" spans="1:79" x14ac:dyDescent="0.25">
      <c r="A8" s="69" t="s">
        <v>5</v>
      </c>
      <c r="B8" s="59">
        <v>5.07716E-2</v>
      </c>
      <c r="C8" s="59" t="s">
        <v>6</v>
      </c>
      <c r="D8" s="59" t="s">
        <v>56</v>
      </c>
      <c r="E8" s="59"/>
      <c r="F8" s="59">
        <v>22</v>
      </c>
      <c r="G8" s="70"/>
      <c r="H8" s="59"/>
      <c r="I8" s="69" t="s">
        <v>5</v>
      </c>
      <c r="J8" s="59">
        <v>2.3592599999999998E-2</v>
      </c>
      <c r="K8" s="59" t="s">
        <v>6</v>
      </c>
      <c r="L8" s="59" t="s">
        <v>56</v>
      </c>
      <c r="M8" s="59"/>
      <c r="N8" s="59">
        <v>64</v>
      </c>
      <c r="O8" s="70"/>
      <c r="P8" s="59"/>
      <c r="Q8" s="69" t="s">
        <v>5</v>
      </c>
      <c r="R8" s="59">
        <v>5.0853200000000001E-2</v>
      </c>
      <c r="S8" s="59" t="s">
        <v>6</v>
      </c>
      <c r="T8" s="59" t="s">
        <v>56</v>
      </c>
      <c r="U8" s="59"/>
      <c r="V8" s="59">
        <v>19</v>
      </c>
      <c r="W8" s="70"/>
      <c r="X8" s="59"/>
      <c r="Y8" s="69" t="s">
        <v>5</v>
      </c>
      <c r="Z8" s="59">
        <v>3.2501099999999998E-2</v>
      </c>
      <c r="AA8" s="59" t="s">
        <v>6</v>
      </c>
      <c r="AB8" s="59" t="s">
        <v>56</v>
      </c>
      <c r="AC8" s="59"/>
      <c r="AD8" s="59">
        <v>27</v>
      </c>
      <c r="AE8" s="70"/>
      <c r="AF8" s="59"/>
      <c r="AG8" s="69" t="s">
        <v>5</v>
      </c>
      <c r="AH8" s="59">
        <v>3.8787500000000003E-2</v>
      </c>
      <c r="AI8" s="59" t="s">
        <v>6</v>
      </c>
      <c r="AJ8" s="59" t="s">
        <v>56</v>
      </c>
      <c r="AK8" s="59"/>
      <c r="AL8" s="59">
        <v>32</v>
      </c>
      <c r="AM8" s="70"/>
      <c r="AN8" s="59"/>
      <c r="AO8" s="69" t="s">
        <v>5</v>
      </c>
      <c r="AP8" s="59">
        <v>2.4062099999999999E-2</v>
      </c>
      <c r="AQ8" s="59" t="s">
        <v>6</v>
      </c>
      <c r="AR8" s="59" t="s">
        <v>56</v>
      </c>
      <c r="AS8" s="59"/>
      <c r="AT8" s="59">
        <v>9</v>
      </c>
      <c r="AU8" s="70"/>
      <c r="AV8" s="59"/>
      <c r="AW8" s="69" t="s">
        <v>5</v>
      </c>
      <c r="AX8" s="59">
        <v>4.2649300000000001E-2</v>
      </c>
      <c r="AY8" s="59" t="s">
        <v>6</v>
      </c>
      <c r="AZ8" s="59" t="s">
        <v>56</v>
      </c>
      <c r="BA8" s="59"/>
      <c r="BB8" s="59">
        <v>5</v>
      </c>
      <c r="BC8" s="70"/>
      <c r="BD8" s="59"/>
      <c r="BE8" s="12" t="s">
        <v>5</v>
      </c>
      <c r="BF8" s="13">
        <v>9.0375200000000003E-3</v>
      </c>
      <c r="BG8" s="13" t="s">
        <v>6</v>
      </c>
      <c r="BH8" s="13" t="s">
        <v>56</v>
      </c>
      <c r="BI8" s="13"/>
      <c r="BJ8" s="13">
        <v>12</v>
      </c>
      <c r="BK8" s="14"/>
      <c r="BM8" s="12" t="s">
        <v>5</v>
      </c>
      <c r="BN8" s="13">
        <v>2.3257900000000001E-2</v>
      </c>
      <c r="BO8" s="13" t="s">
        <v>6</v>
      </c>
      <c r="BP8" s="13" t="s">
        <v>56</v>
      </c>
      <c r="BQ8" s="13"/>
      <c r="BR8" s="13">
        <v>28</v>
      </c>
      <c r="BS8" s="14"/>
      <c r="BU8" s="102">
        <v>8.0601297318935394E-2</v>
      </c>
      <c r="BV8" s="103" t="s">
        <v>6</v>
      </c>
      <c r="BW8" s="103" t="s">
        <v>56</v>
      </c>
      <c r="BX8" s="103">
        <v>5</v>
      </c>
      <c r="BY8" s="13"/>
      <c r="BZ8" s="13"/>
      <c r="CA8" s="14"/>
    </row>
    <row r="9" spans="1:79" x14ac:dyDescent="0.25">
      <c r="A9" s="69" t="s">
        <v>5</v>
      </c>
      <c r="B9" s="59">
        <v>6.6569000000000003E-2</v>
      </c>
      <c r="C9" s="59" t="s">
        <v>6</v>
      </c>
      <c r="D9" s="59" t="s">
        <v>56</v>
      </c>
      <c r="E9" s="59"/>
      <c r="F9" s="59">
        <v>23</v>
      </c>
      <c r="G9" s="70"/>
      <c r="H9" s="59"/>
      <c r="I9" s="69" t="s">
        <v>5</v>
      </c>
      <c r="J9" s="59">
        <v>2.6549099999999999E-2</v>
      </c>
      <c r="K9" s="59" t="s">
        <v>6</v>
      </c>
      <c r="L9" s="59" t="s">
        <v>56</v>
      </c>
      <c r="M9" s="59"/>
      <c r="N9" s="59">
        <v>65</v>
      </c>
      <c r="O9" s="70"/>
      <c r="P9" s="59"/>
      <c r="Q9" s="69" t="s">
        <v>5</v>
      </c>
      <c r="R9" s="59">
        <v>4.6444600000000003E-2</v>
      </c>
      <c r="S9" s="59" t="s">
        <v>6</v>
      </c>
      <c r="T9" s="59" t="s">
        <v>56</v>
      </c>
      <c r="U9" s="59"/>
      <c r="V9" s="59">
        <v>20</v>
      </c>
      <c r="W9" s="70"/>
      <c r="X9" s="59"/>
      <c r="Y9" s="69" t="s">
        <v>5</v>
      </c>
      <c r="Z9" s="59">
        <v>0.13877700000000001</v>
      </c>
      <c r="AA9" s="59" t="s">
        <v>6</v>
      </c>
      <c r="AB9" s="59" t="s">
        <v>56</v>
      </c>
      <c r="AC9" s="59"/>
      <c r="AD9" s="59">
        <v>28</v>
      </c>
      <c r="AE9" s="70"/>
      <c r="AF9" s="59"/>
      <c r="AG9" s="69" t="s">
        <v>5</v>
      </c>
      <c r="AH9" s="59">
        <v>2.3285E-2</v>
      </c>
      <c r="AI9" s="59" t="s">
        <v>6</v>
      </c>
      <c r="AJ9" s="59" t="s">
        <v>56</v>
      </c>
      <c r="AK9" s="59"/>
      <c r="AL9" s="59">
        <v>33</v>
      </c>
      <c r="AM9" s="70"/>
      <c r="AN9" s="59"/>
      <c r="AO9" s="69" t="s">
        <v>5</v>
      </c>
      <c r="AP9" s="59">
        <v>9.2474299999999992E-3</v>
      </c>
      <c r="AQ9" s="59" t="s">
        <v>6</v>
      </c>
      <c r="AR9" s="59" t="s">
        <v>56</v>
      </c>
      <c r="AS9" s="59"/>
      <c r="AT9" s="59">
        <v>10</v>
      </c>
      <c r="AU9" s="70"/>
      <c r="AV9" s="59"/>
      <c r="AW9" s="69" t="s">
        <v>5</v>
      </c>
      <c r="AX9" s="59">
        <v>3.3989800000000001E-2</v>
      </c>
      <c r="AY9" s="59" t="s">
        <v>6</v>
      </c>
      <c r="AZ9" s="59" t="s">
        <v>56</v>
      </c>
      <c r="BA9" s="59"/>
      <c r="BB9" s="59">
        <v>6</v>
      </c>
      <c r="BC9" s="70"/>
      <c r="BD9" s="59"/>
      <c r="BE9" s="12" t="s">
        <v>5</v>
      </c>
      <c r="BF9" s="13">
        <v>1.9836199999999998E-2</v>
      </c>
      <c r="BG9" s="13" t="s">
        <v>6</v>
      </c>
      <c r="BH9" s="13" t="s">
        <v>56</v>
      </c>
      <c r="BI9" s="13"/>
      <c r="BJ9" s="13">
        <v>13</v>
      </c>
      <c r="BK9" s="14"/>
      <c r="BM9" s="12" t="s">
        <v>5</v>
      </c>
      <c r="BN9" s="13">
        <v>1.45302E-2</v>
      </c>
      <c r="BO9" s="13" t="s">
        <v>6</v>
      </c>
      <c r="BP9" s="13" t="s">
        <v>56</v>
      </c>
      <c r="BQ9" s="13"/>
      <c r="BR9" s="13">
        <v>29</v>
      </c>
      <c r="BS9" s="14"/>
      <c r="BU9" s="102">
        <v>6.2776200473308563E-2</v>
      </c>
      <c r="BV9" s="103" t="s">
        <v>6</v>
      </c>
      <c r="BW9" s="103" t="s">
        <v>56</v>
      </c>
      <c r="BX9" s="103">
        <v>6</v>
      </c>
      <c r="BY9" s="13"/>
      <c r="BZ9" s="13"/>
      <c r="CA9" s="14"/>
    </row>
    <row r="10" spans="1:79" x14ac:dyDescent="0.25">
      <c r="A10" s="69" t="s">
        <v>5</v>
      </c>
      <c r="B10" s="59">
        <v>5.1518399999999999E-2</v>
      </c>
      <c r="C10" s="59" t="s">
        <v>6</v>
      </c>
      <c r="D10" s="59" t="s">
        <v>56</v>
      </c>
      <c r="E10" s="59"/>
      <c r="F10" s="59">
        <v>24</v>
      </c>
      <c r="G10" s="70"/>
      <c r="H10" s="59"/>
      <c r="I10" s="69" t="s">
        <v>5</v>
      </c>
      <c r="J10" s="59">
        <v>3.1741800000000001E-2</v>
      </c>
      <c r="K10" s="59" t="s">
        <v>6</v>
      </c>
      <c r="L10" s="59" t="s">
        <v>56</v>
      </c>
      <c r="M10" s="59"/>
      <c r="N10" s="59">
        <v>66</v>
      </c>
      <c r="O10" s="70"/>
      <c r="P10" s="59"/>
      <c r="Q10" s="69" t="s">
        <v>5</v>
      </c>
      <c r="R10" s="59">
        <v>6.1734700000000003E-2</v>
      </c>
      <c r="S10" s="59" t="s">
        <v>6</v>
      </c>
      <c r="T10" s="59" t="s">
        <v>56</v>
      </c>
      <c r="U10" s="59"/>
      <c r="V10" s="59">
        <v>21</v>
      </c>
      <c r="W10" s="70"/>
      <c r="X10" s="59"/>
      <c r="Y10" s="69" t="s">
        <v>5</v>
      </c>
      <c r="Z10" s="59">
        <v>0.17879300000000001</v>
      </c>
      <c r="AA10" s="59" t="s">
        <v>6</v>
      </c>
      <c r="AB10" s="59" t="s">
        <v>56</v>
      </c>
      <c r="AC10" s="59"/>
      <c r="AD10" s="59">
        <v>29</v>
      </c>
      <c r="AE10" s="70"/>
      <c r="AF10" s="59"/>
      <c r="AG10" s="69" t="s">
        <v>5</v>
      </c>
      <c r="AH10" s="59">
        <v>2.56347E-2</v>
      </c>
      <c r="AI10" s="59" t="s">
        <v>6</v>
      </c>
      <c r="AJ10" s="59" t="s">
        <v>56</v>
      </c>
      <c r="AK10" s="59"/>
      <c r="AL10" s="59">
        <v>34</v>
      </c>
      <c r="AM10" s="70"/>
      <c r="AN10" s="59"/>
      <c r="AO10" s="69" t="s">
        <v>5</v>
      </c>
      <c r="AP10" s="59">
        <v>7.2255899999999996E-3</v>
      </c>
      <c r="AQ10" s="59" t="s">
        <v>6</v>
      </c>
      <c r="AR10" s="59" t="s">
        <v>56</v>
      </c>
      <c r="AS10" s="59"/>
      <c r="AT10" s="59">
        <v>11</v>
      </c>
      <c r="AU10" s="70"/>
      <c r="AV10" s="59"/>
      <c r="AW10" s="69" t="s">
        <v>5</v>
      </c>
      <c r="AX10" s="59">
        <v>3.3912400000000002E-2</v>
      </c>
      <c r="AY10" s="59" t="s">
        <v>6</v>
      </c>
      <c r="AZ10" s="59" t="s">
        <v>56</v>
      </c>
      <c r="BA10" s="59"/>
      <c r="BB10" s="59">
        <v>7</v>
      </c>
      <c r="BC10" s="70"/>
      <c r="BD10" s="59"/>
      <c r="BE10" s="12" t="s">
        <v>5</v>
      </c>
      <c r="BF10" s="13">
        <v>7.20976E-3</v>
      </c>
      <c r="BG10" s="13" t="s">
        <v>6</v>
      </c>
      <c r="BH10" s="13" t="s">
        <v>56</v>
      </c>
      <c r="BI10" s="13"/>
      <c r="BJ10" s="13">
        <v>14</v>
      </c>
      <c r="BK10" s="14"/>
      <c r="BM10" s="12" t="s">
        <v>5</v>
      </c>
      <c r="BN10" s="13">
        <v>6.7389599999999996E-3</v>
      </c>
      <c r="BO10" s="13" t="s">
        <v>6</v>
      </c>
      <c r="BP10" s="13" t="s">
        <v>56</v>
      </c>
      <c r="BQ10" s="13"/>
      <c r="BR10" s="13">
        <v>30</v>
      </c>
      <c r="BS10" s="14"/>
      <c r="BU10" s="102">
        <v>2.805900014936924E-2</v>
      </c>
      <c r="BV10" s="103" t="s">
        <v>6</v>
      </c>
      <c r="BW10" s="103" t="s">
        <v>56</v>
      </c>
      <c r="BX10" s="103">
        <v>7</v>
      </c>
      <c r="BY10" s="13"/>
      <c r="BZ10" s="13"/>
      <c r="CA10" s="14"/>
    </row>
    <row r="11" spans="1:79" x14ac:dyDescent="0.25">
      <c r="A11" s="69" t="s">
        <v>5</v>
      </c>
      <c r="B11" s="59">
        <v>2.5507100000000001E-2</v>
      </c>
      <c r="C11" s="59" t="s">
        <v>6</v>
      </c>
      <c r="D11" s="59" t="s">
        <v>56</v>
      </c>
      <c r="E11" s="59"/>
      <c r="F11" s="59">
        <v>25</v>
      </c>
      <c r="G11" s="70"/>
      <c r="H11" s="59"/>
      <c r="I11" s="69" t="s">
        <v>5</v>
      </c>
      <c r="J11" s="59">
        <v>3.5400500000000001E-2</v>
      </c>
      <c r="K11" s="59" t="s">
        <v>6</v>
      </c>
      <c r="L11" s="59" t="s">
        <v>56</v>
      </c>
      <c r="M11" s="59"/>
      <c r="N11" s="59">
        <v>67</v>
      </c>
      <c r="O11" s="70"/>
      <c r="P11" s="59"/>
      <c r="Q11" s="69" t="s">
        <v>5</v>
      </c>
      <c r="R11" s="59">
        <v>6.49613E-2</v>
      </c>
      <c r="S11" s="59" t="s">
        <v>6</v>
      </c>
      <c r="T11" s="59" t="s">
        <v>56</v>
      </c>
      <c r="U11" s="59"/>
      <c r="V11" s="59">
        <v>22</v>
      </c>
      <c r="W11" s="70"/>
      <c r="X11" s="59"/>
      <c r="Y11" s="69" t="s">
        <v>5</v>
      </c>
      <c r="Z11" s="59">
        <v>0.15116499999999999</v>
      </c>
      <c r="AA11" s="59" t="s">
        <v>6</v>
      </c>
      <c r="AB11" s="59" t="s">
        <v>56</v>
      </c>
      <c r="AC11" s="59"/>
      <c r="AD11" s="59">
        <v>30</v>
      </c>
      <c r="AE11" s="70"/>
      <c r="AF11" s="59"/>
      <c r="AG11" s="69" t="s">
        <v>5</v>
      </c>
      <c r="AH11" s="59">
        <v>4.4092300000000001E-2</v>
      </c>
      <c r="AI11" s="59" t="s">
        <v>6</v>
      </c>
      <c r="AJ11" s="59" t="s">
        <v>56</v>
      </c>
      <c r="AK11" s="59"/>
      <c r="AL11" s="59">
        <v>35</v>
      </c>
      <c r="AM11" s="70"/>
      <c r="AN11" s="59"/>
      <c r="AO11" s="69" t="s">
        <v>5</v>
      </c>
      <c r="AP11" s="59">
        <v>2.6241E-2</v>
      </c>
      <c r="AQ11" s="59" t="s">
        <v>6</v>
      </c>
      <c r="AR11" s="59" t="s">
        <v>56</v>
      </c>
      <c r="AS11" s="59"/>
      <c r="AT11" s="59">
        <v>12</v>
      </c>
      <c r="AU11" s="70"/>
      <c r="AV11" s="59"/>
      <c r="AW11" s="69"/>
      <c r="AX11" s="59"/>
      <c r="AY11" s="59"/>
      <c r="AZ11" s="59"/>
      <c r="BA11" s="59"/>
      <c r="BB11" s="59"/>
      <c r="BC11" s="70"/>
      <c r="BD11" s="59"/>
      <c r="BE11" s="12" t="s">
        <v>5</v>
      </c>
      <c r="BF11" s="13">
        <v>1.4709E-2</v>
      </c>
      <c r="BG11" s="13" t="s">
        <v>6</v>
      </c>
      <c r="BH11" s="13" t="s">
        <v>56</v>
      </c>
      <c r="BI11" s="13"/>
      <c r="BJ11" s="13">
        <v>15</v>
      </c>
      <c r="BK11" s="14"/>
      <c r="BM11" s="12" t="s">
        <v>5</v>
      </c>
      <c r="BN11" s="13">
        <v>9.4721500000000004E-3</v>
      </c>
      <c r="BO11" s="13" t="s">
        <v>6</v>
      </c>
      <c r="BP11" s="13" t="s">
        <v>56</v>
      </c>
      <c r="BQ11" s="13"/>
      <c r="BR11" s="13">
        <v>31</v>
      </c>
      <c r="BS11" s="14"/>
      <c r="BU11" s="102">
        <v>3.990820050239563E-2</v>
      </c>
      <c r="BV11" s="103" t="s">
        <v>6</v>
      </c>
      <c r="BW11" s="103" t="s">
        <v>56</v>
      </c>
      <c r="BX11" s="103">
        <v>8</v>
      </c>
      <c r="BY11" s="13"/>
      <c r="BZ11" s="13"/>
      <c r="CA11" s="14"/>
    </row>
    <row r="12" spans="1:79" x14ac:dyDescent="0.25">
      <c r="A12" s="69"/>
      <c r="B12" s="59"/>
      <c r="C12" s="59"/>
      <c r="D12" s="59"/>
      <c r="E12" s="59"/>
      <c r="F12" s="59"/>
      <c r="G12" s="70"/>
      <c r="H12" s="59"/>
      <c r="I12" s="69" t="s">
        <v>5</v>
      </c>
      <c r="J12" s="59">
        <v>2.69807E-2</v>
      </c>
      <c r="K12" s="59" t="s">
        <v>6</v>
      </c>
      <c r="L12" s="59" t="s">
        <v>56</v>
      </c>
      <c r="M12" s="59"/>
      <c r="N12" s="59">
        <v>68</v>
      </c>
      <c r="O12" s="70"/>
      <c r="P12" s="59"/>
      <c r="Q12" s="69" t="s">
        <v>5</v>
      </c>
      <c r="R12" s="59">
        <v>3.6450200000000002E-2</v>
      </c>
      <c r="S12" s="59" t="s">
        <v>6</v>
      </c>
      <c r="T12" s="59" t="s">
        <v>56</v>
      </c>
      <c r="U12" s="59"/>
      <c r="V12" s="59">
        <v>23</v>
      </c>
      <c r="W12" s="70"/>
      <c r="X12" s="59"/>
      <c r="Y12" s="69" t="s">
        <v>5</v>
      </c>
      <c r="Z12" s="59">
        <v>0.132192</v>
      </c>
      <c r="AA12" s="59" t="s">
        <v>6</v>
      </c>
      <c r="AB12" s="59" t="s">
        <v>56</v>
      </c>
      <c r="AC12" s="59"/>
      <c r="AD12" s="59">
        <v>31</v>
      </c>
      <c r="AE12" s="70"/>
      <c r="AF12" s="59"/>
      <c r="AG12" s="69" t="s">
        <v>5</v>
      </c>
      <c r="AH12" s="59">
        <v>5.1739300000000002E-2</v>
      </c>
      <c r="AI12" s="59" t="s">
        <v>6</v>
      </c>
      <c r="AJ12" s="59" t="s">
        <v>56</v>
      </c>
      <c r="AK12" s="59"/>
      <c r="AL12" s="59">
        <v>36</v>
      </c>
      <c r="AM12" s="70"/>
      <c r="AN12" s="59"/>
      <c r="AO12" s="69" t="s">
        <v>5</v>
      </c>
      <c r="AP12" s="59">
        <v>3.8953799999999997E-2</v>
      </c>
      <c r="AQ12" s="59" t="s">
        <v>6</v>
      </c>
      <c r="AR12" s="59" t="s">
        <v>56</v>
      </c>
      <c r="AS12" s="59"/>
      <c r="AT12" s="59">
        <v>13</v>
      </c>
      <c r="AU12" s="70"/>
      <c r="AV12" s="59"/>
      <c r="AW12" s="69"/>
      <c r="AX12" s="59"/>
      <c r="AY12" s="59"/>
      <c r="AZ12" s="59"/>
      <c r="BA12" s="59"/>
      <c r="BB12" s="59"/>
      <c r="BC12" s="70"/>
      <c r="BD12" s="59"/>
      <c r="BE12" s="12" t="s">
        <v>5</v>
      </c>
      <c r="BF12" s="13">
        <v>2.9782099999999999E-2</v>
      </c>
      <c r="BG12" s="13" t="s">
        <v>6</v>
      </c>
      <c r="BH12" s="13" t="s">
        <v>56</v>
      </c>
      <c r="BI12" s="13"/>
      <c r="BJ12" s="13">
        <v>16</v>
      </c>
      <c r="BK12" s="14"/>
      <c r="BM12" s="12" t="s">
        <v>5</v>
      </c>
      <c r="BN12" s="13">
        <v>1.37801E-2</v>
      </c>
      <c r="BO12" s="13" t="s">
        <v>6</v>
      </c>
      <c r="BP12" s="13" t="s">
        <v>56</v>
      </c>
      <c r="BQ12" s="13"/>
      <c r="BR12" s="13">
        <v>32</v>
      </c>
      <c r="BS12" s="14"/>
      <c r="BU12" s="102">
        <v>3.1830098479986191E-2</v>
      </c>
      <c r="BV12" s="103" t="s">
        <v>6</v>
      </c>
      <c r="BW12" s="103" t="s">
        <v>56</v>
      </c>
      <c r="BX12" s="103">
        <v>9</v>
      </c>
      <c r="BY12" s="13"/>
      <c r="BZ12" s="13"/>
      <c r="CA12" s="14"/>
    </row>
    <row r="13" spans="1:79" x14ac:dyDescent="0.25">
      <c r="A13" s="69"/>
      <c r="B13" s="59"/>
      <c r="C13" s="59"/>
      <c r="D13" s="59"/>
      <c r="E13" s="59"/>
      <c r="F13" s="59"/>
      <c r="G13" s="70"/>
      <c r="H13" s="59"/>
      <c r="I13" s="69" t="s">
        <v>5</v>
      </c>
      <c r="J13" s="59">
        <v>1.5714700000000002E-2</v>
      </c>
      <c r="K13" s="59" t="s">
        <v>6</v>
      </c>
      <c r="L13" s="59" t="s">
        <v>56</v>
      </c>
      <c r="M13" s="59"/>
      <c r="N13" s="59">
        <v>69</v>
      </c>
      <c r="O13" s="70"/>
      <c r="P13" s="59"/>
      <c r="Q13" s="69" t="s">
        <v>5</v>
      </c>
      <c r="R13" s="59">
        <v>2.82478E-2</v>
      </c>
      <c r="S13" s="59" t="s">
        <v>6</v>
      </c>
      <c r="T13" s="59" t="s">
        <v>56</v>
      </c>
      <c r="U13" s="59"/>
      <c r="V13" s="59">
        <v>24</v>
      </c>
      <c r="W13" s="70"/>
      <c r="X13" s="59"/>
      <c r="Y13" s="69" t="s">
        <v>5</v>
      </c>
      <c r="Z13" s="59">
        <v>6.9894899999999996E-2</v>
      </c>
      <c r="AA13" s="59" t="s">
        <v>6</v>
      </c>
      <c r="AB13" s="59" t="s">
        <v>56</v>
      </c>
      <c r="AC13" s="59"/>
      <c r="AD13" s="59">
        <v>32</v>
      </c>
      <c r="AE13" s="70"/>
      <c r="AF13" s="59"/>
      <c r="AG13" s="69" t="s">
        <v>5</v>
      </c>
      <c r="AH13" s="59">
        <v>5.4024500000000003E-2</v>
      </c>
      <c r="AI13" s="59" t="s">
        <v>6</v>
      </c>
      <c r="AJ13" s="59" t="s">
        <v>56</v>
      </c>
      <c r="AK13" s="59"/>
      <c r="AL13" s="59">
        <v>37</v>
      </c>
      <c r="AM13" s="70"/>
      <c r="AN13" s="59"/>
      <c r="AO13" s="69" t="s">
        <v>5</v>
      </c>
      <c r="AP13" s="59">
        <v>4.8463300000000001E-2</v>
      </c>
      <c r="AQ13" s="59" t="s">
        <v>6</v>
      </c>
      <c r="AR13" s="59" t="s">
        <v>56</v>
      </c>
      <c r="AS13" s="59"/>
      <c r="AT13" s="59">
        <v>14</v>
      </c>
      <c r="AU13" s="70"/>
      <c r="AV13" s="59"/>
      <c r="AW13" s="69"/>
      <c r="AX13" s="59"/>
      <c r="AY13" s="59"/>
      <c r="AZ13" s="59"/>
      <c r="BA13" s="59"/>
      <c r="BB13" s="59"/>
      <c r="BC13" s="70"/>
      <c r="BD13" s="59"/>
      <c r="BE13" s="12" t="s">
        <v>5</v>
      </c>
      <c r="BF13" s="13">
        <v>2.64157E-2</v>
      </c>
      <c r="BG13" s="13" t="s">
        <v>6</v>
      </c>
      <c r="BH13" s="13" t="s">
        <v>56</v>
      </c>
      <c r="BI13" s="13"/>
      <c r="BJ13" s="13">
        <v>18</v>
      </c>
      <c r="BK13" s="14"/>
      <c r="BM13" s="12" t="s">
        <v>5</v>
      </c>
      <c r="BN13" s="13">
        <v>1.3828200000000001E-2</v>
      </c>
      <c r="BO13" s="13" t="s">
        <v>6</v>
      </c>
      <c r="BP13" s="13" t="s">
        <v>56</v>
      </c>
      <c r="BQ13" s="13"/>
      <c r="BR13" s="13">
        <v>33</v>
      </c>
      <c r="BS13" s="14"/>
      <c r="BU13" s="102">
        <v>2.6749499142169952E-2</v>
      </c>
      <c r="BV13" s="103" t="s">
        <v>6</v>
      </c>
      <c r="BW13" s="103" t="s">
        <v>56</v>
      </c>
      <c r="BX13" s="103">
        <v>10</v>
      </c>
      <c r="BY13" s="13"/>
      <c r="BZ13" s="13"/>
      <c r="CA13" s="14"/>
    </row>
    <row r="14" spans="1:79" x14ac:dyDescent="0.25">
      <c r="A14" s="69"/>
      <c r="B14" s="59"/>
      <c r="C14" s="59"/>
      <c r="D14" s="59"/>
      <c r="E14" s="59"/>
      <c r="F14" s="59"/>
      <c r="G14" s="70"/>
      <c r="H14" s="59"/>
      <c r="I14" s="69" t="s">
        <v>5</v>
      </c>
      <c r="J14" s="59">
        <v>1.6323000000000001E-2</v>
      </c>
      <c r="K14" s="59" t="s">
        <v>6</v>
      </c>
      <c r="L14" s="59" t="s">
        <v>56</v>
      </c>
      <c r="M14" s="59"/>
      <c r="N14" s="59">
        <v>70</v>
      </c>
      <c r="O14" s="70"/>
      <c r="P14" s="59"/>
      <c r="Q14" s="69" t="s">
        <v>5</v>
      </c>
      <c r="R14" s="59">
        <v>5.0670300000000001E-2</v>
      </c>
      <c r="S14" s="59" t="s">
        <v>6</v>
      </c>
      <c r="T14" s="59" t="s">
        <v>56</v>
      </c>
      <c r="U14" s="59"/>
      <c r="V14" s="59">
        <v>25</v>
      </c>
      <c r="W14" s="70"/>
      <c r="X14" s="59"/>
      <c r="Y14" s="69" t="s">
        <v>5</v>
      </c>
      <c r="Z14" s="59">
        <v>6.3519999999999993E-2</v>
      </c>
      <c r="AA14" s="59" t="s">
        <v>6</v>
      </c>
      <c r="AB14" s="59" t="s">
        <v>56</v>
      </c>
      <c r="AC14" s="59"/>
      <c r="AD14" s="59">
        <v>33</v>
      </c>
      <c r="AE14" s="70"/>
      <c r="AF14" s="59"/>
      <c r="AG14" s="69" t="s">
        <v>5</v>
      </c>
      <c r="AH14" s="59">
        <v>5.5410300000000003E-2</v>
      </c>
      <c r="AI14" s="59" t="s">
        <v>6</v>
      </c>
      <c r="AJ14" s="59" t="s">
        <v>56</v>
      </c>
      <c r="AK14" s="59"/>
      <c r="AL14" s="59">
        <v>38</v>
      </c>
      <c r="AM14" s="70"/>
      <c r="AN14" s="59"/>
      <c r="AO14" s="69" t="s">
        <v>5</v>
      </c>
      <c r="AP14" s="59">
        <v>3.8887499999999998E-2</v>
      </c>
      <c r="AQ14" s="59" t="s">
        <v>6</v>
      </c>
      <c r="AR14" s="59" t="s">
        <v>56</v>
      </c>
      <c r="AS14" s="59"/>
      <c r="AT14" s="59">
        <v>15</v>
      </c>
      <c r="AU14" s="70"/>
      <c r="AV14" s="59"/>
      <c r="AW14" s="69"/>
      <c r="AX14" s="59"/>
      <c r="AY14" s="59"/>
      <c r="AZ14" s="59"/>
      <c r="BA14" s="59"/>
      <c r="BB14" s="59"/>
      <c r="BC14" s="70"/>
      <c r="BD14" s="59"/>
      <c r="BE14" s="12" t="s">
        <v>5</v>
      </c>
      <c r="BF14" s="13">
        <v>4.1247499999999999E-2</v>
      </c>
      <c r="BG14" s="13" t="s">
        <v>6</v>
      </c>
      <c r="BH14" s="13" t="s">
        <v>56</v>
      </c>
      <c r="BI14" s="13"/>
      <c r="BJ14" s="13">
        <v>19</v>
      </c>
      <c r="BK14" s="14"/>
      <c r="BM14" s="12" t="s">
        <v>5</v>
      </c>
      <c r="BN14" s="13">
        <v>6.3351699999999997E-2</v>
      </c>
      <c r="BO14" s="13" t="s">
        <v>6</v>
      </c>
      <c r="BP14" s="13" t="s">
        <v>56</v>
      </c>
      <c r="BQ14" s="13"/>
      <c r="BR14" s="13">
        <v>34</v>
      </c>
      <c r="BS14" s="14"/>
      <c r="BU14" s="102">
        <v>4.2366001754999161E-2</v>
      </c>
      <c r="BV14" s="103" t="s">
        <v>6</v>
      </c>
      <c r="BW14" s="103" t="s">
        <v>56</v>
      </c>
      <c r="BX14" s="103">
        <v>11</v>
      </c>
      <c r="BY14" s="13"/>
      <c r="BZ14" s="13"/>
      <c r="CA14" s="14"/>
    </row>
    <row r="15" spans="1:79" x14ac:dyDescent="0.25">
      <c r="A15" s="69"/>
      <c r="B15" s="59"/>
      <c r="C15" s="59"/>
      <c r="D15" s="59"/>
      <c r="E15" s="59"/>
      <c r="F15" s="59"/>
      <c r="G15" s="70"/>
      <c r="H15" s="59"/>
      <c r="I15" s="69" t="s">
        <v>5</v>
      </c>
      <c r="J15" s="59">
        <v>1.8099799999999999E-2</v>
      </c>
      <c r="K15" s="59" t="s">
        <v>6</v>
      </c>
      <c r="L15" s="59" t="s">
        <v>56</v>
      </c>
      <c r="M15" s="59"/>
      <c r="N15" s="59">
        <v>71</v>
      </c>
      <c r="O15" s="70"/>
      <c r="P15" s="59"/>
      <c r="Q15" s="69" t="s">
        <v>5</v>
      </c>
      <c r="R15" s="59">
        <v>3.8471900000000003E-2</v>
      </c>
      <c r="S15" s="59" t="s">
        <v>6</v>
      </c>
      <c r="T15" s="59" t="s">
        <v>56</v>
      </c>
      <c r="U15" s="59"/>
      <c r="V15" s="59">
        <v>26</v>
      </c>
      <c r="W15" s="70"/>
      <c r="X15" s="59"/>
      <c r="Y15" s="69" t="s">
        <v>5</v>
      </c>
      <c r="Z15" s="59">
        <v>6.11868E-2</v>
      </c>
      <c r="AA15" s="59" t="s">
        <v>6</v>
      </c>
      <c r="AB15" s="59" t="s">
        <v>56</v>
      </c>
      <c r="AC15" s="59"/>
      <c r="AD15" s="59">
        <v>34</v>
      </c>
      <c r="AE15" s="70"/>
      <c r="AF15" s="59"/>
      <c r="AG15" s="69" t="s">
        <v>5</v>
      </c>
      <c r="AH15" s="59">
        <v>4.27786E-2</v>
      </c>
      <c r="AI15" s="59" t="s">
        <v>6</v>
      </c>
      <c r="AJ15" s="59" t="s">
        <v>56</v>
      </c>
      <c r="AK15" s="59"/>
      <c r="AL15" s="59">
        <v>39</v>
      </c>
      <c r="AM15" s="70"/>
      <c r="AN15" s="59"/>
      <c r="AO15" s="69" t="s">
        <v>5</v>
      </c>
      <c r="AP15" s="59">
        <v>1.5509500000000001E-2</v>
      </c>
      <c r="AQ15" s="59" t="s">
        <v>6</v>
      </c>
      <c r="AR15" s="59" t="s">
        <v>56</v>
      </c>
      <c r="AS15" s="59"/>
      <c r="AT15" s="59">
        <v>16</v>
      </c>
      <c r="AU15" s="70"/>
      <c r="AV15" s="59"/>
      <c r="AW15" s="69"/>
      <c r="AX15" s="59"/>
      <c r="AY15" s="59"/>
      <c r="AZ15" s="59"/>
      <c r="BA15" s="59"/>
      <c r="BB15" s="59"/>
      <c r="BC15" s="70"/>
      <c r="BD15" s="59"/>
      <c r="BE15" s="12" t="s">
        <v>5</v>
      </c>
      <c r="BF15" s="13">
        <v>2.92556E-2</v>
      </c>
      <c r="BG15" s="13" t="s">
        <v>6</v>
      </c>
      <c r="BH15" s="13" t="s">
        <v>56</v>
      </c>
      <c r="BI15" s="13"/>
      <c r="BJ15" s="13">
        <v>20</v>
      </c>
      <c r="BK15" s="14"/>
      <c r="BM15" s="12" t="s">
        <v>5</v>
      </c>
      <c r="BN15" s="13">
        <v>5.1459999999999999E-2</v>
      </c>
      <c r="BO15" s="13" t="s">
        <v>6</v>
      </c>
      <c r="BP15" s="13" t="s">
        <v>56</v>
      </c>
      <c r="BQ15" s="13"/>
      <c r="BR15" s="13">
        <v>35</v>
      </c>
      <c r="BS15" s="14"/>
      <c r="BU15" s="102">
        <v>4.9378000199794769E-2</v>
      </c>
      <c r="BV15" s="103" t="s">
        <v>6</v>
      </c>
      <c r="BW15" s="103" t="s">
        <v>56</v>
      </c>
      <c r="BX15" s="103">
        <v>12</v>
      </c>
      <c r="BY15" s="13"/>
      <c r="BZ15" s="13"/>
      <c r="CA15" s="14"/>
    </row>
    <row r="16" spans="1:79" x14ac:dyDescent="0.25">
      <c r="A16" s="69"/>
      <c r="B16" s="59"/>
      <c r="C16" s="59"/>
      <c r="D16" s="59"/>
      <c r="E16" s="59"/>
      <c r="F16" s="59"/>
      <c r="G16" s="70"/>
      <c r="H16" s="59"/>
      <c r="I16" s="69" t="s">
        <v>5</v>
      </c>
      <c r="J16" s="59">
        <v>2.41357E-2</v>
      </c>
      <c r="K16" s="59" t="s">
        <v>6</v>
      </c>
      <c r="L16" s="59" t="s">
        <v>56</v>
      </c>
      <c r="M16" s="59"/>
      <c r="N16" s="59">
        <v>72</v>
      </c>
      <c r="O16" s="70"/>
      <c r="P16" s="59"/>
      <c r="Q16" s="69" t="s">
        <v>5</v>
      </c>
      <c r="R16" s="59">
        <v>9.8263499999999993E-3</v>
      </c>
      <c r="S16" s="59" t="s">
        <v>6</v>
      </c>
      <c r="T16" s="59" t="s">
        <v>56</v>
      </c>
      <c r="U16" s="59"/>
      <c r="V16" s="59">
        <v>27</v>
      </c>
      <c r="W16" s="70"/>
      <c r="X16" s="59"/>
      <c r="Y16" s="69" t="s">
        <v>5</v>
      </c>
      <c r="Z16" s="59">
        <v>3.8691799999999998E-2</v>
      </c>
      <c r="AA16" s="59" t="s">
        <v>6</v>
      </c>
      <c r="AB16" s="59" t="s">
        <v>56</v>
      </c>
      <c r="AC16" s="59"/>
      <c r="AD16" s="59">
        <v>35</v>
      </c>
      <c r="AE16" s="70"/>
      <c r="AF16" s="59"/>
      <c r="AG16" s="69" t="s">
        <v>5</v>
      </c>
      <c r="AH16" s="59">
        <v>3.9970100000000001E-2</v>
      </c>
      <c r="AI16" s="59" t="s">
        <v>6</v>
      </c>
      <c r="AJ16" s="59" t="s">
        <v>56</v>
      </c>
      <c r="AK16" s="59"/>
      <c r="AL16" s="59">
        <v>40</v>
      </c>
      <c r="AM16" s="70"/>
      <c r="AN16" s="59"/>
      <c r="AO16" s="69" t="s">
        <v>5</v>
      </c>
      <c r="AP16" s="59">
        <v>8.6098600000000004E-3</v>
      </c>
      <c r="AQ16" s="59" t="s">
        <v>6</v>
      </c>
      <c r="AR16" s="59" t="s">
        <v>56</v>
      </c>
      <c r="AS16" s="59"/>
      <c r="AT16" s="59">
        <v>17</v>
      </c>
      <c r="AU16" s="70"/>
      <c r="AV16" s="59"/>
      <c r="AW16" s="69"/>
      <c r="AX16" s="59"/>
      <c r="AY16" s="59"/>
      <c r="AZ16" s="59"/>
      <c r="BA16" s="59"/>
      <c r="BB16" s="59"/>
      <c r="BC16" s="70"/>
      <c r="BD16" s="59"/>
      <c r="BE16" s="12" t="s">
        <v>5</v>
      </c>
      <c r="BF16" s="13">
        <v>2.29158E-2</v>
      </c>
      <c r="BG16" s="13" t="s">
        <v>6</v>
      </c>
      <c r="BH16" s="13" t="s">
        <v>56</v>
      </c>
      <c r="BI16" s="13"/>
      <c r="BJ16" s="13">
        <v>21</v>
      </c>
      <c r="BK16" s="14"/>
      <c r="BM16" s="12" t="s">
        <v>5</v>
      </c>
      <c r="BN16" s="13">
        <v>3.8259899999999999E-2</v>
      </c>
      <c r="BO16" s="13" t="s">
        <v>6</v>
      </c>
      <c r="BP16" s="13" t="s">
        <v>56</v>
      </c>
      <c r="BQ16" s="13"/>
      <c r="BR16" s="13">
        <v>36</v>
      </c>
      <c r="BS16" s="14"/>
      <c r="BU16" s="102">
        <v>5.1137398928403854E-2</v>
      </c>
      <c r="BV16" s="103" t="s">
        <v>6</v>
      </c>
      <c r="BW16" s="103" t="s">
        <v>56</v>
      </c>
      <c r="BX16" s="103">
        <v>13</v>
      </c>
      <c r="BY16" s="13"/>
      <c r="BZ16" s="13"/>
      <c r="CA16" s="14"/>
    </row>
    <row r="17" spans="1:79" x14ac:dyDescent="0.25">
      <c r="A17" s="69"/>
      <c r="B17" s="59"/>
      <c r="C17" s="59"/>
      <c r="D17" s="59"/>
      <c r="E17" s="59"/>
      <c r="F17" s="59"/>
      <c r="G17" s="70"/>
      <c r="H17" s="59"/>
      <c r="I17" s="69"/>
      <c r="J17" s="59"/>
      <c r="K17" s="59"/>
      <c r="L17" s="59"/>
      <c r="M17" s="59"/>
      <c r="N17" s="59"/>
      <c r="O17" s="70"/>
      <c r="P17" s="59"/>
      <c r="Q17" s="69" t="s">
        <v>5</v>
      </c>
      <c r="R17" s="59">
        <v>1.5557100000000001E-2</v>
      </c>
      <c r="S17" s="59" t="s">
        <v>6</v>
      </c>
      <c r="T17" s="59" t="s">
        <v>56</v>
      </c>
      <c r="U17" s="59"/>
      <c r="V17" s="59">
        <v>28</v>
      </c>
      <c r="W17" s="70"/>
      <c r="X17" s="59"/>
      <c r="Y17" s="69" t="s">
        <v>5</v>
      </c>
      <c r="Z17" s="59">
        <v>4.2419400000000003E-2</v>
      </c>
      <c r="AA17" s="59" t="s">
        <v>6</v>
      </c>
      <c r="AB17" s="59" t="s">
        <v>56</v>
      </c>
      <c r="AC17" s="59"/>
      <c r="AD17" s="59">
        <v>36</v>
      </c>
      <c r="AE17" s="70"/>
      <c r="AF17" s="59"/>
      <c r="AG17" s="69"/>
      <c r="AH17" s="59"/>
      <c r="AI17" s="59"/>
      <c r="AJ17" s="59"/>
      <c r="AK17" s="59"/>
      <c r="AL17" s="59"/>
      <c r="AM17" s="70"/>
      <c r="AN17" s="59"/>
      <c r="AO17" s="69" t="s">
        <v>5</v>
      </c>
      <c r="AP17" s="59">
        <v>1.49196E-2</v>
      </c>
      <c r="AQ17" s="59" t="s">
        <v>6</v>
      </c>
      <c r="AR17" s="59" t="s">
        <v>56</v>
      </c>
      <c r="AS17" s="59"/>
      <c r="AT17" s="59">
        <v>18</v>
      </c>
      <c r="AU17" s="70"/>
      <c r="AV17" s="59"/>
      <c r="AW17" s="69"/>
      <c r="AX17" s="59"/>
      <c r="AY17" s="59"/>
      <c r="AZ17" s="59"/>
      <c r="BA17" s="59"/>
      <c r="BB17" s="59"/>
      <c r="BC17" s="70"/>
      <c r="BD17" s="59"/>
      <c r="BE17" s="12" t="s">
        <v>5</v>
      </c>
      <c r="BF17" s="13">
        <v>2.9253899999999999E-2</v>
      </c>
      <c r="BG17" s="13" t="s">
        <v>6</v>
      </c>
      <c r="BH17" s="13" t="s">
        <v>56</v>
      </c>
      <c r="BI17" s="13"/>
      <c r="BJ17" s="13">
        <v>22</v>
      </c>
      <c r="BK17" s="14"/>
      <c r="BM17" s="12"/>
      <c r="BN17" s="13"/>
      <c r="BO17" s="13"/>
      <c r="BP17" s="13"/>
      <c r="BQ17" s="13"/>
      <c r="BR17" s="13"/>
      <c r="BS17" s="14"/>
      <c r="BU17" s="102">
        <v>4.3494798243045807E-2</v>
      </c>
      <c r="BV17" s="103" t="s">
        <v>6</v>
      </c>
      <c r="BW17" s="103" t="s">
        <v>56</v>
      </c>
      <c r="BX17" s="103">
        <v>14</v>
      </c>
      <c r="BY17" s="13"/>
      <c r="BZ17" s="13"/>
      <c r="CA17" s="14"/>
    </row>
    <row r="18" spans="1:79" x14ac:dyDescent="0.25">
      <c r="A18" s="69"/>
      <c r="B18" s="59"/>
      <c r="C18" s="59"/>
      <c r="D18" s="59"/>
      <c r="E18" s="59"/>
      <c r="F18" s="59"/>
      <c r="G18" s="70"/>
      <c r="H18" s="59"/>
      <c r="I18" s="69"/>
      <c r="J18" s="59"/>
      <c r="K18" s="59"/>
      <c r="L18" s="59"/>
      <c r="M18" s="59"/>
      <c r="N18" s="59"/>
      <c r="O18" s="70"/>
      <c r="P18" s="59"/>
      <c r="Q18" s="69" t="s">
        <v>5</v>
      </c>
      <c r="R18" s="59">
        <v>3.4156899999999997E-2</v>
      </c>
      <c r="S18" s="59" t="s">
        <v>6</v>
      </c>
      <c r="T18" s="59" t="s">
        <v>56</v>
      </c>
      <c r="U18" s="59"/>
      <c r="V18" s="59">
        <v>29</v>
      </c>
      <c r="W18" s="70"/>
      <c r="X18" s="59"/>
      <c r="Y18" s="69"/>
      <c r="Z18" s="59"/>
      <c r="AA18" s="59"/>
      <c r="AB18" s="59"/>
      <c r="AC18" s="59"/>
      <c r="AD18" s="59"/>
      <c r="AE18" s="70"/>
      <c r="AF18" s="59"/>
      <c r="AG18" s="69"/>
      <c r="AH18" s="59"/>
      <c r="AI18" s="59"/>
      <c r="AJ18" s="59"/>
      <c r="AK18" s="59"/>
      <c r="AL18" s="59"/>
      <c r="AM18" s="70"/>
      <c r="AN18" s="59"/>
      <c r="AO18" s="69" t="s">
        <v>5</v>
      </c>
      <c r="AP18" s="59">
        <v>1.90642E-2</v>
      </c>
      <c r="AQ18" s="59" t="s">
        <v>6</v>
      </c>
      <c r="AR18" s="59" t="s">
        <v>56</v>
      </c>
      <c r="AS18" s="59"/>
      <c r="AT18" s="59">
        <v>19</v>
      </c>
      <c r="AU18" s="70"/>
      <c r="AV18" s="59"/>
      <c r="AW18" s="69"/>
      <c r="AX18" s="59"/>
      <c r="AY18" s="59"/>
      <c r="AZ18" s="59"/>
      <c r="BA18" s="59"/>
      <c r="BB18" s="59"/>
      <c r="BC18" s="70"/>
      <c r="BD18" s="59"/>
      <c r="BE18" s="69"/>
      <c r="BF18" s="59"/>
      <c r="BG18" s="13"/>
      <c r="BH18" s="13"/>
      <c r="BI18" s="13"/>
      <c r="BJ18" s="13"/>
      <c r="BK18" s="14"/>
      <c r="BM18" s="12"/>
      <c r="BN18" s="13"/>
      <c r="BO18" s="13"/>
      <c r="BP18" s="13"/>
      <c r="BQ18" s="13"/>
      <c r="BR18" s="13"/>
      <c r="BS18" s="14"/>
      <c r="BU18" s="102">
        <v>3.8942698389291763E-2</v>
      </c>
      <c r="BV18" s="103" t="s">
        <v>6</v>
      </c>
      <c r="BW18" s="103" t="s">
        <v>56</v>
      </c>
      <c r="BX18" s="103">
        <v>15</v>
      </c>
      <c r="BY18" s="13"/>
      <c r="BZ18" s="13"/>
      <c r="CA18" s="14"/>
    </row>
    <row r="19" spans="1:79" x14ac:dyDescent="0.25">
      <c r="A19" s="69"/>
      <c r="B19" s="59"/>
      <c r="C19" s="59"/>
      <c r="D19" s="59"/>
      <c r="E19" s="59"/>
      <c r="F19" s="59"/>
      <c r="G19" s="70"/>
      <c r="H19" s="59"/>
      <c r="I19" s="69"/>
      <c r="J19" s="59"/>
      <c r="K19" s="59"/>
      <c r="L19" s="59"/>
      <c r="M19" s="59"/>
      <c r="N19" s="59"/>
      <c r="O19" s="70"/>
      <c r="P19" s="59"/>
      <c r="Q19" s="69" t="s">
        <v>5</v>
      </c>
      <c r="R19" s="59">
        <v>4.8361300000000003E-2</v>
      </c>
      <c r="S19" s="59" t="s">
        <v>6</v>
      </c>
      <c r="T19" s="59" t="s">
        <v>56</v>
      </c>
      <c r="U19" s="59"/>
      <c r="V19" s="59">
        <v>30</v>
      </c>
      <c r="W19" s="70"/>
      <c r="X19" s="59"/>
      <c r="Y19" s="69"/>
      <c r="Z19" s="59"/>
      <c r="AA19" s="59"/>
      <c r="AB19" s="59"/>
      <c r="AC19" s="59"/>
      <c r="AD19" s="59"/>
      <c r="AE19" s="70"/>
      <c r="AF19" s="59"/>
      <c r="AG19" s="69"/>
      <c r="AH19" s="59"/>
      <c r="AI19" s="59"/>
      <c r="AJ19" s="59"/>
      <c r="AK19" s="59"/>
      <c r="AL19" s="59"/>
      <c r="AM19" s="70"/>
      <c r="AN19" s="59"/>
      <c r="AO19" s="69" t="s">
        <v>5</v>
      </c>
      <c r="AP19" s="59">
        <v>1.0692E-2</v>
      </c>
      <c r="AQ19" s="59" t="s">
        <v>6</v>
      </c>
      <c r="AR19" s="59" t="s">
        <v>56</v>
      </c>
      <c r="AS19" s="59"/>
      <c r="AT19" s="59">
        <v>20</v>
      </c>
      <c r="AU19" s="70"/>
      <c r="AV19" s="59"/>
      <c r="AW19" s="69"/>
      <c r="AX19" s="59"/>
      <c r="AY19" s="59"/>
      <c r="AZ19" s="59"/>
      <c r="BA19" s="59"/>
      <c r="BB19" s="59"/>
      <c r="BC19" s="70"/>
      <c r="BD19" s="59"/>
      <c r="BE19" s="69"/>
      <c r="BF19" s="59"/>
      <c r="BG19" s="13"/>
      <c r="BH19" s="13"/>
      <c r="BI19" s="13"/>
      <c r="BJ19" s="13"/>
      <c r="BK19" s="14"/>
      <c r="BM19" s="12"/>
      <c r="BN19" s="13"/>
      <c r="BO19" s="13"/>
      <c r="BP19" s="13"/>
      <c r="BQ19" s="13"/>
      <c r="BR19" s="13"/>
      <c r="BS19" s="14"/>
      <c r="BU19" s="102">
        <v>7.6031699776649475E-2</v>
      </c>
      <c r="BV19" s="103" t="s">
        <v>6</v>
      </c>
      <c r="BW19" s="103" t="s">
        <v>56</v>
      </c>
      <c r="BX19" s="103">
        <v>16</v>
      </c>
      <c r="BY19" s="13"/>
      <c r="BZ19" s="13"/>
      <c r="CA19" s="14"/>
    </row>
    <row r="20" spans="1:79" x14ac:dyDescent="0.25">
      <c r="A20" s="69"/>
      <c r="B20" s="59"/>
      <c r="C20" s="59"/>
      <c r="D20" s="59"/>
      <c r="E20" s="59"/>
      <c r="F20" s="59"/>
      <c r="G20" s="70"/>
      <c r="H20" s="59"/>
      <c r="I20" s="69"/>
      <c r="J20" s="59"/>
      <c r="K20" s="59"/>
      <c r="L20" s="59"/>
      <c r="M20" s="59"/>
      <c r="N20" s="59"/>
      <c r="O20" s="70"/>
      <c r="P20" s="59"/>
      <c r="Q20" s="69" t="s">
        <v>5</v>
      </c>
      <c r="R20" s="59">
        <v>4.3573099999999997E-2</v>
      </c>
      <c r="S20" s="59" t="s">
        <v>6</v>
      </c>
      <c r="T20" s="59" t="s">
        <v>56</v>
      </c>
      <c r="U20" s="59"/>
      <c r="V20" s="59">
        <v>31</v>
      </c>
      <c r="W20" s="70"/>
      <c r="X20" s="59"/>
      <c r="Y20" s="69"/>
      <c r="Z20" s="59"/>
      <c r="AA20" s="59"/>
      <c r="AB20" s="59"/>
      <c r="AC20" s="59"/>
      <c r="AD20" s="59"/>
      <c r="AE20" s="70"/>
      <c r="AF20" s="59"/>
      <c r="AG20" s="69"/>
      <c r="AH20" s="59"/>
      <c r="AI20" s="59"/>
      <c r="AJ20" s="59"/>
      <c r="AK20" s="59"/>
      <c r="AL20" s="59"/>
      <c r="AM20" s="70"/>
      <c r="AN20" s="59"/>
      <c r="AO20" s="69" t="s">
        <v>5</v>
      </c>
      <c r="AP20" s="59">
        <v>1.22039E-2</v>
      </c>
      <c r="AQ20" s="59" t="s">
        <v>6</v>
      </c>
      <c r="AR20" s="59" t="s">
        <v>56</v>
      </c>
      <c r="AS20" s="59"/>
      <c r="AT20" s="59">
        <v>21</v>
      </c>
      <c r="AU20" s="70"/>
      <c r="AV20" s="59"/>
      <c r="AW20" s="69"/>
      <c r="AX20" s="59"/>
      <c r="AY20" s="59"/>
      <c r="AZ20" s="59"/>
      <c r="BA20" s="59"/>
      <c r="BB20" s="59"/>
      <c r="BC20" s="70"/>
      <c r="BD20" s="59"/>
      <c r="BE20" s="69"/>
      <c r="BF20" s="59"/>
      <c r="BG20" s="13"/>
      <c r="BH20" s="13"/>
      <c r="BI20" s="13"/>
      <c r="BJ20" s="13"/>
      <c r="BK20" s="14"/>
      <c r="BM20" s="12"/>
      <c r="BN20" s="13"/>
      <c r="BO20" s="13"/>
      <c r="BP20" s="13"/>
      <c r="BQ20" s="13"/>
      <c r="BR20" s="13"/>
      <c r="BS20" s="14"/>
      <c r="BU20" s="102">
        <v>4.7119099646806717E-2</v>
      </c>
      <c r="BV20" s="103" t="s">
        <v>6</v>
      </c>
      <c r="BW20" s="103" t="s">
        <v>56</v>
      </c>
      <c r="BX20" s="103">
        <v>17</v>
      </c>
      <c r="BY20" s="13"/>
      <c r="BZ20" s="13"/>
      <c r="CA20" s="14"/>
    </row>
    <row r="21" spans="1:79" x14ac:dyDescent="0.25">
      <c r="A21" s="69"/>
      <c r="B21" s="59"/>
      <c r="C21" s="59"/>
      <c r="D21" s="59"/>
      <c r="E21" s="59"/>
      <c r="F21" s="59"/>
      <c r="G21" s="70"/>
      <c r="H21" s="59"/>
      <c r="I21" s="69"/>
      <c r="J21" s="59"/>
      <c r="K21" s="59"/>
      <c r="L21" s="59"/>
      <c r="M21" s="59"/>
      <c r="N21" s="59"/>
      <c r="O21" s="70"/>
      <c r="P21" s="59"/>
      <c r="Q21" s="69" t="s">
        <v>5</v>
      </c>
      <c r="R21" s="59">
        <v>4.0644300000000001E-2</v>
      </c>
      <c r="S21" s="59" t="s">
        <v>6</v>
      </c>
      <c r="T21" s="59" t="s">
        <v>56</v>
      </c>
      <c r="U21" s="59"/>
      <c r="V21" s="59">
        <v>32</v>
      </c>
      <c r="W21" s="70"/>
      <c r="X21" s="59"/>
      <c r="Y21" s="69"/>
      <c r="Z21" s="59"/>
      <c r="AA21" s="59"/>
      <c r="AB21" s="59"/>
      <c r="AC21" s="59"/>
      <c r="AD21" s="59"/>
      <c r="AE21" s="70"/>
      <c r="AF21" s="59"/>
      <c r="AG21" s="69"/>
      <c r="AH21" s="59"/>
      <c r="AI21" s="59"/>
      <c r="AJ21" s="59"/>
      <c r="AK21" s="59"/>
      <c r="AL21" s="59"/>
      <c r="AM21" s="70"/>
      <c r="AN21" s="59"/>
      <c r="AO21" s="69" t="s">
        <v>5</v>
      </c>
      <c r="AP21" s="59">
        <v>2.8045199999999999E-2</v>
      </c>
      <c r="AQ21" s="59" t="s">
        <v>6</v>
      </c>
      <c r="AR21" s="59" t="s">
        <v>56</v>
      </c>
      <c r="AS21" s="59"/>
      <c r="AT21" s="59">
        <v>22</v>
      </c>
      <c r="AU21" s="70"/>
      <c r="AV21" s="59"/>
      <c r="AW21" s="69"/>
      <c r="AX21" s="59"/>
      <c r="AY21" s="59"/>
      <c r="AZ21" s="59"/>
      <c r="BA21" s="59"/>
      <c r="BB21" s="59"/>
      <c r="BC21" s="70"/>
      <c r="BD21" s="59"/>
      <c r="BE21" s="69"/>
      <c r="BF21" s="59"/>
      <c r="BG21" s="13"/>
      <c r="BH21" s="13"/>
      <c r="BI21" s="13"/>
      <c r="BJ21" s="13"/>
      <c r="BK21" s="14"/>
      <c r="BM21" s="12"/>
      <c r="BN21" s="13"/>
      <c r="BO21" s="13"/>
      <c r="BP21" s="13"/>
      <c r="BQ21" s="13"/>
      <c r="BR21" s="13"/>
      <c r="BS21" s="14"/>
      <c r="BU21" s="102">
        <v>2.562279999256134E-2</v>
      </c>
      <c r="BV21" s="103" t="s">
        <v>6</v>
      </c>
      <c r="BW21" s="103" t="s">
        <v>56</v>
      </c>
      <c r="BX21" s="103">
        <v>18</v>
      </c>
      <c r="BY21" s="13"/>
      <c r="BZ21" s="13"/>
      <c r="CA21" s="14"/>
    </row>
    <row r="22" spans="1:79" x14ac:dyDescent="0.25">
      <c r="A22" s="69"/>
      <c r="B22" s="59"/>
      <c r="C22" s="59"/>
      <c r="D22" s="59"/>
      <c r="E22" s="59"/>
      <c r="F22" s="59"/>
      <c r="G22" s="70"/>
      <c r="H22" s="59"/>
      <c r="I22" s="69"/>
      <c r="J22" s="59"/>
      <c r="K22" s="59"/>
      <c r="L22" s="59"/>
      <c r="M22" s="59"/>
      <c r="N22" s="59"/>
      <c r="O22" s="70"/>
      <c r="P22" s="59"/>
      <c r="Q22" s="69" t="s">
        <v>5</v>
      </c>
      <c r="R22" s="59">
        <v>4.0864499999999998E-2</v>
      </c>
      <c r="S22" s="59" t="s">
        <v>6</v>
      </c>
      <c r="T22" s="59" t="s">
        <v>56</v>
      </c>
      <c r="U22" s="59"/>
      <c r="V22" s="59">
        <v>33</v>
      </c>
      <c r="W22" s="70"/>
      <c r="X22" s="59"/>
      <c r="Y22" s="69"/>
      <c r="Z22" s="59"/>
      <c r="AA22" s="59"/>
      <c r="AB22" s="59"/>
      <c r="AC22" s="59"/>
      <c r="AD22" s="59"/>
      <c r="AE22" s="70"/>
      <c r="AF22" s="59"/>
      <c r="AG22" s="69"/>
      <c r="AH22" s="59"/>
      <c r="AI22" s="59"/>
      <c r="AJ22" s="59"/>
      <c r="AK22" s="59"/>
      <c r="AL22" s="59"/>
      <c r="AM22" s="70"/>
      <c r="AN22" s="59"/>
      <c r="AO22" s="69" t="s">
        <v>5</v>
      </c>
      <c r="AP22" s="59">
        <v>1.7347399999999999E-2</v>
      </c>
      <c r="AQ22" s="59" t="s">
        <v>6</v>
      </c>
      <c r="AR22" s="59" t="s">
        <v>56</v>
      </c>
      <c r="AS22" s="59"/>
      <c r="AT22" s="59">
        <v>23</v>
      </c>
      <c r="AU22" s="70"/>
      <c r="AV22" s="59"/>
      <c r="AW22" s="69"/>
      <c r="AX22" s="59"/>
      <c r="AY22" s="59"/>
      <c r="AZ22" s="59"/>
      <c r="BA22" s="59"/>
      <c r="BB22" s="59"/>
      <c r="BC22" s="70"/>
      <c r="BD22" s="59"/>
      <c r="BE22" s="69"/>
      <c r="BF22" s="59"/>
      <c r="BG22" s="13"/>
      <c r="BH22" s="13"/>
      <c r="BI22" s="13"/>
      <c r="BJ22" s="13"/>
      <c r="BK22" s="14"/>
      <c r="BM22" s="12"/>
      <c r="BN22" s="13"/>
      <c r="BO22" s="13"/>
      <c r="BP22" s="13"/>
      <c r="BQ22" s="13"/>
      <c r="BR22" s="13"/>
      <c r="BS22" s="14"/>
      <c r="BU22" s="102">
        <v>3.9331398904323578E-2</v>
      </c>
      <c r="BV22" s="103" t="s">
        <v>6</v>
      </c>
      <c r="BW22" s="103" t="s">
        <v>56</v>
      </c>
      <c r="BX22" s="103">
        <v>19</v>
      </c>
      <c r="BY22" s="13"/>
      <c r="BZ22" s="13"/>
      <c r="CA22" s="14"/>
    </row>
    <row r="23" spans="1:79" x14ac:dyDescent="0.25">
      <c r="A23" s="69"/>
      <c r="B23" s="59"/>
      <c r="C23" s="59"/>
      <c r="D23" s="59"/>
      <c r="E23" s="59"/>
      <c r="F23" s="59"/>
      <c r="G23" s="70"/>
      <c r="H23" s="59"/>
      <c r="I23" s="69"/>
      <c r="J23" s="59"/>
      <c r="K23" s="59"/>
      <c r="L23" s="59"/>
      <c r="M23" s="59"/>
      <c r="N23" s="59"/>
      <c r="O23" s="70"/>
      <c r="P23" s="59"/>
      <c r="Q23" s="69"/>
      <c r="R23" s="59"/>
      <c r="S23" s="59"/>
      <c r="T23" s="59"/>
      <c r="U23" s="59"/>
      <c r="V23" s="59"/>
      <c r="W23" s="70"/>
      <c r="X23" s="59"/>
      <c r="Y23" s="69"/>
      <c r="Z23" s="59"/>
      <c r="AA23" s="59"/>
      <c r="AB23" s="59"/>
      <c r="AC23" s="59"/>
      <c r="AD23" s="59"/>
      <c r="AE23" s="70"/>
      <c r="AF23" s="59"/>
      <c r="AG23" s="69"/>
      <c r="AH23" s="59"/>
      <c r="AI23" s="59"/>
      <c r="AJ23" s="59"/>
      <c r="AK23" s="59"/>
      <c r="AL23" s="59"/>
      <c r="AM23" s="70"/>
      <c r="AN23" s="59"/>
      <c r="AO23" s="69" t="s">
        <v>5</v>
      </c>
      <c r="AP23" s="59">
        <v>4.3447599999999996E-3</v>
      </c>
      <c r="AQ23" s="59" t="s">
        <v>6</v>
      </c>
      <c r="AR23" s="59" t="s">
        <v>56</v>
      </c>
      <c r="AS23" s="59"/>
      <c r="AT23" s="59">
        <v>24</v>
      </c>
      <c r="AU23" s="70"/>
      <c r="AV23" s="59"/>
      <c r="AW23" s="69"/>
      <c r="AX23" s="59"/>
      <c r="AY23" s="59"/>
      <c r="AZ23" s="59"/>
      <c r="BA23" s="59"/>
      <c r="BB23" s="59"/>
      <c r="BC23" s="70"/>
      <c r="BD23" s="59"/>
      <c r="BE23" s="69"/>
      <c r="BF23" s="59"/>
      <c r="BG23" s="13"/>
      <c r="BH23" s="13"/>
      <c r="BI23" s="13"/>
      <c r="BJ23" s="13"/>
      <c r="BK23" s="14"/>
      <c r="BM23" s="12"/>
      <c r="BN23" s="13"/>
      <c r="BO23" s="13"/>
      <c r="BP23" s="13"/>
      <c r="BQ23" s="13"/>
      <c r="BR23" s="13"/>
      <c r="BS23" s="14"/>
      <c r="BU23" s="102">
        <v>5.4128501564264297E-2</v>
      </c>
      <c r="BV23" s="103" t="s">
        <v>6</v>
      </c>
      <c r="BW23" s="103" t="s">
        <v>56</v>
      </c>
      <c r="BX23" s="103">
        <v>20</v>
      </c>
      <c r="BY23" s="13"/>
      <c r="BZ23" s="13"/>
      <c r="CA23" s="14"/>
    </row>
    <row r="24" spans="1:79" s="7" customFormat="1" x14ac:dyDescent="0.25">
      <c r="A24" s="69"/>
      <c r="B24" s="59"/>
      <c r="C24" s="59"/>
      <c r="D24" s="59"/>
      <c r="E24" s="59"/>
      <c r="F24" s="59"/>
      <c r="G24" s="70"/>
      <c r="H24" s="59"/>
      <c r="I24" s="69"/>
      <c r="J24" s="59"/>
      <c r="K24" s="59"/>
      <c r="L24" s="59"/>
      <c r="M24" s="59"/>
      <c r="N24" s="59"/>
      <c r="O24" s="70"/>
      <c r="P24" s="59"/>
      <c r="Q24" s="69"/>
      <c r="R24" s="59"/>
      <c r="S24" s="59"/>
      <c r="T24" s="59"/>
      <c r="U24" s="59"/>
      <c r="V24" s="59"/>
      <c r="W24" s="70"/>
      <c r="X24" s="59"/>
      <c r="Y24" s="69"/>
      <c r="Z24" s="59"/>
      <c r="AA24" s="59"/>
      <c r="AB24" s="59"/>
      <c r="AC24" s="59"/>
      <c r="AD24" s="59"/>
      <c r="AE24" s="70"/>
      <c r="AF24" s="59"/>
      <c r="AG24" s="69"/>
      <c r="AH24" s="59"/>
      <c r="AI24" s="59"/>
      <c r="AJ24" s="59"/>
      <c r="AK24" s="59"/>
      <c r="AL24" s="59"/>
      <c r="AM24" s="70"/>
      <c r="AN24" s="59"/>
      <c r="AO24" s="69" t="s">
        <v>5</v>
      </c>
      <c r="AP24" s="59">
        <v>4.5394700000000003E-3</v>
      </c>
      <c r="AQ24" s="59" t="s">
        <v>6</v>
      </c>
      <c r="AR24" s="59" t="s">
        <v>56</v>
      </c>
      <c r="AS24" s="59"/>
      <c r="AT24" s="59">
        <v>25</v>
      </c>
      <c r="AU24" s="70"/>
      <c r="AV24" s="59"/>
      <c r="AW24" s="69"/>
      <c r="AX24" s="59"/>
      <c r="AY24" s="59"/>
      <c r="AZ24" s="59"/>
      <c r="BA24" s="59"/>
      <c r="BB24" s="59"/>
      <c r="BC24" s="70"/>
      <c r="BD24" s="59"/>
      <c r="BE24" s="69"/>
      <c r="BF24" s="59"/>
      <c r="BG24" s="13"/>
      <c r="BH24" s="13"/>
      <c r="BI24" s="13"/>
      <c r="BJ24" s="13"/>
      <c r="BK24" s="14"/>
      <c r="BM24" s="12"/>
      <c r="BN24" s="13"/>
      <c r="BO24" s="13"/>
      <c r="BP24" s="13"/>
      <c r="BQ24" s="13"/>
      <c r="BR24" s="13"/>
      <c r="BS24" s="14"/>
      <c r="BU24" s="69"/>
      <c r="BV24" s="59"/>
      <c r="BW24" s="13"/>
      <c r="BX24" s="13"/>
      <c r="BY24" s="13"/>
      <c r="BZ24" s="13"/>
      <c r="CA24" s="14"/>
    </row>
    <row r="25" spans="1:79" s="7" customFormat="1" x14ac:dyDescent="0.25">
      <c r="A25" s="69"/>
      <c r="B25" s="59"/>
      <c r="C25" s="59"/>
      <c r="D25" s="59"/>
      <c r="E25" s="59"/>
      <c r="F25" s="59"/>
      <c r="G25" s="70"/>
      <c r="H25" s="59"/>
      <c r="I25" s="69"/>
      <c r="J25" s="59"/>
      <c r="K25" s="59"/>
      <c r="L25" s="59"/>
      <c r="M25" s="59"/>
      <c r="N25" s="59"/>
      <c r="O25" s="70"/>
      <c r="P25" s="59"/>
      <c r="Q25" s="69"/>
      <c r="R25" s="59"/>
      <c r="S25" s="59"/>
      <c r="T25" s="59"/>
      <c r="U25" s="59"/>
      <c r="V25" s="59"/>
      <c r="W25" s="70"/>
      <c r="X25" s="59"/>
      <c r="Y25" s="69"/>
      <c r="Z25" s="59"/>
      <c r="AA25" s="59"/>
      <c r="AB25" s="59"/>
      <c r="AC25" s="59"/>
      <c r="AD25" s="59"/>
      <c r="AE25" s="70"/>
      <c r="AF25" s="59"/>
      <c r="AG25" s="69"/>
      <c r="AH25" s="59"/>
      <c r="AI25" s="59"/>
      <c r="AJ25" s="59"/>
      <c r="AK25" s="59"/>
      <c r="AL25" s="59"/>
      <c r="AM25" s="70"/>
      <c r="AN25" s="59"/>
      <c r="AO25" s="69"/>
      <c r="AP25" s="59"/>
      <c r="AQ25" s="59"/>
      <c r="AR25" s="59"/>
      <c r="AS25" s="59"/>
      <c r="AT25" s="59"/>
      <c r="AU25" s="70"/>
      <c r="AV25" s="59"/>
      <c r="AW25" s="69"/>
      <c r="AX25" s="59"/>
      <c r="AY25" s="59"/>
      <c r="AZ25" s="59"/>
      <c r="BA25" s="59"/>
      <c r="BB25" s="59"/>
      <c r="BC25" s="70"/>
      <c r="BD25" s="59"/>
      <c r="BE25" s="69"/>
      <c r="BF25" s="59"/>
      <c r="BG25" s="13"/>
      <c r="BH25" s="13"/>
      <c r="BI25" s="13"/>
      <c r="BJ25" s="13"/>
      <c r="BK25" s="14"/>
      <c r="BM25" s="12"/>
      <c r="BN25" s="13"/>
      <c r="BO25" s="13"/>
      <c r="BP25" s="13"/>
      <c r="BQ25" s="13"/>
      <c r="BR25" s="13"/>
      <c r="BS25" s="14"/>
      <c r="BU25" s="69"/>
      <c r="BV25" s="59"/>
      <c r="BW25" s="13"/>
      <c r="BX25" s="13"/>
      <c r="BY25" s="13"/>
      <c r="BZ25" s="13"/>
      <c r="CA25" s="14"/>
    </row>
    <row r="26" spans="1:79" x14ac:dyDescent="0.25">
      <c r="A26" s="69"/>
      <c r="B26" s="59"/>
      <c r="C26" s="59"/>
      <c r="D26" s="59"/>
      <c r="E26" s="59"/>
      <c r="F26" s="59"/>
      <c r="G26" s="70"/>
      <c r="H26" s="59"/>
      <c r="I26" s="69"/>
      <c r="J26" s="59"/>
      <c r="K26" s="59"/>
      <c r="L26" s="59"/>
      <c r="M26" s="59"/>
      <c r="N26" s="59"/>
      <c r="O26" s="70"/>
      <c r="P26" s="59"/>
      <c r="Q26" s="69"/>
      <c r="R26" s="59"/>
      <c r="S26" s="59"/>
      <c r="T26" s="59"/>
      <c r="U26" s="59"/>
      <c r="V26" s="59"/>
      <c r="W26" s="70"/>
      <c r="X26" s="59"/>
      <c r="Y26" s="77" t="s">
        <v>7</v>
      </c>
      <c r="Z26" s="58">
        <v>0.17879300000000001</v>
      </c>
      <c r="AA26" s="57" t="s">
        <v>6</v>
      </c>
      <c r="AB26" s="57">
        <f>Z26/Z59*100</f>
        <v>0.88511386138613868</v>
      </c>
      <c r="AC26" s="57"/>
      <c r="AD26" s="57"/>
      <c r="AE26" s="78"/>
      <c r="AF26" s="59"/>
      <c r="AG26" s="77" t="s">
        <v>7</v>
      </c>
      <c r="AH26" s="58">
        <v>5.7090299999999997E-2</v>
      </c>
      <c r="AI26" s="57" t="s">
        <v>6</v>
      </c>
      <c r="AJ26" s="57">
        <f>AH26/AH59*100</f>
        <v>0.19961643356643358</v>
      </c>
      <c r="AK26" s="57"/>
      <c r="AL26" s="57"/>
      <c r="AM26" s="78"/>
      <c r="AN26" s="59"/>
      <c r="AO26" s="77" t="s">
        <v>7</v>
      </c>
      <c r="AP26" s="58">
        <v>4.8463300000000001E-2</v>
      </c>
      <c r="AQ26" s="57" t="s">
        <v>6</v>
      </c>
      <c r="AR26" s="57">
        <f>AP26/AP59*100</f>
        <v>0.20889353448275863</v>
      </c>
      <c r="AS26" s="57"/>
      <c r="AT26" s="57"/>
      <c r="AU26" s="78"/>
      <c r="AV26" s="59"/>
      <c r="AW26" s="77" t="s">
        <v>7</v>
      </c>
      <c r="AX26" s="58">
        <v>8.7707499999999994E-2</v>
      </c>
      <c r="AY26" s="57" t="s">
        <v>6</v>
      </c>
      <c r="AZ26" s="57">
        <f>AX26/AX59*100</f>
        <v>0.29235833333333333</v>
      </c>
      <c r="BA26" s="57"/>
      <c r="BB26" s="57"/>
      <c r="BC26" s="78"/>
      <c r="BD26" s="59"/>
      <c r="BE26" s="77" t="s">
        <v>7</v>
      </c>
      <c r="BF26" s="58">
        <v>4.1247499999999999E-2</v>
      </c>
      <c r="BG26" s="57" t="s">
        <v>6</v>
      </c>
      <c r="BH26" s="57">
        <f>BF26/BF59*100</f>
        <v>0.14077645051194537</v>
      </c>
      <c r="BI26" s="57"/>
      <c r="BJ26" s="57"/>
      <c r="BK26" s="78"/>
      <c r="BM26" s="77" t="s">
        <v>7</v>
      </c>
      <c r="BN26" s="58">
        <v>6.3351699999999997E-2</v>
      </c>
      <c r="BO26" s="57" t="s">
        <v>6</v>
      </c>
      <c r="BP26" s="57">
        <f>BN26/BN59*100</f>
        <v>0.34808626373626372</v>
      </c>
      <c r="BQ26" s="13"/>
      <c r="BR26" s="13"/>
      <c r="BS26" s="14"/>
      <c r="BU26" s="77" t="s">
        <v>7</v>
      </c>
      <c r="BV26" s="58">
        <v>8.0601297318935394E-2</v>
      </c>
      <c r="BW26" s="57" t="s">
        <v>6</v>
      </c>
      <c r="BX26" s="57"/>
      <c r="BY26" s="57"/>
      <c r="BZ26" s="57"/>
      <c r="CA26" s="78"/>
    </row>
    <row r="27" spans="1:79" x14ac:dyDescent="0.25">
      <c r="A27" s="77" t="s">
        <v>7</v>
      </c>
      <c r="B27" s="58">
        <v>6.6569000000000003E-2</v>
      </c>
      <c r="C27" s="57" t="s">
        <v>6</v>
      </c>
      <c r="D27" s="57">
        <f>B27/B55*100</f>
        <v>0.27060569105691057</v>
      </c>
      <c r="E27" s="57"/>
      <c r="F27" s="57"/>
      <c r="G27" s="78"/>
      <c r="H27" s="59"/>
      <c r="I27" s="77" t="s">
        <v>7</v>
      </c>
      <c r="J27" s="58">
        <v>4.5329599999999998E-2</v>
      </c>
      <c r="K27" s="57" t="s">
        <v>6</v>
      </c>
      <c r="L27" s="57">
        <f>J27/J55*100</f>
        <v>0.19371623931623932</v>
      </c>
      <c r="M27" s="57"/>
      <c r="N27" s="57"/>
      <c r="O27" s="78"/>
      <c r="P27" s="59"/>
      <c r="Q27" s="77" t="s">
        <v>7</v>
      </c>
      <c r="R27" s="58">
        <v>6.49613E-2</v>
      </c>
      <c r="S27" s="57" t="s">
        <v>6</v>
      </c>
      <c r="T27" s="57">
        <f>R27/R55*100</f>
        <v>0.24985115384615386</v>
      </c>
      <c r="U27" s="57"/>
      <c r="V27" s="57"/>
      <c r="W27" s="78"/>
      <c r="X27" s="59"/>
      <c r="Y27" s="77" t="s">
        <v>8</v>
      </c>
      <c r="Z27" s="58">
        <v>8.2634600000000002E-2</v>
      </c>
      <c r="AA27" s="57" t="s">
        <v>6</v>
      </c>
      <c r="AB27" s="57">
        <f>Z27/Z59*100</f>
        <v>0.40908217821782178</v>
      </c>
      <c r="AC27" s="57"/>
      <c r="AD27" s="57"/>
      <c r="AE27" s="78"/>
      <c r="AF27" s="59"/>
      <c r="AG27" s="77" t="s">
        <v>8</v>
      </c>
      <c r="AH27" s="58">
        <v>4.2148199999999997E-2</v>
      </c>
      <c r="AI27" s="57" t="s">
        <v>6</v>
      </c>
      <c r="AJ27" s="57">
        <f>AH27/AH59*100</f>
        <v>0.14737132867132866</v>
      </c>
      <c r="AK27" s="57"/>
      <c r="AL27" s="57"/>
      <c r="AM27" s="78"/>
      <c r="AN27" s="59"/>
      <c r="AO27" s="77" t="s">
        <v>8</v>
      </c>
      <c r="AP27" s="58">
        <v>2.4646700000000001E-2</v>
      </c>
      <c r="AQ27" s="57" t="s">
        <v>6</v>
      </c>
      <c r="AR27" s="57">
        <f>AP27/AP59*100</f>
        <v>0.10623577586206898</v>
      </c>
      <c r="AS27" s="57"/>
      <c r="AT27" s="57"/>
      <c r="AU27" s="78"/>
      <c r="AV27" s="59"/>
      <c r="AW27" s="77" t="s">
        <v>8</v>
      </c>
      <c r="AX27" s="58">
        <v>4.7772500000000002E-2</v>
      </c>
      <c r="AY27" s="57" t="s">
        <v>6</v>
      </c>
      <c r="AZ27" s="57">
        <f>AX27/AX59*100</f>
        <v>0.15924166666666667</v>
      </c>
      <c r="BA27" s="57"/>
      <c r="BB27" s="57"/>
      <c r="BC27" s="78"/>
      <c r="BD27" s="59"/>
      <c r="BE27" s="77" t="s">
        <v>8</v>
      </c>
      <c r="BF27" s="58">
        <v>2.8018899999999999E-2</v>
      </c>
      <c r="BG27" s="57" t="s">
        <v>6</v>
      </c>
      <c r="BH27" s="57">
        <f>BF27/BF59*100</f>
        <v>9.5627645051194546E-2</v>
      </c>
      <c r="BI27" s="57"/>
      <c r="BJ27" s="57"/>
      <c r="BK27" s="78"/>
      <c r="BM27" s="77" t="s">
        <v>8</v>
      </c>
      <c r="BN27" s="58">
        <v>3.3805799999999997E-2</v>
      </c>
      <c r="BO27" s="57" t="s">
        <v>6</v>
      </c>
      <c r="BP27" s="57">
        <f>BN27/BN59*100</f>
        <v>0.18574615384615384</v>
      </c>
      <c r="BQ27" s="13"/>
      <c r="BR27" s="13"/>
      <c r="BS27" s="14"/>
      <c r="BU27" s="77" t="s">
        <v>8</v>
      </c>
      <c r="BV27" s="58">
        <v>4.6133298426866531E-2</v>
      </c>
      <c r="BW27" s="57" t="s">
        <v>6</v>
      </c>
      <c r="BX27" s="57"/>
      <c r="BY27" s="57"/>
      <c r="BZ27" s="57"/>
      <c r="CA27" s="78"/>
    </row>
    <row r="28" spans="1:79" x14ac:dyDescent="0.25">
      <c r="A28" s="77" t="s">
        <v>8</v>
      </c>
      <c r="B28" s="58">
        <v>4.8171899999999997E-2</v>
      </c>
      <c r="C28" s="57" t="s">
        <v>6</v>
      </c>
      <c r="D28" s="57">
        <f>B28/B55*100</f>
        <v>0.19582073170731706</v>
      </c>
      <c r="E28" s="57"/>
      <c r="F28" s="57"/>
      <c r="G28" s="78"/>
      <c r="H28" s="59"/>
      <c r="I28" s="77" t="s">
        <v>8</v>
      </c>
      <c r="J28" s="58">
        <v>2.7626100000000001E-2</v>
      </c>
      <c r="K28" s="57" t="s">
        <v>6</v>
      </c>
      <c r="L28" s="57">
        <f>J28/J55*100</f>
        <v>0.11806025641025641</v>
      </c>
      <c r="M28" s="57"/>
      <c r="N28" s="57"/>
      <c r="O28" s="78"/>
      <c r="P28" s="59"/>
      <c r="Q28" s="77" t="s">
        <v>8</v>
      </c>
      <c r="R28" s="58">
        <v>4.4437999999999998E-2</v>
      </c>
      <c r="S28" s="57" t="s">
        <v>6</v>
      </c>
      <c r="T28" s="57">
        <f>R28/R55*100</f>
        <v>0.17091538461538461</v>
      </c>
      <c r="U28" s="57"/>
      <c r="V28" s="57"/>
      <c r="W28" s="78"/>
      <c r="X28" s="59"/>
      <c r="Y28" s="77" t="s">
        <v>9</v>
      </c>
      <c r="Z28" s="58">
        <v>1.7787000000000001E-2</v>
      </c>
      <c r="AA28" s="57" t="s">
        <v>6</v>
      </c>
      <c r="AB28" s="57">
        <f>Z28/Z59*100</f>
        <v>8.8054455445544549E-2</v>
      </c>
      <c r="AC28" s="57"/>
      <c r="AD28" s="57"/>
      <c r="AE28" s="78"/>
      <c r="AF28" s="59"/>
      <c r="AG28" s="77" t="s">
        <v>9</v>
      </c>
      <c r="AH28" s="58">
        <v>1.2693599999999999E-2</v>
      </c>
      <c r="AI28" s="57" t="s">
        <v>6</v>
      </c>
      <c r="AJ28" s="57">
        <f>AH28/AH59*100</f>
        <v>4.4383216783216779E-2</v>
      </c>
      <c r="AK28" s="57"/>
      <c r="AL28" s="57"/>
      <c r="AM28" s="78"/>
      <c r="AN28" s="59"/>
      <c r="AO28" s="77" t="s">
        <v>9</v>
      </c>
      <c r="AP28" s="58">
        <v>4.3447599999999996E-3</v>
      </c>
      <c r="AQ28" s="57" t="s">
        <v>6</v>
      </c>
      <c r="AR28" s="57">
        <f>AP28/AP59*100</f>
        <v>1.8727413793103449E-2</v>
      </c>
      <c r="AS28" s="57"/>
      <c r="AT28" s="57"/>
      <c r="AU28" s="78"/>
      <c r="AV28" s="59"/>
      <c r="AW28" s="77" t="s">
        <v>9</v>
      </c>
      <c r="AX28" s="58">
        <v>1.9226300000000002E-2</v>
      </c>
      <c r="AY28" s="57" t="s">
        <v>6</v>
      </c>
      <c r="AZ28" s="57">
        <f>AX28/AX59*100</f>
        <v>6.4087666666666668E-2</v>
      </c>
      <c r="BA28" s="57"/>
      <c r="BB28" s="57"/>
      <c r="BC28" s="78"/>
      <c r="BD28" s="59"/>
      <c r="BE28" s="77" t="s">
        <v>9</v>
      </c>
      <c r="BF28" s="58">
        <v>7.20976E-3</v>
      </c>
      <c r="BG28" s="57" t="s">
        <v>6</v>
      </c>
      <c r="BH28" s="57">
        <f>BF28/BF59*100</f>
        <v>2.460668941979522E-2</v>
      </c>
      <c r="BI28" s="57"/>
      <c r="BJ28" s="57"/>
      <c r="BK28" s="78"/>
      <c r="BM28" s="77" t="s">
        <v>9</v>
      </c>
      <c r="BN28" s="58">
        <v>6.7389599999999996E-3</v>
      </c>
      <c r="BO28" s="57" t="s">
        <v>6</v>
      </c>
      <c r="BP28" s="57">
        <f>BN28/BN59*100</f>
        <v>3.7027252747252742E-2</v>
      </c>
      <c r="BQ28" s="13"/>
      <c r="BR28" s="13"/>
      <c r="BS28" s="14"/>
      <c r="BU28" s="77" t="s">
        <v>9</v>
      </c>
      <c r="BV28" s="58">
        <v>1.3036799617111683E-2</v>
      </c>
      <c r="BW28" s="57" t="s">
        <v>6</v>
      </c>
      <c r="BX28" s="57"/>
      <c r="BY28" s="57"/>
      <c r="BZ28" s="57"/>
      <c r="CA28" s="78"/>
    </row>
    <row r="29" spans="1:79" x14ac:dyDescent="0.25">
      <c r="A29" s="77" t="s">
        <v>9</v>
      </c>
      <c r="B29" s="58">
        <v>2.3068999999999999E-2</v>
      </c>
      <c r="C29" s="57" t="s">
        <v>6</v>
      </c>
      <c r="D29" s="57">
        <f>B29/B55*100</f>
        <v>9.3776422764227638E-2</v>
      </c>
      <c r="E29" s="57"/>
      <c r="F29" s="57"/>
      <c r="G29" s="78"/>
      <c r="H29" s="59"/>
      <c r="I29" s="77" t="s">
        <v>9</v>
      </c>
      <c r="J29" s="58">
        <v>1.5714700000000002E-2</v>
      </c>
      <c r="K29" s="57" t="s">
        <v>6</v>
      </c>
      <c r="L29" s="57">
        <f>J29/J55*100</f>
        <v>6.7156837606837619E-2</v>
      </c>
      <c r="M29" s="57"/>
      <c r="N29" s="57"/>
      <c r="O29" s="78"/>
      <c r="P29" s="59"/>
      <c r="Q29" s="77" t="s">
        <v>9</v>
      </c>
      <c r="R29" s="58">
        <v>9.8263499999999993E-3</v>
      </c>
      <c r="S29" s="57" t="s">
        <v>6</v>
      </c>
      <c r="T29" s="57">
        <f>R29/R55*100</f>
        <v>3.7793653846153845E-2</v>
      </c>
      <c r="U29" s="57"/>
      <c r="V29" s="57"/>
      <c r="W29" s="78"/>
      <c r="X29" s="59"/>
      <c r="Y29" s="69"/>
      <c r="Z29" s="59"/>
      <c r="AA29" s="59"/>
      <c r="AB29" s="59"/>
      <c r="AC29" s="59"/>
      <c r="AD29" s="59"/>
      <c r="AE29" s="70"/>
      <c r="AF29" s="59"/>
      <c r="AG29" s="69"/>
      <c r="AH29" s="59"/>
      <c r="AI29" s="59"/>
      <c r="AJ29" s="59"/>
      <c r="AK29" s="59"/>
      <c r="AL29" s="59"/>
      <c r="AM29" s="70"/>
      <c r="AN29" s="59"/>
      <c r="AO29" s="69"/>
      <c r="AP29" s="59"/>
      <c r="AQ29" s="59"/>
      <c r="AR29" s="59"/>
      <c r="AS29" s="59"/>
      <c r="AT29" s="59"/>
      <c r="AU29" s="70"/>
      <c r="AV29" s="59"/>
      <c r="AW29" s="69"/>
      <c r="AX29" s="59"/>
      <c r="AY29" s="59"/>
      <c r="AZ29" s="59"/>
      <c r="BA29" s="59"/>
      <c r="BB29" s="59"/>
      <c r="BC29" s="70"/>
      <c r="BD29" s="59"/>
      <c r="BE29" s="69"/>
      <c r="BF29" s="59"/>
      <c r="BG29" s="13"/>
      <c r="BH29" s="13"/>
      <c r="BI29" s="13"/>
      <c r="BJ29" s="13"/>
      <c r="BK29" s="14"/>
      <c r="BM29" s="12"/>
      <c r="BN29" s="13"/>
      <c r="BO29" s="13"/>
      <c r="BP29" s="13"/>
      <c r="BQ29" s="13"/>
      <c r="BR29" s="13"/>
      <c r="BS29" s="14"/>
      <c r="BU29" s="69"/>
      <c r="BV29" s="104"/>
      <c r="BX29" s="13"/>
      <c r="BY29" s="13"/>
      <c r="BZ29" s="13"/>
      <c r="CA29" s="14"/>
    </row>
    <row r="30" spans="1:79" x14ac:dyDescent="0.25">
      <c r="A30" s="69"/>
      <c r="B30" s="59"/>
      <c r="C30" s="59"/>
      <c r="D30" s="59"/>
      <c r="E30" s="59"/>
      <c r="F30" s="59"/>
      <c r="G30" s="70"/>
      <c r="H30" s="59"/>
      <c r="I30" s="69"/>
      <c r="J30" s="59"/>
      <c r="K30" s="59"/>
      <c r="L30" s="59"/>
      <c r="M30" s="59"/>
      <c r="N30" s="59"/>
      <c r="O30" s="70"/>
      <c r="P30" s="59"/>
      <c r="Q30" s="69"/>
      <c r="R30" s="59"/>
      <c r="S30" s="59"/>
      <c r="T30" s="59"/>
      <c r="U30" s="59"/>
      <c r="V30" s="59"/>
      <c r="W30" s="70"/>
      <c r="X30" s="59"/>
      <c r="Y30" s="69"/>
      <c r="Z30" s="59"/>
      <c r="AA30" s="59"/>
      <c r="AB30" s="59"/>
      <c r="AC30" s="59"/>
      <c r="AD30" s="59"/>
      <c r="AE30" s="70"/>
      <c r="AF30" s="59"/>
      <c r="AG30" s="69"/>
      <c r="AH30" s="59"/>
      <c r="AI30" s="59"/>
      <c r="AJ30" s="59"/>
      <c r="AK30" s="59"/>
      <c r="AL30" s="59"/>
      <c r="AM30" s="70"/>
      <c r="AN30" s="59"/>
      <c r="AO30" s="69"/>
      <c r="AP30" s="59"/>
      <c r="AQ30" s="59"/>
      <c r="AR30" s="59"/>
      <c r="AS30" s="59"/>
      <c r="AT30" s="59"/>
      <c r="AU30" s="70"/>
      <c r="AV30" s="59"/>
      <c r="AW30" s="69" t="s">
        <v>10</v>
      </c>
      <c r="AX30" s="59">
        <v>17.029599999999999</v>
      </c>
      <c r="AY30" s="59" t="s">
        <v>11</v>
      </c>
      <c r="AZ30" s="59" t="s">
        <v>56</v>
      </c>
      <c r="BA30" s="59" t="s">
        <v>27</v>
      </c>
      <c r="BB30" s="59">
        <v>1</v>
      </c>
      <c r="BC30" s="70"/>
      <c r="BD30" s="59"/>
      <c r="BE30" s="12" t="s">
        <v>10</v>
      </c>
      <c r="BF30" s="13">
        <v>23.7715</v>
      </c>
      <c r="BG30" s="13" t="s">
        <v>11</v>
      </c>
      <c r="BH30" s="13" t="s">
        <v>56</v>
      </c>
      <c r="BI30" s="13" t="s">
        <v>27</v>
      </c>
      <c r="BJ30" s="13">
        <v>8</v>
      </c>
      <c r="BK30" s="14"/>
      <c r="BM30" s="12" t="s">
        <v>10</v>
      </c>
      <c r="BN30" s="13">
        <v>22.002199999999998</v>
      </c>
      <c r="BO30" s="13" t="s">
        <v>11</v>
      </c>
      <c r="BP30" s="13" t="s">
        <v>56</v>
      </c>
      <c r="BQ30" s="13" t="s">
        <v>27</v>
      </c>
      <c r="BR30" s="13">
        <v>24</v>
      </c>
      <c r="BS30" s="14"/>
      <c r="BU30" s="12"/>
      <c r="CA30" s="14"/>
    </row>
    <row r="31" spans="1:79" x14ac:dyDescent="0.25">
      <c r="A31" s="69"/>
      <c r="B31" s="59"/>
      <c r="C31" s="59"/>
      <c r="D31" s="59"/>
      <c r="E31" s="59"/>
      <c r="F31" s="59"/>
      <c r="G31" s="70"/>
      <c r="H31" s="59"/>
      <c r="I31" s="69"/>
      <c r="J31" s="59"/>
      <c r="K31" s="59"/>
      <c r="L31" s="59"/>
      <c r="M31" s="59"/>
      <c r="N31" s="59"/>
      <c r="O31" s="70"/>
      <c r="P31" s="59"/>
      <c r="Q31" s="69"/>
      <c r="R31" s="59"/>
      <c r="S31" s="59"/>
      <c r="T31" s="59"/>
      <c r="U31" s="59"/>
      <c r="V31" s="59"/>
      <c r="W31" s="70"/>
      <c r="X31" s="59"/>
      <c r="Y31" s="69"/>
      <c r="Z31" s="59"/>
      <c r="AA31" s="59"/>
      <c r="AB31" s="59"/>
      <c r="AC31" s="59"/>
      <c r="AD31" s="59"/>
      <c r="AE31" s="70"/>
      <c r="AF31" s="59"/>
      <c r="AG31" s="69"/>
      <c r="AH31" s="59"/>
      <c r="AI31" s="59"/>
      <c r="AJ31" s="59"/>
      <c r="AK31" s="59"/>
      <c r="AL31" s="59"/>
      <c r="AM31" s="70"/>
      <c r="AN31" s="59"/>
      <c r="AO31" s="69"/>
      <c r="AP31" s="59"/>
      <c r="AQ31" s="59"/>
      <c r="AR31" s="59"/>
      <c r="AS31" s="59"/>
      <c r="AT31" s="59"/>
      <c r="AU31" s="70"/>
      <c r="AV31" s="59"/>
      <c r="AW31" s="69" t="s">
        <v>10</v>
      </c>
      <c r="AX31" s="59">
        <v>19.602900000000002</v>
      </c>
      <c r="AY31" s="59" t="s">
        <v>11</v>
      </c>
      <c r="AZ31" s="59" t="s">
        <v>56</v>
      </c>
      <c r="BA31" s="59" t="s">
        <v>27</v>
      </c>
      <c r="BB31" s="59">
        <v>2</v>
      </c>
      <c r="BC31" s="70"/>
      <c r="BD31" s="59"/>
      <c r="BE31" s="12" t="s">
        <v>10</v>
      </c>
      <c r="BF31" s="13">
        <v>23.102900000000002</v>
      </c>
      <c r="BG31" s="13" t="s">
        <v>11</v>
      </c>
      <c r="BH31" s="13" t="s">
        <v>56</v>
      </c>
      <c r="BI31" s="13" t="s">
        <v>27</v>
      </c>
      <c r="BJ31" s="13">
        <v>9</v>
      </c>
      <c r="BK31" s="14"/>
      <c r="BM31" s="12" t="s">
        <v>10</v>
      </c>
      <c r="BN31" s="13">
        <v>21.7547</v>
      </c>
      <c r="BO31" s="13" t="s">
        <v>11</v>
      </c>
      <c r="BP31" s="13" t="s">
        <v>56</v>
      </c>
      <c r="BQ31" s="13" t="s">
        <v>27</v>
      </c>
      <c r="BR31" s="13">
        <v>25</v>
      </c>
      <c r="BS31" s="14"/>
      <c r="BU31" s="7">
        <v>79.838899999999995</v>
      </c>
      <c r="BV31" s="7" t="s">
        <v>11</v>
      </c>
      <c r="BW31" s="7" t="s">
        <v>56</v>
      </c>
      <c r="BX31" s="7" t="s">
        <v>27</v>
      </c>
      <c r="BY31" s="7">
        <v>1</v>
      </c>
      <c r="CA31" s="14"/>
    </row>
    <row r="32" spans="1:79" x14ac:dyDescent="0.25">
      <c r="A32" s="69"/>
      <c r="B32" s="59"/>
      <c r="C32" s="59"/>
      <c r="D32" s="59"/>
      <c r="E32" s="59"/>
      <c r="F32" s="59"/>
      <c r="G32" s="70"/>
      <c r="H32" s="59"/>
      <c r="I32" s="69"/>
      <c r="J32" s="59"/>
      <c r="K32" s="59"/>
      <c r="L32" s="59"/>
      <c r="M32" s="59"/>
      <c r="N32" s="59"/>
      <c r="O32" s="70"/>
      <c r="P32" s="59"/>
      <c r="Q32" s="69"/>
      <c r="R32" s="59"/>
      <c r="S32" s="59"/>
      <c r="T32" s="59"/>
      <c r="U32" s="59"/>
      <c r="V32" s="59"/>
      <c r="W32" s="70"/>
      <c r="X32" s="59"/>
      <c r="AE32" s="70"/>
      <c r="AF32" s="59"/>
      <c r="AN32" s="59"/>
      <c r="AO32" s="69" t="s">
        <v>10</v>
      </c>
      <c r="AP32" s="59">
        <v>21.904499999999999</v>
      </c>
      <c r="AQ32" s="59" t="s">
        <v>11</v>
      </c>
      <c r="AR32" s="59" t="s">
        <v>56</v>
      </c>
      <c r="AS32" s="59" t="s">
        <v>27</v>
      </c>
      <c r="AT32" s="59">
        <v>5</v>
      </c>
      <c r="AU32" s="70"/>
      <c r="AV32" s="59"/>
      <c r="AW32" s="69" t="s">
        <v>10</v>
      </c>
      <c r="AX32" s="59">
        <v>18.472899999999999</v>
      </c>
      <c r="AY32" s="59" t="s">
        <v>11</v>
      </c>
      <c r="AZ32" s="59" t="s">
        <v>56</v>
      </c>
      <c r="BA32" s="59" t="s">
        <v>27</v>
      </c>
      <c r="BB32" s="59">
        <v>3</v>
      </c>
      <c r="BC32" s="70"/>
      <c r="BD32" s="59"/>
      <c r="BE32" s="12" t="s">
        <v>10</v>
      </c>
      <c r="BF32" s="13">
        <v>22.4528</v>
      </c>
      <c r="BG32" s="13" t="s">
        <v>11</v>
      </c>
      <c r="BH32" s="13" t="s">
        <v>56</v>
      </c>
      <c r="BI32" s="13" t="s">
        <v>27</v>
      </c>
      <c r="BJ32" s="13">
        <v>10</v>
      </c>
      <c r="BK32" s="14"/>
      <c r="BM32" s="12" t="s">
        <v>10</v>
      </c>
      <c r="BN32" s="13">
        <v>21.258800000000001</v>
      </c>
      <c r="BO32" s="13" t="s">
        <v>11</v>
      </c>
      <c r="BP32" s="13" t="s">
        <v>56</v>
      </c>
      <c r="BQ32" s="13" t="s">
        <v>27</v>
      </c>
      <c r="BR32" s="13">
        <v>26</v>
      </c>
      <c r="BS32" s="14"/>
      <c r="BU32" s="7">
        <v>79.929400000000001</v>
      </c>
      <c r="BV32" s="7" t="s">
        <v>11</v>
      </c>
      <c r="BW32" s="7" t="s">
        <v>56</v>
      </c>
      <c r="BX32" s="7" t="s">
        <v>27</v>
      </c>
      <c r="BY32" s="7">
        <v>2</v>
      </c>
      <c r="CA32" s="14"/>
    </row>
    <row r="33" spans="1:79" s="7" customFormat="1" x14ac:dyDescent="0.25">
      <c r="A33" s="69"/>
      <c r="B33" s="59"/>
      <c r="C33" s="59"/>
      <c r="D33" s="59"/>
      <c r="E33" s="59"/>
      <c r="F33" s="59"/>
      <c r="G33" s="70"/>
      <c r="H33" s="59"/>
      <c r="I33" s="69"/>
      <c r="J33" s="59"/>
      <c r="K33" s="59"/>
      <c r="L33" s="59"/>
      <c r="M33" s="59"/>
      <c r="N33" s="59"/>
      <c r="O33" s="70"/>
      <c r="P33" s="59"/>
      <c r="Q33" s="69"/>
      <c r="R33" s="59"/>
      <c r="S33" s="59"/>
      <c r="T33" s="59"/>
      <c r="U33" s="59"/>
      <c r="V33" s="59"/>
      <c r="W33" s="70"/>
      <c r="X33" s="59"/>
      <c r="Y33" s="69" t="s">
        <v>10</v>
      </c>
      <c r="Z33" s="59">
        <v>7.4115599999999997</v>
      </c>
      <c r="AA33" s="59" t="s">
        <v>11</v>
      </c>
      <c r="AB33" s="59" t="s">
        <v>56</v>
      </c>
      <c r="AC33" s="59" t="s">
        <v>27</v>
      </c>
      <c r="AD33" s="59">
        <v>24</v>
      </c>
      <c r="AE33" s="70"/>
      <c r="AF33" s="59"/>
      <c r="AG33" s="69" t="s">
        <v>10</v>
      </c>
      <c r="AH33" s="59">
        <v>24.921199999999999</v>
      </c>
      <c r="AI33" s="59" t="s">
        <v>11</v>
      </c>
      <c r="AJ33" s="59" t="s">
        <v>56</v>
      </c>
      <c r="AK33" s="59" t="s">
        <v>27</v>
      </c>
      <c r="AL33" s="59">
        <v>29</v>
      </c>
      <c r="AM33" s="70"/>
      <c r="AN33" s="59"/>
      <c r="AO33" s="69" t="s">
        <v>10</v>
      </c>
      <c r="AP33" s="59">
        <v>21.7499</v>
      </c>
      <c r="AQ33" s="59" t="s">
        <v>11</v>
      </c>
      <c r="AR33" s="59" t="s">
        <v>56</v>
      </c>
      <c r="AS33" s="59" t="s">
        <v>27</v>
      </c>
      <c r="AT33" s="59">
        <v>6</v>
      </c>
      <c r="AU33" s="70"/>
      <c r="AV33" s="59"/>
      <c r="AW33" s="69" t="s">
        <v>10</v>
      </c>
      <c r="AX33" s="59">
        <v>19.9148</v>
      </c>
      <c r="AY33" s="59" t="s">
        <v>11</v>
      </c>
      <c r="AZ33" s="59" t="s">
        <v>56</v>
      </c>
      <c r="BA33" s="59" t="s">
        <v>27</v>
      </c>
      <c r="BB33" s="59">
        <v>4</v>
      </c>
      <c r="BC33" s="70"/>
      <c r="BD33" s="59"/>
      <c r="BE33" s="12" t="s">
        <v>10</v>
      </c>
      <c r="BF33" s="13">
        <v>21.710999999999999</v>
      </c>
      <c r="BG33" s="13" t="s">
        <v>11</v>
      </c>
      <c r="BH33" s="13" t="s">
        <v>56</v>
      </c>
      <c r="BI33" s="13" t="s">
        <v>27</v>
      </c>
      <c r="BJ33" s="13">
        <v>11</v>
      </c>
      <c r="BK33" s="14"/>
      <c r="BM33" s="12" t="s">
        <v>10</v>
      </c>
      <c r="BN33" s="13">
        <v>20.802600000000002</v>
      </c>
      <c r="BO33" s="13" t="s">
        <v>11</v>
      </c>
      <c r="BP33" s="13" t="s">
        <v>56</v>
      </c>
      <c r="BQ33" s="13" t="s">
        <v>27</v>
      </c>
      <c r="BR33" s="13">
        <v>27</v>
      </c>
      <c r="BS33" s="14"/>
      <c r="BU33" s="7">
        <v>80.302899999999994</v>
      </c>
      <c r="BV33" s="7" t="s">
        <v>11</v>
      </c>
      <c r="BW33" s="7" t="s">
        <v>56</v>
      </c>
      <c r="BX33" s="7" t="s">
        <v>27</v>
      </c>
      <c r="BY33" s="7">
        <v>3</v>
      </c>
      <c r="CA33" s="14"/>
    </row>
    <row r="34" spans="1:79" x14ac:dyDescent="0.25">
      <c r="A34" s="69" t="s">
        <v>10</v>
      </c>
      <c r="B34" s="59">
        <v>22.3872</v>
      </c>
      <c r="C34" s="59" t="s">
        <v>11</v>
      </c>
      <c r="D34" s="59" t="s">
        <v>56</v>
      </c>
      <c r="E34" s="59" t="s">
        <v>27</v>
      </c>
      <c r="F34" s="59">
        <v>19</v>
      </c>
      <c r="G34" s="70"/>
      <c r="H34" s="59"/>
      <c r="I34" s="69" t="s">
        <v>10</v>
      </c>
      <c r="J34" s="59">
        <v>21.253299999999999</v>
      </c>
      <c r="K34" s="59" t="s">
        <v>11</v>
      </c>
      <c r="L34" s="59" t="s">
        <v>56</v>
      </c>
      <c r="M34" s="59" t="s">
        <v>27</v>
      </c>
      <c r="N34" s="59">
        <v>61</v>
      </c>
      <c r="O34" s="70"/>
      <c r="P34" s="59"/>
      <c r="Q34" s="69" t="s">
        <v>10</v>
      </c>
      <c r="R34" s="59">
        <v>14.6134</v>
      </c>
      <c r="S34" s="59" t="s">
        <v>11</v>
      </c>
      <c r="T34" s="59" t="s">
        <v>56</v>
      </c>
      <c r="U34" s="59" t="s">
        <v>27</v>
      </c>
      <c r="V34" s="59">
        <v>16</v>
      </c>
      <c r="W34" s="70"/>
      <c r="X34" s="59"/>
      <c r="Y34" s="69" t="s">
        <v>10</v>
      </c>
      <c r="Z34" s="59">
        <v>7.7221099999999998</v>
      </c>
      <c r="AA34" s="59" t="s">
        <v>11</v>
      </c>
      <c r="AB34" s="59" t="s">
        <v>56</v>
      </c>
      <c r="AC34" s="59" t="s">
        <v>27</v>
      </c>
      <c r="AD34" s="59">
        <v>25</v>
      </c>
      <c r="AE34" s="70"/>
      <c r="AF34" s="59"/>
      <c r="AG34" s="69" t="s">
        <v>10</v>
      </c>
      <c r="AH34" s="59">
        <v>24.7682</v>
      </c>
      <c r="AI34" s="59" t="s">
        <v>11</v>
      </c>
      <c r="AJ34" s="59" t="s">
        <v>56</v>
      </c>
      <c r="AK34" s="59" t="s">
        <v>27</v>
      </c>
      <c r="AL34" s="59">
        <v>30</v>
      </c>
      <c r="AM34" s="70"/>
      <c r="AN34" s="59"/>
      <c r="AO34" s="69" t="s">
        <v>10</v>
      </c>
      <c r="AP34" s="59">
        <v>21.010999999999999</v>
      </c>
      <c r="AQ34" s="59" t="s">
        <v>11</v>
      </c>
      <c r="AR34" s="59" t="s">
        <v>56</v>
      </c>
      <c r="AS34" s="59" t="s">
        <v>27</v>
      </c>
      <c r="AT34" s="59">
        <v>7</v>
      </c>
      <c r="AU34" s="70"/>
      <c r="AV34" s="59"/>
      <c r="AW34" s="69" t="s">
        <v>10</v>
      </c>
      <c r="AX34" s="59">
        <v>21.589300000000001</v>
      </c>
      <c r="AY34" s="59" t="s">
        <v>11</v>
      </c>
      <c r="AZ34" s="59" t="s">
        <v>56</v>
      </c>
      <c r="BA34" s="59" t="s">
        <v>27</v>
      </c>
      <c r="BB34" s="59">
        <v>5</v>
      </c>
      <c r="BC34" s="70"/>
      <c r="BD34" s="59"/>
      <c r="BE34" s="12" t="s">
        <v>10</v>
      </c>
      <c r="BF34" s="13">
        <v>22.586200000000002</v>
      </c>
      <c r="BG34" s="13" t="s">
        <v>11</v>
      </c>
      <c r="BH34" s="13" t="s">
        <v>56</v>
      </c>
      <c r="BI34" s="13" t="s">
        <v>27</v>
      </c>
      <c r="BJ34" s="13">
        <v>12</v>
      </c>
      <c r="BK34" s="14"/>
      <c r="BM34" s="12" t="s">
        <v>10</v>
      </c>
      <c r="BN34" s="13">
        <v>20.0808</v>
      </c>
      <c r="BO34" s="13" t="s">
        <v>11</v>
      </c>
      <c r="BP34" s="13" t="s">
        <v>56</v>
      </c>
      <c r="BQ34" s="13" t="s">
        <v>27</v>
      </c>
      <c r="BR34" s="13">
        <v>28</v>
      </c>
      <c r="BS34" s="14"/>
      <c r="BU34" s="7">
        <v>80.706699999999998</v>
      </c>
      <c r="BV34" s="7" t="s">
        <v>11</v>
      </c>
      <c r="BW34" s="7" t="s">
        <v>56</v>
      </c>
      <c r="BX34" s="7" t="s">
        <v>27</v>
      </c>
      <c r="BY34" s="7">
        <v>4</v>
      </c>
      <c r="CA34" s="14"/>
    </row>
    <row r="35" spans="1:79" x14ac:dyDescent="0.25">
      <c r="A35" s="69" t="s">
        <v>10</v>
      </c>
      <c r="B35" s="59">
        <v>22.182600000000001</v>
      </c>
      <c r="C35" s="59" t="s">
        <v>11</v>
      </c>
      <c r="D35" s="59" t="s">
        <v>56</v>
      </c>
      <c r="E35" s="59" t="s">
        <v>27</v>
      </c>
      <c r="F35" s="59">
        <v>20</v>
      </c>
      <c r="G35" s="70"/>
      <c r="H35" s="59"/>
      <c r="I35" s="69" t="s">
        <v>10</v>
      </c>
      <c r="J35" s="59">
        <v>22.283000000000001</v>
      </c>
      <c r="K35" s="59" t="s">
        <v>11</v>
      </c>
      <c r="L35" s="59" t="s">
        <v>56</v>
      </c>
      <c r="M35" s="59" t="s">
        <v>27</v>
      </c>
      <c r="N35" s="59">
        <v>62</v>
      </c>
      <c r="O35" s="70"/>
      <c r="P35" s="59"/>
      <c r="Q35" s="69" t="s">
        <v>10</v>
      </c>
      <c r="R35" s="59">
        <v>15.0359</v>
      </c>
      <c r="S35" s="59" t="s">
        <v>11</v>
      </c>
      <c r="T35" s="59" t="s">
        <v>56</v>
      </c>
      <c r="U35" s="59" t="s">
        <v>27</v>
      </c>
      <c r="V35" s="59">
        <v>17</v>
      </c>
      <c r="W35" s="70"/>
      <c r="X35" s="59"/>
      <c r="Y35" s="69" t="s">
        <v>10</v>
      </c>
      <c r="Z35" s="59">
        <v>7.9235499999999996</v>
      </c>
      <c r="AA35" s="59" t="s">
        <v>11</v>
      </c>
      <c r="AB35" s="59" t="s">
        <v>56</v>
      </c>
      <c r="AC35" s="59" t="s">
        <v>27</v>
      </c>
      <c r="AD35" s="59">
        <v>26</v>
      </c>
      <c r="AE35" s="70"/>
      <c r="AF35" s="59"/>
      <c r="AG35" s="69" t="s">
        <v>10</v>
      </c>
      <c r="AH35" s="59">
        <v>23.753599999999999</v>
      </c>
      <c r="AI35" s="59" t="s">
        <v>11</v>
      </c>
      <c r="AJ35" s="59" t="s">
        <v>56</v>
      </c>
      <c r="AK35" s="59" t="s">
        <v>27</v>
      </c>
      <c r="AL35" s="59">
        <v>31</v>
      </c>
      <c r="AM35" s="70"/>
      <c r="AN35" s="59"/>
      <c r="AO35" s="69" t="s">
        <v>10</v>
      </c>
      <c r="AP35" s="59">
        <v>20.372800000000002</v>
      </c>
      <c r="AQ35" s="59" t="s">
        <v>11</v>
      </c>
      <c r="AR35" s="59" t="s">
        <v>56</v>
      </c>
      <c r="AS35" s="59" t="s">
        <v>27</v>
      </c>
      <c r="AT35" s="59">
        <v>8</v>
      </c>
      <c r="AU35" s="70"/>
      <c r="AV35" s="59"/>
      <c r="AW35" s="69" t="s">
        <v>10</v>
      </c>
      <c r="AX35" s="59">
        <v>22.936399999999999</v>
      </c>
      <c r="AY35" s="59" t="s">
        <v>11</v>
      </c>
      <c r="AZ35" s="59" t="s">
        <v>56</v>
      </c>
      <c r="BA35" s="59" t="s">
        <v>27</v>
      </c>
      <c r="BB35" s="59">
        <v>6</v>
      </c>
      <c r="BC35" s="70"/>
      <c r="BD35" s="59"/>
      <c r="BE35" s="12" t="s">
        <v>10</v>
      </c>
      <c r="BF35" s="13">
        <v>21.0822</v>
      </c>
      <c r="BG35" s="13" t="s">
        <v>11</v>
      </c>
      <c r="BH35" s="13" t="s">
        <v>56</v>
      </c>
      <c r="BI35" s="13" t="s">
        <v>27</v>
      </c>
      <c r="BJ35" s="13">
        <v>13</v>
      </c>
      <c r="BK35" s="14"/>
      <c r="BM35" s="12" t="s">
        <v>10</v>
      </c>
      <c r="BN35" s="13">
        <v>19.765599999999999</v>
      </c>
      <c r="BO35" s="13" t="s">
        <v>11</v>
      </c>
      <c r="BP35" s="13" t="s">
        <v>56</v>
      </c>
      <c r="BQ35" s="13" t="s">
        <v>27</v>
      </c>
      <c r="BR35" s="13">
        <v>29</v>
      </c>
      <c r="BS35" s="14"/>
      <c r="BU35" s="7">
        <v>82.172200000000004</v>
      </c>
      <c r="BV35" s="7" t="s">
        <v>11</v>
      </c>
      <c r="BW35" s="7" t="s">
        <v>56</v>
      </c>
      <c r="BX35" s="7" t="s">
        <v>27</v>
      </c>
      <c r="BY35" s="7">
        <v>5</v>
      </c>
      <c r="CA35" s="14"/>
    </row>
    <row r="36" spans="1:79" x14ac:dyDescent="0.25">
      <c r="A36" s="69" t="s">
        <v>10</v>
      </c>
      <c r="B36" s="59">
        <v>21.1403</v>
      </c>
      <c r="C36" s="59" t="s">
        <v>11</v>
      </c>
      <c r="D36" s="59" t="s">
        <v>56</v>
      </c>
      <c r="E36" s="59" t="s">
        <v>27</v>
      </c>
      <c r="F36" s="59">
        <v>21</v>
      </c>
      <c r="G36" s="70"/>
      <c r="H36" s="59"/>
      <c r="I36" s="69" t="s">
        <v>10</v>
      </c>
      <c r="J36" s="59">
        <v>22.450099999999999</v>
      </c>
      <c r="K36" s="59" t="s">
        <v>11</v>
      </c>
      <c r="L36" s="59" t="s">
        <v>56</v>
      </c>
      <c r="M36" s="59" t="s">
        <v>27</v>
      </c>
      <c r="N36" s="59">
        <v>63</v>
      </c>
      <c r="O36" s="70"/>
      <c r="P36" s="59"/>
      <c r="Q36" s="69" t="s">
        <v>10</v>
      </c>
      <c r="R36" s="59">
        <v>15.7271</v>
      </c>
      <c r="S36" s="59" t="s">
        <v>11</v>
      </c>
      <c r="T36" s="59" t="s">
        <v>56</v>
      </c>
      <c r="U36" s="59" t="s">
        <v>27</v>
      </c>
      <c r="V36" s="59">
        <v>18</v>
      </c>
      <c r="W36" s="70"/>
      <c r="X36" s="59"/>
      <c r="Y36" s="69" t="s">
        <v>10</v>
      </c>
      <c r="Z36" s="59">
        <v>8.0180299999999995</v>
      </c>
      <c r="AA36" s="59" t="s">
        <v>11</v>
      </c>
      <c r="AB36" s="59" t="s">
        <v>56</v>
      </c>
      <c r="AC36" s="59" t="s">
        <v>27</v>
      </c>
      <c r="AD36" s="59">
        <v>27</v>
      </c>
      <c r="AE36" s="70"/>
      <c r="AF36" s="59"/>
      <c r="AG36" s="69" t="s">
        <v>10</v>
      </c>
      <c r="AH36" s="59">
        <v>22.713100000000001</v>
      </c>
      <c r="AI36" s="59" t="s">
        <v>11</v>
      </c>
      <c r="AJ36" s="59" t="s">
        <v>56</v>
      </c>
      <c r="AK36" s="59" t="s">
        <v>27</v>
      </c>
      <c r="AL36" s="59">
        <v>32</v>
      </c>
      <c r="AM36" s="70"/>
      <c r="AN36" s="59"/>
      <c r="AO36" s="69" t="s">
        <v>10</v>
      </c>
      <c r="AP36" s="59">
        <v>19.852499999999999</v>
      </c>
      <c r="AQ36" s="59" t="s">
        <v>11</v>
      </c>
      <c r="AR36" s="59" t="s">
        <v>56</v>
      </c>
      <c r="AS36" s="59" t="s">
        <v>27</v>
      </c>
      <c r="AT36" s="59">
        <v>9</v>
      </c>
      <c r="AU36" s="70"/>
      <c r="AV36" s="59"/>
      <c r="AW36" s="69" t="s">
        <v>10</v>
      </c>
      <c r="AX36" s="59">
        <v>24.1845</v>
      </c>
      <c r="AY36" s="59" t="s">
        <v>11</v>
      </c>
      <c r="AZ36" s="59" t="s">
        <v>56</v>
      </c>
      <c r="BA36" s="59" t="s">
        <v>27</v>
      </c>
      <c r="BB36" s="59">
        <v>7</v>
      </c>
      <c r="BC36" s="70"/>
      <c r="BD36" s="59"/>
      <c r="BE36" s="12" t="s">
        <v>10</v>
      </c>
      <c r="BF36" s="13">
        <v>20.859300000000001</v>
      </c>
      <c r="BG36" s="13" t="s">
        <v>11</v>
      </c>
      <c r="BH36" s="13" t="s">
        <v>56</v>
      </c>
      <c r="BI36" s="13" t="s">
        <v>27</v>
      </c>
      <c r="BJ36" s="13">
        <v>14</v>
      </c>
      <c r="BK36" s="14"/>
      <c r="BM36" s="12" t="s">
        <v>10</v>
      </c>
      <c r="BN36" s="13">
        <v>19.639900000000001</v>
      </c>
      <c r="BO36" s="13" t="s">
        <v>11</v>
      </c>
      <c r="BP36" s="13" t="s">
        <v>56</v>
      </c>
      <c r="BQ36" s="13" t="s">
        <v>27</v>
      </c>
      <c r="BR36" s="13">
        <v>30</v>
      </c>
      <c r="BS36" s="14"/>
      <c r="BU36" s="7">
        <v>83.561000000000007</v>
      </c>
      <c r="BV36" s="7" t="s">
        <v>11</v>
      </c>
      <c r="BW36" s="7" t="s">
        <v>56</v>
      </c>
      <c r="BX36" s="7" t="s">
        <v>27</v>
      </c>
      <c r="BY36" s="7">
        <v>6</v>
      </c>
      <c r="CA36" s="14"/>
    </row>
    <row r="37" spans="1:79" x14ac:dyDescent="0.25">
      <c r="A37" s="69" t="s">
        <v>10</v>
      </c>
      <c r="B37" s="59">
        <v>20.793099999999999</v>
      </c>
      <c r="C37" s="59" t="s">
        <v>11</v>
      </c>
      <c r="D37" s="59" t="s">
        <v>56</v>
      </c>
      <c r="E37" s="59" t="s">
        <v>27</v>
      </c>
      <c r="F37" s="59">
        <v>22</v>
      </c>
      <c r="G37" s="70"/>
      <c r="H37" s="59"/>
      <c r="I37" s="69" t="s">
        <v>10</v>
      </c>
      <c r="J37" s="59">
        <v>23.056000000000001</v>
      </c>
      <c r="K37" s="59" t="s">
        <v>11</v>
      </c>
      <c r="L37" s="59" t="s">
        <v>56</v>
      </c>
      <c r="M37" s="59" t="s">
        <v>27</v>
      </c>
      <c r="N37" s="59">
        <v>64</v>
      </c>
      <c r="O37" s="70"/>
      <c r="P37" s="59"/>
      <c r="Q37" s="69" t="s">
        <v>10</v>
      </c>
      <c r="R37" s="59">
        <v>16.9633</v>
      </c>
      <c r="S37" s="59" t="s">
        <v>11</v>
      </c>
      <c r="T37" s="59" t="s">
        <v>56</v>
      </c>
      <c r="U37" s="59" t="s">
        <v>27</v>
      </c>
      <c r="V37" s="59">
        <v>19</v>
      </c>
      <c r="W37" s="70"/>
      <c r="X37" s="59"/>
      <c r="Y37" s="69" t="s">
        <v>10</v>
      </c>
      <c r="Z37" s="59">
        <v>8.6764700000000001</v>
      </c>
      <c r="AA37" s="59" t="s">
        <v>11</v>
      </c>
      <c r="AB37" s="59" t="s">
        <v>56</v>
      </c>
      <c r="AC37" s="59" t="s">
        <v>27</v>
      </c>
      <c r="AD37" s="59">
        <v>28</v>
      </c>
      <c r="AE37" s="70"/>
      <c r="AF37" s="59"/>
      <c r="AG37" s="69" t="s">
        <v>10</v>
      </c>
      <c r="AH37" s="59">
        <v>22.340299999999999</v>
      </c>
      <c r="AI37" s="59" t="s">
        <v>11</v>
      </c>
      <c r="AJ37" s="59" t="s">
        <v>56</v>
      </c>
      <c r="AK37" s="59" t="s">
        <v>27</v>
      </c>
      <c r="AL37" s="59">
        <v>33</v>
      </c>
      <c r="AM37" s="70"/>
      <c r="AN37" s="59"/>
      <c r="AO37" s="69" t="s">
        <v>10</v>
      </c>
      <c r="AP37" s="59">
        <v>19.465499999999999</v>
      </c>
      <c r="AQ37" s="59" t="s">
        <v>11</v>
      </c>
      <c r="AR37" s="59" t="s">
        <v>56</v>
      </c>
      <c r="AS37" s="59" t="s">
        <v>27</v>
      </c>
      <c r="AT37" s="59">
        <v>10</v>
      </c>
      <c r="AU37" s="70"/>
      <c r="AV37" s="59"/>
      <c r="AW37" s="69"/>
      <c r="AX37" s="59"/>
      <c r="AY37" s="59"/>
      <c r="AZ37" s="59"/>
      <c r="BA37" s="59"/>
      <c r="BB37" s="59"/>
      <c r="BC37" s="70"/>
      <c r="BD37" s="59"/>
      <c r="BE37" s="12" t="s">
        <v>10</v>
      </c>
      <c r="BF37" s="13">
        <v>20.880500000000001</v>
      </c>
      <c r="BG37" s="13" t="s">
        <v>11</v>
      </c>
      <c r="BH37" s="13" t="s">
        <v>56</v>
      </c>
      <c r="BI37" s="13" t="s">
        <v>27</v>
      </c>
      <c r="BJ37" s="13">
        <v>15</v>
      </c>
      <c r="BK37" s="14"/>
      <c r="BM37" s="12" t="s">
        <v>10</v>
      </c>
      <c r="BN37" s="13">
        <v>20.044799999999999</v>
      </c>
      <c r="BO37" s="13" t="s">
        <v>11</v>
      </c>
      <c r="BP37" s="13" t="s">
        <v>56</v>
      </c>
      <c r="BQ37" s="13" t="s">
        <v>27</v>
      </c>
      <c r="BR37" s="13">
        <v>31</v>
      </c>
      <c r="BS37" s="14"/>
      <c r="BU37" s="7">
        <v>84.337699999999998</v>
      </c>
      <c r="BV37" s="7" t="s">
        <v>11</v>
      </c>
      <c r="BW37" s="7" t="s">
        <v>56</v>
      </c>
      <c r="BX37" s="7" t="s">
        <v>27</v>
      </c>
      <c r="BY37" s="7">
        <v>7</v>
      </c>
      <c r="BZ37" s="13"/>
      <c r="CA37" s="14"/>
    </row>
    <row r="38" spans="1:79" x14ac:dyDescent="0.25">
      <c r="A38" s="69" t="s">
        <v>10</v>
      </c>
      <c r="B38" s="59">
        <v>19.964099999999998</v>
      </c>
      <c r="C38" s="59" t="s">
        <v>11</v>
      </c>
      <c r="D38" s="59" t="s">
        <v>56</v>
      </c>
      <c r="E38" s="59" t="s">
        <v>27</v>
      </c>
      <c r="F38" s="59">
        <v>23</v>
      </c>
      <c r="G38" s="70"/>
      <c r="H38" s="59"/>
      <c r="I38" s="69" t="s">
        <v>10</v>
      </c>
      <c r="J38" s="59">
        <v>23.4833</v>
      </c>
      <c r="K38" s="59" t="s">
        <v>11</v>
      </c>
      <c r="L38" s="59" t="s">
        <v>56</v>
      </c>
      <c r="M38" s="59" t="s">
        <v>27</v>
      </c>
      <c r="N38" s="59">
        <v>65</v>
      </c>
      <c r="O38" s="70"/>
      <c r="P38" s="59"/>
      <c r="Q38" s="69" t="s">
        <v>10</v>
      </c>
      <c r="R38" s="59">
        <v>17.332799999999999</v>
      </c>
      <c r="S38" s="59" t="s">
        <v>11</v>
      </c>
      <c r="T38" s="59" t="s">
        <v>56</v>
      </c>
      <c r="U38" s="59" t="s">
        <v>27</v>
      </c>
      <c r="V38" s="59">
        <v>20</v>
      </c>
      <c r="W38" s="70"/>
      <c r="X38" s="59"/>
      <c r="Y38" s="69" t="s">
        <v>10</v>
      </c>
      <c r="Z38" s="59">
        <v>11.287100000000001</v>
      </c>
      <c r="AA38" s="59" t="s">
        <v>11</v>
      </c>
      <c r="AB38" s="59" t="s">
        <v>56</v>
      </c>
      <c r="AC38" s="59" t="s">
        <v>27</v>
      </c>
      <c r="AD38" s="59">
        <v>29</v>
      </c>
      <c r="AE38" s="70"/>
      <c r="AF38" s="59"/>
      <c r="AG38" s="69" t="s">
        <v>10</v>
      </c>
      <c r="AH38" s="59">
        <v>21.918900000000001</v>
      </c>
      <c r="AI38" s="59" t="s">
        <v>11</v>
      </c>
      <c r="AJ38" s="59" t="s">
        <v>56</v>
      </c>
      <c r="AK38" s="59" t="s">
        <v>27</v>
      </c>
      <c r="AL38" s="59">
        <v>34</v>
      </c>
      <c r="AM38" s="70"/>
      <c r="AN38" s="59"/>
      <c r="AO38" s="69" t="s">
        <v>10</v>
      </c>
      <c r="AP38" s="59">
        <v>19.5457</v>
      </c>
      <c r="AQ38" s="59" t="s">
        <v>11</v>
      </c>
      <c r="AR38" s="59" t="s">
        <v>56</v>
      </c>
      <c r="AS38" s="59" t="s">
        <v>27</v>
      </c>
      <c r="AT38" s="59">
        <v>11</v>
      </c>
      <c r="AU38" s="70"/>
      <c r="AV38" s="59"/>
      <c r="AW38" s="69"/>
      <c r="AX38" s="59"/>
      <c r="AY38" s="59"/>
      <c r="AZ38" s="59"/>
      <c r="BA38" s="59"/>
      <c r="BB38" s="59"/>
      <c r="BC38" s="70"/>
      <c r="BD38" s="59"/>
      <c r="BE38" s="12" t="s">
        <v>10</v>
      </c>
      <c r="BF38" s="13">
        <v>19.642299999999999</v>
      </c>
      <c r="BG38" s="13" t="s">
        <v>11</v>
      </c>
      <c r="BH38" s="13" t="s">
        <v>56</v>
      </c>
      <c r="BI38" s="13" t="s">
        <v>27</v>
      </c>
      <c r="BJ38" s="13">
        <v>16</v>
      </c>
      <c r="BK38" s="14"/>
      <c r="BM38" s="12" t="s">
        <v>10</v>
      </c>
      <c r="BN38" s="13">
        <v>19.280200000000001</v>
      </c>
      <c r="BO38" s="13" t="s">
        <v>11</v>
      </c>
      <c r="BP38" s="13" t="s">
        <v>56</v>
      </c>
      <c r="BQ38" s="13" t="s">
        <v>27</v>
      </c>
      <c r="BR38" s="13">
        <v>32</v>
      </c>
      <c r="BS38" s="14"/>
      <c r="BU38" s="12"/>
      <c r="BV38" s="105"/>
      <c r="BW38" s="103"/>
      <c r="BX38" s="13"/>
      <c r="BY38" s="13"/>
      <c r="BZ38" s="13"/>
      <c r="CA38" s="14"/>
    </row>
    <row r="39" spans="1:79" x14ac:dyDescent="0.25">
      <c r="A39" s="69" t="s">
        <v>10</v>
      </c>
      <c r="B39" s="59">
        <v>18.741499999999998</v>
      </c>
      <c r="C39" s="59" t="s">
        <v>11</v>
      </c>
      <c r="D39" s="59" t="s">
        <v>56</v>
      </c>
      <c r="E39" s="59" t="s">
        <v>27</v>
      </c>
      <c r="F39" s="59">
        <v>24</v>
      </c>
      <c r="G39" s="70"/>
      <c r="H39" s="59"/>
      <c r="I39" s="69" t="s">
        <v>10</v>
      </c>
      <c r="J39" s="59">
        <v>24.264800000000001</v>
      </c>
      <c r="K39" s="59" t="s">
        <v>11</v>
      </c>
      <c r="L39" s="59" t="s">
        <v>56</v>
      </c>
      <c r="M39" s="59" t="s">
        <v>27</v>
      </c>
      <c r="N39" s="59">
        <v>66</v>
      </c>
      <c r="O39" s="70"/>
      <c r="P39" s="59"/>
      <c r="Q39" s="69" t="s">
        <v>10</v>
      </c>
      <c r="R39" s="59">
        <v>18.116900000000001</v>
      </c>
      <c r="S39" s="59" t="s">
        <v>11</v>
      </c>
      <c r="T39" s="59" t="s">
        <v>56</v>
      </c>
      <c r="U39" s="59" t="s">
        <v>27</v>
      </c>
      <c r="V39" s="59">
        <v>21</v>
      </c>
      <c r="W39" s="70"/>
      <c r="X39" s="59"/>
      <c r="Y39" s="69" t="s">
        <v>10</v>
      </c>
      <c r="Z39" s="59">
        <v>12.8682</v>
      </c>
      <c r="AA39" s="59" t="s">
        <v>11</v>
      </c>
      <c r="AB39" s="59" t="s">
        <v>56</v>
      </c>
      <c r="AC39" s="59" t="s">
        <v>27</v>
      </c>
      <c r="AD39" s="59">
        <v>30</v>
      </c>
      <c r="AE39" s="70"/>
      <c r="AF39" s="59"/>
      <c r="AG39" s="69" t="s">
        <v>10</v>
      </c>
      <c r="AH39" s="59">
        <v>21.430900000000001</v>
      </c>
      <c r="AI39" s="59" t="s">
        <v>11</v>
      </c>
      <c r="AJ39" s="59" t="s">
        <v>56</v>
      </c>
      <c r="AK39" s="59" t="s">
        <v>27</v>
      </c>
      <c r="AL39" s="59">
        <v>35</v>
      </c>
      <c r="AM39" s="70"/>
      <c r="AN39" s="59"/>
      <c r="AO39" s="69" t="s">
        <v>10</v>
      </c>
      <c r="AP39" s="59">
        <v>19.2605</v>
      </c>
      <c r="AQ39" s="59" t="s">
        <v>11</v>
      </c>
      <c r="AR39" s="59" t="s">
        <v>56</v>
      </c>
      <c r="AS39" s="59" t="s">
        <v>27</v>
      </c>
      <c r="AT39" s="59">
        <v>12</v>
      </c>
      <c r="AU39" s="70"/>
      <c r="AV39" s="59"/>
      <c r="AW39" s="69"/>
      <c r="AX39" s="59"/>
      <c r="AY39" s="59"/>
      <c r="AZ39" s="59"/>
      <c r="BA39" s="59"/>
      <c r="BB39" s="59"/>
      <c r="BC39" s="70"/>
      <c r="BD39" s="59"/>
      <c r="BE39" s="12" t="s">
        <v>10</v>
      </c>
      <c r="BF39" s="13">
        <v>17.8262</v>
      </c>
      <c r="BG39" s="13" t="s">
        <v>11</v>
      </c>
      <c r="BH39" s="13" t="s">
        <v>56</v>
      </c>
      <c r="BI39" s="13" t="s">
        <v>27</v>
      </c>
      <c r="BJ39" s="13">
        <v>18</v>
      </c>
      <c r="BK39" s="14"/>
      <c r="BM39" s="12" t="s">
        <v>10</v>
      </c>
      <c r="BN39" s="13">
        <v>19.824300000000001</v>
      </c>
      <c r="BO39" s="13" t="s">
        <v>11</v>
      </c>
      <c r="BP39" s="13" t="s">
        <v>56</v>
      </c>
      <c r="BQ39" s="13" t="s">
        <v>27</v>
      </c>
      <c r="BR39" s="13">
        <v>33</v>
      </c>
      <c r="BS39" s="14"/>
      <c r="BU39" s="12"/>
      <c r="BV39" s="105"/>
      <c r="BW39" s="103"/>
      <c r="BX39" s="13"/>
      <c r="BY39" s="13"/>
      <c r="BZ39" s="13"/>
      <c r="CA39" s="14"/>
    </row>
    <row r="40" spans="1:79" x14ac:dyDescent="0.25">
      <c r="A40" s="69" t="s">
        <v>10</v>
      </c>
      <c r="B40" s="59">
        <v>18.337399999999999</v>
      </c>
      <c r="C40" s="59" t="s">
        <v>11</v>
      </c>
      <c r="D40" s="59" t="s">
        <v>56</v>
      </c>
      <c r="E40" s="59" t="s">
        <v>27</v>
      </c>
      <c r="F40" s="59">
        <v>25</v>
      </c>
      <c r="G40" s="70"/>
      <c r="H40" s="59"/>
      <c r="I40" s="69" t="s">
        <v>10</v>
      </c>
      <c r="J40" s="59">
        <v>24.89</v>
      </c>
      <c r="K40" s="59" t="s">
        <v>11</v>
      </c>
      <c r="L40" s="59" t="s">
        <v>56</v>
      </c>
      <c r="M40" s="59" t="s">
        <v>27</v>
      </c>
      <c r="N40" s="59">
        <v>67</v>
      </c>
      <c r="O40" s="70"/>
      <c r="P40" s="59"/>
      <c r="Q40" s="69" t="s">
        <v>10</v>
      </c>
      <c r="R40" s="59">
        <v>19.243300000000001</v>
      </c>
      <c r="S40" s="59" t="s">
        <v>11</v>
      </c>
      <c r="T40" s="59" t="s">
        <v>56</v>
      </c>
      <c r="U40" s="59" t="s">
        <v>27</v>
      </c>
      <c r="V40" s="59">
        <v>22</v>
      </c>
      <c r="W40" s="70"/>
      <c r="X40" s="59"/>
      <c r="Y40" s="69" t="s">
        <v>10</v>
      </c>
      <c r="Z40" s="59">
        <v>14.758100000000001</v>
      </c>
      <c r="AA40" s="59" t="s">
        <v>11</v>
      </c>
      <c r="AB40" s="59" t="s">
        <v>56</v>
      </c>
      <c r="AC40" s="59" t="s">
        <v>27</v>
      </c>
      <c r="AD40" s="59">
        <v>31</v>
      </c>
      <c r="AE40" s="70"/>
      <c r="AF40" s="59"/>
      <c r="AG40" s="69" t="s">
        <v>10</v>
      </c>
      <c r="AH40" s="59">
        <v>20.307700000000001</v>
      </c>
      <c r="AI40" s="59" t="s">
        <v>11</v>
      </c>
      <c r="AJ40" s="59" t="s">
        <v>56</v>
      </c>
      <c r="AK40" s="59" t="s">
        <v>27</v>
      </c>
      <c r="AL40" s="59">
        <v>36</v>
      </c>
      <c r="AM40" s="70"/>
      <c r="AN40" s="59"/>
      <c r="AO40" s="69" t="s">
        <v>10</v>
      </c>
      <c r="AP40" s="59">
        <v>18.906199999999998</v>
      </c>
      <c r="AQ40" s="59" t="s">
        <v>11</v>
      </c>
      <c r="AR40" s="59" t="s">
        <v>56</v>
      </c>
      <c r="AS40" s="59" t="s">
        <v>27</v>
      </c>
      <c r="AT40" s="59">
        <v>13</v>
      </c>
      <c r="AU40" s="70"/>
      <c r="AV40" s="59"/>
      <c r="AW40" s="69"/>
      <c r="AX40" s="59"/>
      <c r="AY40" s="59"/>
      <c r="AZ40" s="59"/>
      <c r="BA40" s="59"/>
      <c r="BB40" s="59"/>
      <c r="BC40" s="70"/>
      <c r="BD40" s="59"/>
      <c r="BE40" s="12" t="s">
        <v>10</v>
      </c>
      <c r="BF40" s="13">
        <v>16.755299999999998</v>
      </c>
      <c r="BG40" s="13" t="s">
        <v>11</v>
      </c>
      <c r="BH40" s="13" t="s">
        <v>56</v>
      </c>
      <c r="BI40" s="13" t="s">
        <v>27</v>
      </c>
      <c r="BJ40" s="13">
        <v>19</v>
      </c>
      <c r="BK40" s="14"/>
      <c r="BM40" s="12" t="s">
        <v>10</v>
      </c>
      <c r="BN40" s="13">
        <v>19.1798</v>
      </c>
      <c r="BO40" s="13" t="s">
        <v>11</v>
      </c>
      <c r="BP40" s="13" t="s">
        <v>56</v>
      </c>
      <c r="BQ40" s="13" t="s">
        <v>27</v>
      </c>
      <c r="BR40" s="13">
        <v>34</v>
      </c>
      <c r="BS40" s="14"/>
      <c r="BU40" s="12"/>
      <c r="BV40" s="105"/>
      <c r="BW40" s="103"/>
      <c r="BX40" s="13"/>
      <c r="BY40" s="13"/>
      <c r="BZ40" s="13"/>
      <c r="CA40" s="14"/>
    </row>
    <row r="41" spans="1:79" x14ac:dyDescent="0.25">
      <c r="A41" s="69"/>
      <c r="B41" s="59"/>
      <c r="C41" s="59"/>
      <c r="D41" s="59"/>
      <c r="E41" s="59"/>
      <c r="F41" s="59"/>
      <c r="G41" s="70"/>
      <c r="H41" s="59"/>
      <c r="I41" s="69" t="s">
        <v>10</v>
      </c>
      <c r="J41" s="59">
        <v>25.8017</v>
      </c>
      <c r="K41" s="59" t="s">
        <v>11</v>
      </c>
      <c r="L41" s="59" t="s">
        <v>56</v>
      </c>
      <c r="M41" s="59" t="s">
        <v>27</v>
      </c>
      <c r="N41" s="59">
        <v>68</v>
      </c>
      <c r="O41" s="70"/>
      <c r="P41" s="59"/>
      <c r="Q41" s="69" t="s">
        <v>10</v>
      </c>
      <c r="R41" s="59">
        <v>20.191400000000002</v>
      </c>
      <c r="S41" s="59" t="s">
        <v>11</v>
      </c>
      <c r="T41" s="59" t="s">
        <v>56</v>
      </c>
      <c r="U41" s="59" t="s">
        <v>27</v>
      </c>
      <c r="V41" s="59">
        <v>23</v>
      </c>
      <c r="W41" s="70"/>
      <c r="X41" s="59"/>
      <c r="Y41" s="69" t="s">
        <v>10</v>
      </c>
      <c r="Z41" s="59">
        <v>15.8668</v>
      </c>
      <c r="AA41" s="59" t="s">
        <v>11</v>
      </c>
      <c r="AB41" s="59" t="s">
        <v>56</v>
      </c>
      <c r="AC41" s="59" t="s">
        <v>27</v>
      </c>
      <c r="AD41" s="59">
        <v>32</v>
      </c>
      <c r="AE41" s="70"/>
      <c r="AF41" s="59"/>
      <c r="AG41" s="69" t="s">
        <v>10</v>
      </c>
      <c r="AH41" s="59">
        <v>19.586400000000001</v>
      </c>
      <c r="AI41" s="59" t="s">
        <v>11</v>
      </c>
      <c r="AJ41" s="59" t="s">
        <v>56</v>
      </c>
      <c r="AK41" s="59" t="s">
        <v>27</v>
      </c>
      <c r="AL41" s="59">
        <v>37</v>
      </c>
      <c r="AM41" s="70"/>
      <c r="AN41" s="59"/>
      <c r="AO41" s="69" t="s">
        <v>10</v>
      </c>
      <c r="AP41" s="59">
        <v>17.8584</v>
      </c>
      <c r="AQ41" s="59" t="s">
        <v>11</v>
      </c>
      <c r="AR41" s="59" t="s">
        <v>56</v>
      </c>
      <c r="AS41" s="59" t="s">
        <v>27</v>
      </c>
      <c r="AT41" s="59">
        <v>14</v>
      </c>
      <c r="AU41" s="70"/>
      <c r="AV41" s="59"/>
      <c r="AW41" s="69"/>
      <c r="AX41" s="59"/>
      <c r="AY41" s="59"/>
      <c r="AZ41" s="59"/>
      <c r="BA41" s="59"/>
      <c r="BB41" s="59"/>
      <c r="BC41" s="70"/>
      <c r="BD41" s="59"/>
      <c r="BE41" s="12" t="s">
        <v>10</v>
      </c>
      <c r="BF41" s="13">
        <v>14.9754</v>
      </c>
      <c r="BG41" s="13" t="s">
        <v>11</v>
      </c>
      <c r="BH41" s="13" t="s">
        <v>56</v>
      </c>
      <c r="BI41" s="13" t="s">
        <v>27</v>
      </c>
      <c r="BJ41" s="13">
        <v>20</v>
      </c>
      <c r="BK41" s="14"/>
      <c r="BM41" s="12" t="s">
        <v>10</v>
      </c>
      <c r="BN41" s="13">
        <v>17.419499999999999</v>
      </c>
      <c r="BO41" s="13" t="s">
        <v>11</v>
      </c>
      <c r="BP41" s="13" t="s">
        <v>56</v>
      </c>
      <c r="BQ41" s="13" t="s">
        <v>27</v>
      </c>
      <c r="BR41" s="13">
        <v>35</v>
      </c>
      <c r="BS41" s="14"/>
      <c r="BU41" s="12"/>
      <c r="BV41" s="105"/>
      <c r="BW41" s="103"/>
      <c r="BX41" s="13"/>
      <c r="BY41" s="13"/>
      <c r="BZ41" s="13"/>
      <c r="CA41" s="14"/>
    </row>
    <row r="42" spans="1:79" x14ac:dyDescent="0.25">
      <c r="A42" s="69"/>
      <c r="B42" s="59"/>
      <c r="C42" s="59"/>
      <c r="D42" s="59"/>
      <c r="E42" s="59"/>
      <c r="F42" s="59"/>
      <c r="G42" s="70"/>
      <c r="H42" s="59"/>
      <c r="I42" s="69" t="s">
        <v>10</v>
      </c>
      <c r="J42" s="59">
        <v>26.047599999999999</v>
      </c>
      <c r="K42" s="59" t="s">
        <v>11</v>
      </c>
      <c r="L42" s="59" t="s">
        <v>56</v>
      </c>
      <c r="M42" s="59" t="s">
        <v>27</v>
      </c>
      <c r="N42" s="59">
        <v>69</v>
      </c>
      <c r="O42" s="70"/>
      <c r="P42" s="59"/>
      <c r="Q42" s="69" t="s">
        <v>10</v>
      </c>
      <c r="R42" s="59">
        <v>20.367599999999999</v>
      </c>
      <c r="S42" s="59" t="s">
        <v>11</v>
      </c>
      <c r="T42" s="59" t="s">
        <v>56</v>
      </c>
      <c r="U42" s="59" t="s">
        <v>27</v>
      </c>
      <c r="V42" s="59">
        <v>24</v>
      </c>
      <c r="W42" s="70"/>
      <c r="X42" s="59"/>
      <c r="Y42" s="69" t="s">
        <v>10</v>
      </c>
      <c r="Z42" s="59">
        <v>16.391500000000001</v>
      </c>
      <c r="AA42" s="59" t="s">
        <v>11</v>
      </c>
      <c r="AB42" s="59" t="s">
        <v>56</v>
      </c>
      <c r="AC42" s="59" t="s">
        <v>27</v>
      </c>
      <c r="AD42" s="59">
        <v>33</v>
      </c>
      <c r="AE42" s="70"/>
      <c r="AF42" s="59"/>
      <c r="AG42" s="69" t="s">
        <v>10</v>
      </c>
      <c r="AH42" s="59">
        <v>18.404900000000001</v>
      </c>
      <c r="AI42" s="59" t="s">
        <v>11</v>
      </c>
      <c r="AJ42" s="59" t="s">
        <v>56</v>
      </c>
      <c r="AK42" s="59" t="s">
        <v>27</v>
      </c>
      <c r="AL42" s="59">
        <v>38</v>
      </c>
      <c r="AM42" s="70"/>
      <c r="AN42" s="59"/>
      <c r="AO42" s="69" t="s">
        <v>10</v>
      </c>
      <c r="AP42" s="59">
        <v>17.168600000000001</v>
      </c>
      <c r="AQ42" s="59" t="s">
        <v>11</v>
      </c>
      <c r="AR42" s="59" t="s">
        <v>56</v>
      </c>
      <c r="AS42" s="59" t="s">
        <v>27</v>
      </c>
      <c r="AT42" s="59">
        <v>15</v>
      </c>
      <c r="AU42" s="70"/>
      <c r="AV42" s="59"/>
      <c r="AW42" s="69"/>
      <c r="AX42" s="59"/>
      <c r="AY42" s="59"/>
      <c r="AZ42" s="59"/>
      <c r="BA42" s="59"/>
      <c r="BB42" s="59"/>
      <c r="BC42" s="70"/>
      <c r="BD42" s="59"/>
      <c r="BE42" s="12" t="s">
        <v>10</v>
      </c>
      <c r="BF42" s="13">
        <v>14.479799999999999</v>
      </c>
      <c r="BG42" s="13" t="s">
        <v>11</v>
      </c>
      <c r="BH42" s="13" t="s">
        <v>56</v>
      </c>
      <c r="BI42" s="13" t="s">
        <v>27</v>
      </c>
      <c r="BJ42" s="13">
        <v>21</v>
      </c>
      <c r="BK42" s="14"/>
      <c r="BM42" s="12" t="s">
        <v>10</v>
      </c>
      <c r="BN42" s="13">
        <v>17.3019</v>
      </c>
      <c r="BO42" s="13" t="s">
        <v>11</v>
      </c>
      <c r="BP42" s="13" t="s">
        <v>56</v>
      </c>
      <c r="BQ42" s="13" t="s">
        <v>27</v>
      </c>
      <c r="BR42" s="13">
        <v>36</v>
      </c>
      <c r="BS42" s="14"/>
      <c r="BU42" s="12"/>
      <c r="BV42" s="105"/>
      <c r="BW42" s="103"/>
      <c r="BX42" s="13"/>
      <c r="BY42" s="13"/>
      <c r="BZ42" s="13"/>
      <c r="CA42" s="14"/>
    </row>
    <row r="43" spans="1:79" x14ac:dyDescent="0.25">
      <c r="A43" s="69"/>
      <c r="B43" s="59"/>
      <c r="C43" s="59"/>
      <c r="D43" s="59"/>
      <c r="E43" s="59"/>
      <c r="F43" s="59"/>
      <c r="G43" s="70"/>
      <c r="H43" s="59"/>
      <c r="I43" s="69" t="s">
        <v>10</v>
      </c>
      <c r="J43" s="59">
        <v>26.3764</v>
      </c>
      <c r="K43" s="59" t="s">
        <v>11</v>
      </c>
      <c r="L43" s="59" t="s">
        <v>56</v>
      </c>
      <c r="M43" s="59" t="s">
        <v>27</v>
      </c>
      <c r="N43" s="59">
        <v>70</v>
      </c>
      <c r="O43" s="70"/>
      <c r="P43" s="59"/>
      <c r="Q43" s="69" t="s">
        <v>10</v>
      </c>
      <c r="R43" s="59">
        <v>20.889700000000001</v>
      </c>
      <c r="S43" s="59" t="s">
        <v>11</v>
      </c>
      <c r="T43" s="59" t="s">
        <v>56</v>
      </c>
      <c r="U43" s="59" t="s">
        <v>27</v>
      </c>
      <c r="V43" s="59">
        <v>25</v>
      </c>
      <c r="W43" s="70"/>
      <c r="X43" s="59"/>
      <c r="Y43" s="69" t="s">
        <v>10</v>
      </c>
      <c r="Z43" s="59">
        <v>16.973700000000001</v>
      </c>
      <c r="AA43" s="59" t="s">
        <v>11</v>
      </c>
      <c r="AB43" s="59" t="s">
        <v>56</v>
      </c>
      <c r="AC43" s="59" t="s">
        <v>27</v>
      </c>
      <c r="AD43" s="59">
        <v>34</v>
      </c>
      <c r="AE43" s="70"/>
      <c r="AF43" s="59"/>
      <c r="AG43" s="69" t="s">
        <v>10</v>
      </c>
      <c r="AH43" s="59">
        <v>17.591899999999999</v>
      </c>
      <c r="AI43" s="59" t="s">
        <v>11</v>
      </c>
      <c r="AJ43" s="59" t="s">
        <v>56</v>
      </c>
      <c r="AK43" s="59" t="s">
        <v>27</v>
      </c>
      <c r="AL43" s="59">
        <v>39</v>
      </c>
      <c r="AM43" s="70"/>
      <c r="AN43" s="59"/>
      <c r="AO43" s="69" t="s">
        <v>10</v>
      </c>
      <c r="AP43" s="59">
        <v>16.793299999999999</v>
      </c>
      <c r="AQ43" s="59" t="s">
        <v>11</v>
      </c>
      <c r="AR43" s="59" t="s">
        <v>56</v>
      </c>
      <c r="AS43" s="59" t="s">
        <v>27</v>
      </c>
      <c r="AT43" s="59">
        <v>16</v>
      </c>
      <c r="AU43" s="70"/>
      <c r="AV43" s="59"/>
      <c r="AW43" s="69"/>
      <c r="AX43" s="59"/>
      <c r="AY43" s="59"/>
      <c r="AZ43" s="59"/>
      <c r="BA43" s="59"/>
      <c r="BB43" s="59"/>
      <c r="BC43" s="70"/>
      <c r="BD43" s="59"/>
      <c r="BE43" s="12" t="s">
        <v>10</v>
      </c>
      <c r="BF43" s="13">
        <v>13.803900000000001</v>
      </c>
      <c r="BG43" s="13" t="s">
        <v>11</v>
      </c>
      <c r="BH43" s="13" t="s">
        <v>56</v>
      </c>
      <c r="BI43" s="13" t="s">
        <v>27</v>
      </c>
      <c r="BJ43" s="13">
        <v>22</v>
      </c>
      <c r="BK43" s="14"/>
      <c r="BM43" s="12"/>
      <c r="BN43" s="13"/>
      <c r="BO43" s="13"/>
      <c r="BP43" s="13"/>
      <c r="BQ43" s="13"/>
      <c r="BR43" s="13"/>
      <c r="BS43" s="14"/>
      <c r="BU43" s="12"/>
      <c r="BV43" s="105"/>
      <c r="BW43" s="103"/>
      <c r="BX43" s="13"/>
      <c r="BY43" s="13"/>
      <c r="BZ43" s="13"/>
      <c r="CA43" s="14"/>
    </row>
    <row r="44" spans="1:79" x14ac:dyDescent="0.25">
      <c r="A44" s="69"/>
      <c r="B44" s="59"/>
      <c r="C44" s="59"/>
      <c r="D44" s="59"/>
      <c r="E44" s="59"/>
      <c r="F44" s="59"/>
      <c r="G44" s="70"/>
      <c r="H44" s="59"/>
      <c r="I44" s="69" t="s">
        <v>10</v>
      </c>
      <c r="J44" s="59">
        <v>26.784700000000001</v>
      </c>
      <c r="K44" s="59" t="s">
        <v>11</v>
      </c>
      <c r="L44" s="59" t="s">
        <v>56</v>
      </c>
      <c r="M44" s="59" t="s">
        <v>27</v>
      </c>
      <c r="N44" s="59">
        <v>71</v>
      </c>
      <c r="O44" s="70"/>
      <c r="P44" s="59"/>
      <c r="Q44" s="69" t="s">
        <v>10</v>
      </c>
      <c r="R44" s="59">
        <v>21.889399999999998</v>
      </c>
      <c r="S44" s="59" t="s">
        <v>11</v>
      </c>
      <c r="T44" s="59" t="s">
        <v>56</v>
      </c>
      <c r="U44" s="59" t="s">
        <v>27</v>
      </c>
      <c r="V44" s="59">
        <v>26</v>
      </c>
      <c r="W44" s="70"/>
      <c r="X44" s="59"/>
      <c r="Y44" s="69" t="s">
        <v>10</v>
      </c>
      <c r="Z44" s="59">
        <v>17.371099999999998</v>
      </c>
      <c r="AA44" s="59" t="s">
        <v>11</v>
      </c>
      <c r="AB44" s="59" t="s">
        <v>56</v>
      </c>
      <c r="AC44" s="59" t="s">
        <v>27</v>
      </c>
      <c r="AD44" s="59">
        <v>35</v>
      </c>
      <c r="AE44" s="70"/>
      <c r="AF44" s="59"/>
      <c r="AG44" s="69" t="s">
        <v>10</v>
      </c>
      <c r="AH44" s="59">
        <v>16.866599999999998</v>
      </c>
      <c r="AI44" s="59" t="s">
        <v>11</v>
      </c>
      <c r="AJ44" s="59" t="s">
        <v>56</v>
      </c>
      <c r="AK44" s="59" t="s">
        <v>27</v>
      </c>
      <c r="AL44" s="59">
        <v>40</v>
      </c>
      <c r="AM44" s="70"/>
      <c r="AN44" s="59"/>
      <c r="AO44" s="69" t="s">
        <v>10</v>
      </c>
      <c r="AP44" s="59">
        <v>16.6966</v>
      </c>
      <c r="AQ44" s="59" t="s">
        <v>11</v>
      </c>
      <c r="AR44" s="59" t="s">
        <v>56</v>
      </c>
      <c r="AS44" s="59" t="s">
        <v>27</v>
      </c>
      <c r="AT44" s="59">
        <v>17</v>
      </c>
      <c r="AU44" s="70"/>
      <c r="AV44" s="59"/>
      <c r="AW44" s="69"/>
      <c r="AX44" s="59"/>
      <c r="AY44" s="59"/>
      <c r="AZ44" s="59"/>
      <c r="BA44" s="59"/>
      <c r="BB44" s="59"/>
      <c r="BC44" s="70"/>
      <c r="BD44" s="59"/>
      <c r="BE44" s="69"/>
      <c r="BF44" s="59"/>
      <c r="BG44" s="13"/>
      <c r="BH44" s="13"/>
      <c r="BI44" s="13"/>
      <c r="BJ44" s="13"/>
      <c r="BK44" s="14"/>
      <c r="BM44" s="12"/>
      <c r="BN44" s="13"/>
      <c r="BO44" s="13"/>
      <c r="BP44" s="13"/>
      <c r="BQ44" s="13"/>
      <c r="BR44" s="13"/>
      <c r="BS44" s="14"/>
      <c r="BU44" s="69"/>
      <c r="BV44" s="105"/>
      <c r="BW44" s="103"/>
      <c r="BX44" s="13"/>
      <c r="BY44" s="13"/>
      <c r="BZ44" s="13"/>
      <c r="CA44" s="14"/>
    </row>
    <row r="45" spans="1:79" x14ac:dyDescent="0.25">
      <c r="A45" s="69"/>
      <c r="B45" s="59"/>
      <c r="C45" s="59"/>
      <c r="D45" s="59"/>
      <c r="E45" s="59"/>
      <c r="F45" s="59"/>
      <c r="G45" s="70"/>
      <c r="H45" s="59"/>
      <c r="I45" s="69" t="s">
        <v>10</v>
      </c>
      <c r="J45" s="59">
        <v>27.087399999999999</v>
      </c>
      <c r="K45" s="59" t="s">
        <v>11</v>
      </c>
      <c r="L45" s="59" t="s">
        <v>56</v>
      </c>
      <c r="M45" s="59" t="s">
        <v>27</v>
      </c>
      <c r="N45" s="59">
        <v>72</v>
      </c>
      <c r="O45" s="70"/>
      <c r="P45" s="59"/>
      <c r="Q45" s="69" t="s">
        <v>10</v>
      </c>
      <c r="R45" s="59">
        <v>22.047699999999999</v>
      </c>
      <c r="S45" s="59" t="s">
        <v>11</v>
      </c>
      <c r="T45" s="59" t="s">
        <v>56</v>
      </c>
      <c r="U45" s="59" t="s">
        <v>27</v>
      </c>
      <c r="V45" s="59">
        <v>27</v>
      </c>
      <c r="W45" s="70"/>
      <c r="X45" s="59"/>
      <c r="Y45" s="69" t="s">
        <v>10</v>
      </c>
      <c r="Z45" s="59">
        <v>17.828199999999999</v>
      </c>
      <c r="AA45" s="59" t="s">
        <v>11</v>
      </c>
      <c r="AB45" s="59" t="s">
        <v>56</v>
      </c>
      <c r="AC45" s="59" t="s">
        <v>27</v>
      </c>
      <c r="AD45" s="59">
        <v>36</v>
      </c>
      <c r="AE45" s="70"/>
      <c r="AF45" s="59"/>
      <c r="AG45" s="69"/>
      <c r="AH45" s="59"/>
      <c r="AI45" s="59"/>
      <c r="AJ45" s="59"/>
      <c r="AK45" s="59"/>
      <c r="AL45" s="59"/>
      <c r="AM45" s="70"/>
      <c r="AN45" s="59"/>
      <c r="AO45" s="69" t="s">
        <v>10</v>
      </c>
      <c r="AP45" s="59">
        <v>16.686499999999999</v>
      </c>
      <c r="AQ45" s="59" t="s">
        <v>11</v>
      </c>
      <c r="AR45" s="59" t="s">
        <v>56</v>
      </c>
      <c r="AS45" s="59" t="s">
        <v>27</v>
      </c>
      <c r="AT45" s="59">
        <v>18</v>
      </c>
      <c r="AU45" s="70"/>
      <c r="AV45" s="59"/>
      <c r="AW45" s="69"/>
      <c r="AX45" s="59"/>
      <c r="AY45" s="59"/>
      <c r="AZ45" s="59"/>
      <c r="BA45" s="59"/>
      <c r="BB45" s="59"/>
      <c r="BC45" s="70"/>
      <c r="BD45" s="59"/>
      <c r="BE45" s="69"/>
      <c r="BF45" s="59"/>
      <c r="BG45" s="13"/>
      <c r="BH45" s="13"/>
      <c r="BI45" s="13"/>
      <c r="BJ45" s="13"/>
      <c r="BK45" s="14"/>
      <c r="BM45" s="12"/>
      <c r="BN45" s="13"/>
      <c r="BO45" s="13"/>
      <c r="BP45" s="13"/>
      <c r="BQ45" s="13"/>
      <c r="BR45" s="13"/>
      <c r="BS45" s="14"/>
      <c r="BU45" s="69"/>
      <c r="BV45" s="105"/>
      <c r="BW45" s="103"/>
      <c r="BX45" s="13"/>
      <c r="BY45" s="13"/>
      <c r="BZ45" s="13"/>
      <c r="CA45" s="14"/>
    </row>
    <row r="46" spans="1:79" x14ac:dyDescent="0.25">
      <c r="A46" s="69"/>
      <c r="B46" s="59"/>
      <c r="C46" s="59"/>
      <c r="D46" s="59"/>
      <c r="E46" s="59"/>
      <c r="F46" s="59"/>
      <c r="G46" s="70"/>
      <c r="H46" s="59"/>
      <c r="I46" s="69"/>
      <c r="J46" s="59"/>
      <c r="K46" s="59"/>
      <c r="L46" s="59"/>
      <c r="M46" s="59"/>
      <c r="N46" s="59"/>
      <c r="O46" s="70"/>
      <c r="P46" s="59"/>
      <c r="Q46" s="69" t="s">
        <v>10</v>
      </c>
      <c r="R46" s="59">
        <v>21.768799999999999</v>
      </c>
      <c r="S46" s="59" t="s">
        <v>11</v>
      </c>
      <c r="T46" s="59" t="s">
        <v>56</v>
      </c>
      <c r="U46" s="59" t="s">
        <v>27</v>
      </c>
      <c r="V46" s="59">
        <v>28</v>
      </c>
      <c r="W46" s="70"/>
      <c r="X46" s="59"/>
      <c r="Y46" s="69"/>
      <c r="Z46" s="59"/>
      <c r="AA46" s="59"/>
      <c r="AB46" s="59"/>
      <c r="AC46" s="59"/>
      <c r="AD46" s="59"/>
      <c r="AE46" s="70"/>
      <c r="AF46" s="59"/>
      <c r="AG46" s="69"/>
      <c r="AH46" s="59"/>
      <c r="AI46" s="59"/>
      <c r="AJ46" s="59"/>
      <c r="AK46" s="59"/>
      <c r="AL46" s="59"/>
      <c r="AM46" s="70"/>
      <c r="AN46" s="59"/>
      <c r="AO46" s="69" t="s">
        <v>10</v>
      </c>
      <c r="AP46" s="59">
        <v>16.404</v>
      </c>
      <c r="AQ46" s="59" t="s">
        <v>11</v>
      </c>
      <c r="AR46" s="59" t="s">
        <v>56</v>
      </c>
      <c r="AS46" s="59" t="s">
        <v>27</v>
      </c>
      <c r="AT46" s="59">
        <v>19</v>
      </c>
      <c r="AU46" s="70"/>
      <c r="AV46" s="59"/>
      <c r="AW46" s="69"/>
      <c r="AX46" s="59"/>
      <c r="AY46" s="59"/>
      <c r="AZ46" s="59"/>
      <c r="BA46" s="59"/>
      <c r="BB46" s="59"/>
      <c r="BC46" s="70"/>
      <c r="BD46" s="59"/>
      <c r="BE46" s="69"/>
      <c r="BF46" s="59"/>
      <c r="BG46" s="13"/>
      <c r="BH46" s="13"/>
      <c r="BI46" s="13"/>
      <c r="BJ46" s="13"/>
      <c r="BK46" s="14"/>
      <c r="BM46" s="12"/>
      <c r="BN46" s="13"/>
      <c r="BO46" s="13"/>
      <c r="BP46" s="13"/>
      <c r="BQ46" s="13"/>
      <c r="BR46" s="13"/>
      <c r="BS46" s="14"/>
      <c r="BU46" s="69"/>
      <c r="BV46" s="105"/>
      <c r="BW46" s="103"/>
      <c r="BX46" s="13"/>
      <c r="BY46" s="13"/>
      <c r="BZ46" s="13"/>
      <c r="CA46" s="14"/>
    </row>
    <row r="47" spans="1:79" x14ac:dyDescent="0.25">
      <c r="A47" s="69"/>
      <c r="B47" s="59"/>
      <c r="C47" s="59"/>
      <c r="D47" s="59"/>
      <c r="E47" s="59"/>
      <c r="F47" s="59"/>
      <c r="G47" s="70"/>
      <c r="H47" s="59"/>
      <c r="I47" s="69"/>
      <c r="J47" s="59"/>
      <c r="K47" s="59"/>
      <c r="L47" s="59"/>
      <c r="M47" s="59"/>
      <c r="N47" s="59"/>
      <c r="O47" s="70"/>
      <c r="P47" s="59"/>
      <c r="Q47" s="69" t="s">
        <v>10</v>
      </c>
      <c r="R47" s="59">
        <v>21.956</v>
      </c>
      <c r="S47" s="59" t="s">
        <v>11</v>
      </c>
      <c r="T47" s="59" t="s">
        <v>56</v>
      </c>
      <c r="U47" s="59" t="s">
        <v>27</v>
      </c>
      <c r="V47" s="59">
        <v>29</v>
      </c>
      <c r="W47" s="70"/>
      <c r="X47" s="59"/>
      <c r="Y47" s="69"/>
      <c r="Z47" s="59"/>
      <c r="AA47" s="59"/>
      <c r="AB47" s="59"/>
      <c r="AC47" s="59"/>
      <c r="AD47" s="59"/>
      <c r="AE47" s="70"/>
      <c r="AF47" s="59"/>
      <c r="AG47" s="69"/>
      <c r="AH47" s="59"/>
      <c r="AI47" s="59"/>
      <c r="AJ47" s="59"/>
      <c r="AK47" s="59"/>
      <c r="AL47" s="59"/>
      <c r="AM47" s="70"/>
      <c r="AN47" s="59"/>
      <c r="AO47" s="69" t="s">
        <v>10</v>
      </c>
      <c r="AP47" s="59">
        <v>15.9816</v>
      </c>
      <c r="AQ47" s="59" t="s">
        <v>11</v>
      </c>
      <c r="AR47" s="59" t="s">
        <v>56</v>
      </c>
      <c r="AS47" s="59" t="s">
        <v>27</v>
      </c>
      <c r="AT47" s="59">
        <v>20</v>
      </c>
      <c r="AU47" s="70"/>
      <c r="AV47" s="59"/>
      <c r="AW47" s="69"/>
      <c r="AX47" s="59"/>
      <c r="AY47" s="59"/>
      <c r="AZ47" s="59"/>
      <c r="BA47" s="59"/>
      <c r="BB47" s="59"/>
      <c r="BC47" s="70"/>
      <c r="BD47" s="59"/>
      <c r="BE47" s="69"/>
      <c r="BF47" s="59"/>
      <c r="BG47" s="13"/>
      <c r="BH47" s="13"/>
      <c r="BI47" s="13"/>
      <c r="BJ47" s="13"/>
      <c r="BK47" s="14"/>
      <c r="BM47" s="12"/>
      <c r="BN47" s="13"/>
      <c r="BO47" s="13"/>
      <c r="BP47" s="13"/>
      <c r="BQ47" s="13"/>
      <c r="BR47" s="13"/>
      <c r="BS47" s="14"/>
      <c r="BU47" s="69"/>
      <c r="BV47" s="105"/>
      <c r="BW47" s="103"/>
      <c r="BX47" s="13"/>
      <c r="BY47" s="13"/>
      <c r="BZ47" s="13"/>
      <c r="CA47" s="14"/>
    </row>
    <row r="48" spans="1:79" x14ac:dyDescent="0.25">
      <c r="A48" s="69"/>
      <c r="B48" s="59"/>
      <c r="C48" s="59"/>
      <c r="D48" s="59"/>
      <c r="E48" s="59"/>
      <c r="F48" s="59"/>
      <c r="G48" s="70"/>
      <c r="H48" s="59"/>
      <c r="I48" s="69"/>
      <c r="J48" s="59"/>
      <c r="K48" s="59"/>
      <c r="L48" s="59"/>
      <c r="M48" s="59"/>
      <c r="N48" s="59"/>
      <c r="O48" s="70"/>
      <c r="P48" s="59"/>
      <c r="Q48" s="69" t="s">
        <v>10</v>
      </c>
      <c r="R48" s="59">
        <v>22.8462</v>
      </c>
      <c r="S48" s="59" t="s">
        <v>11</v>
      </c>
      <c r="T48" s="59" t="s">
        <v>56</v>
      </c>
      <c r="U48" s="59" t="s">
        <v>27</v>
      </c>
      <c r="V48" s="59">
        <v>30</v>
      </c>
      <c r="W48" s="70"/>
      <c r="X48" s="59"/>
      <c r="Y48" s="69"/>
      <c r="Z48" s="59"/>
      <c r="AA48" s="59"/>
      <c r="AB48" s="59"/>
      <c r="AC48" s="59"/>
      <c r="AD48" s="59"/>
      <c r="AE48" s="70"/>
      <c r="AF48" s="59"/>
      <c r="AG48" s="69"/>
      <c r="AH48" s="59"/>
      <c r="AI48" s="59"/>
      <c r="AJ48" s="59"/>
      <c r="AK48" s="59"/>
      <c r="AL48" s="59"/>
      <c r="AM48" s="70"/>
      <c r="AN48" s="59"/>
      <c r="AO48" s="69" t="s">
        <v>10</v>
      </c>
      <c r="AP48" s="59">
        <v>16.035499999999999</v>
      </c>
      <c r="AQ48" s="59" t="s">
        <v>11</v>
      </c>
      <c r="AR48" s="59" t="s">
        <v>56</v>
      </c>
      <c r="AS48" s="59" t="s">
        <v>27</v>
      </c>
      <c r="AT48" s="59">
        <v>21</v>
      </c>
      <c r="AU48" s="70"/>
      <c r="AV48" s="59"/>
      <c r="AW48" s="69"/>
      <c r="AX48" s="59"/>
      <c r="AY48" s="59"/>
      <c r="AZ48" s="59"/>
      <c r="BA48" s="59"/>
      <c r="BB48" s="59"/>
      <c r="BC48" s="70"/>
      <c r="BD48" s="59"/>
      <c r="BE48" s="69"/>
      <c r="BF48" s="59"/>
      <c r="BG48" s="13"/>
      <c r="BH48" s="13"/>
      <c r="BI48" s="13"/>
      <c r="BJ48" s="13"/>
      <c r="BK48" s="14"/>
      <c r="BM48" s="12"/>
      <c r="BN48" s="13"/>
      <c r="BO48" s="13"/>
      <c r="BP48" s="13"/>
      <c r="BQ48" s="13"/>
      <c r="BR48" s="13"/>
      <c r="BS48" s="14"/>
      <c r="BU48" s="69"/>
      <c r="BV48" s="105"/>
      <c r="BW48" s="103"/>
      <c r="BX48" s="13"/>
      <c r="BY48" s="13"/>
      <c r="BZ48" s="13"/>
      <c r="CA48" s="14"/>
    </row>
    <row r="49" spans="1:79" x14ac:dyDescent="0.25">
      <c r="A49" s="69"/>
      <c r="B49" s="59"/>
      <c r="C49" s="59"/>
      <c r="D49" s="59"/>
      <c r="E49" s="59"/>
      <c r="F49" s="59"/>
      <c r="G49" s="70"/>
      <c r="H49" s="59"/>
      <c r="I49" s="69"/>
      <c r="J49" s="59"/>
      <c r="K49" s="59"/>
      <c r="L49" s="59"/>
      <c r="M49" s="59"/>
      <c r="N49" s="59"/>
      <c r="O49" s="70"/>
      <c r="P49" s="59"/>
      <c r="Q49" s="69" t="s">
        <v>10</v>
      </c>
      <c r="R49" s="59">
        <v>23.4986</v>
      </c>
      <c r="S49" s="59" t="s">
        <v>11</v>
      </c>
      <c r="T49" s="59" t="s">
        <v>56</v>
      </c>
      <c r="U49" s="59" t="s">
        <v>27</v>
      </c>
      <c r="V49" s="59">
        <v>31</v>
      </c>
      <c r="W49" s="70"/>
      <c r="X49" s="59"/>
      <c r="Y49" s="69"/>
      <c r="Z49" s="59"/>
      <c r="AA49" s="59"/>
      <c r="AB49" s="59"/>
      <c r="AC49" s="59"/>
      <c r="AD49" s="59"/>
      <c r="AE49" s="70"/>
      <c r="AF49" s="59"/>
      <c r="AG49" s="69"/>
      <c r="AH49" s="59"/>
      <c r="AI49" s="59"/>
      <c r="AJ49" s="59"/>
      <c r="AK49" s="59"/>
      <c r="AL49" s="59"/>
      <c r="AM49" s="70"/>
      <c r="AN49" s="59"/>
      <c r="AO49" s="69" t="s">
        <v>10</v>
      </c>
      <c r="AP49" s="59">
        <v>15.7088</v>
      </c>
      <c r="AQ49" s="59" t="s">
        <v>11</v>
      </c>
      <c r="AR49" s="59" t="s">
        <v>56</v>
      </c>
      <c r="AS49" s="59" t="s">
        <v>27</v>
      </c>
      <c r="AT49" s="59">
        <v>22</v>
      </c>
      <c r="AU49" s="70"/>
      <c r="AV49" s="59"/>
      <c r="AW49" s="69"/>
      <c r="AX49" s="59"/>
      <c r="AY49" s="59"/>
      <c r="AZ49" s="59"/>
      <c r="BA49" s="59"/>
      <c r="BB49" s="59"/>
      <c r="BC49" s="70"/>
      <c r="BD49" s="59"/>
      <c r="BE49" s="69"/>
      <c r="BF49" s="59"/>
      <c r="BG49" s="13"/>
      <c r="BH49" s="13"/>
      <c r="BI49" s="13"/>
      <c r="BJ49" s="13"/>
      <c r="BK49" s="14"/>
      <c r="BM49" s="12"/>
      <c r="BN49" s="13"/>
      <c r="BO49" s="13"/>
      <c r="BP49" s="13"/>
      <c r="BQ49" s="13"/>
      <c r="BR49" s="13"/>
      <c r="BS49" s="14"/>
      <c r="BU49" s="69"/>
      <c r="BV49" s="105"/>
      <c r="BW49" s="103"/>
      <c r="BX49" s="13"/>
      <c r="BY49" s="13"/>
      <c r="BZ49" s="13"/>
      <c r="CA49" s="14"/>
    </row>
    <row r="50" spans="1:79" x14ac:dyDescent="0.25">
      <c r="A50" s="69"/>
      <c r="B50" s="59"/>
      <c r="C50" s="59"/>
      <c r="D50" s="59"/>
      <c r="E50" s="59"/>
      <c r="F50" s="59"/>
      <c r="G50" s="70"/>
      <c r="H50" s="59"/>
      <c r="I50" s="69"/>
      <c r="J50" s="59"/>
      <c r="K50" s="59"/>
      <c r="L50" s="59"/>
      <c r="M50" s="59"/>
      <c r="N50" s="59"/>
      <c r="O50" s="70"/>
      <c r="P50" s="59"/>
      <c r="Q50" s="69" t="s">
        <v>10</v>
      </c>
      <c r="R50" s="59">
        <v>24.213200000000001</v>
      </c>
      <c r="S50" s="59" t="s">
        <v>11</v>
      </c>
      <c r="T50" s="59" t="s">
        <v>56</v>
      </c>
      <c r="U50" s="59" t="s">
        <v>27</v>
      </c>
      <c r="V50" s="59">
        <v>32</v>
      </c>
      <c r="W50" s="70"/>
      <c r="X50" s="59"/>
      <c r="Y50" s="69"/>
      <c r="Z50" s="59"/>
      <c r="AA50" s="59"/>
      <c r="AB50" s="59"/>
      <c r="AC50" s="59"/>
      <c r="AD50" s="59"/>
      <c r="AE50" s="70"/>
      <c r="AF50" s="59"/>
      <c r="AG50" s="69"/>
      <c r="AH50" s="59"/>
      <c r="AI50" s="59"/>
      <c r="AJ50" s="59"/>
      <c r="AK50" s="59"/>
      <c r="AL50" s="59"/>
      <c r="AM50" s="70"/>
      <c r="AN50" s="59"/>
      <c r="AO50" s="69" t="s">
        <v>10</v>
      </c>
      <c r="AP50" s="59">
        <v>15.104200000000001</v>
      </c>
      <c r="AQ50" s="59" t="s">
        <v>11</v>
      </c>
      <c r="AR50" s="59" t="s">
        <v>56</v>
      </c>
      <c r="AS50" s="59" t="s">
        <v>27</v>
      </c>
      <c r="AT50" s="59">
        <v>23</v>
      </c>
      <c r="AU50" s="70"/>
      <c r="AV50" s="59"/>
      <c r="AW50" s="69"/>
      <c r="AX50" s="59"/>
      <c r="AY50" s="59"/>
      <c r="AZ50" s="59"/>
      <c r="BA50" s="59"/>
      <c r="BB50" s="59"/>
      <c r="BC50" s="70"/>
      <c r="BD50" s="59"/>
      <c r="BE50" s="69"/>
      <c r="BF50" s="59"/>
      <c r="BG50" s="13"/>
      <c r="BH50" s="13"/>
      <c r="BI50" s="13"/>
      <c r="BJ50" s="13"/>
      <c r="BK50" s="14"/>
      <c r="BM50" s="12"/>
      <c r="BN50" s="13"/>
      <c r="BO50" s="13"/>
      <c r="BP50" s="13"/>
      <c r="BQ50" s="13"/>
      <c r="BR50" s="13"/>
      <c r="BS50" s="14"/>
      <c r="BU50" s="69"/>
      <c r="BV50" s="59"/>
      <c r="BW50" s="13"/>
      <c r="BX50" s="13"/>
      <c r="BY50" s="13"/>
      <c r="BZ50" s="13"/>
      <c r="CA50" s="14"/>
    </row>
    <row r="51" spans="1:79" x14ac:dyDescent="0.25">
      <c r="A51" s="69"/>
      <c r="B51" s="59"/>
      <c r="C51" s="59"/>
      <c r="D51" s="59"/>
      <c r="E51" s="59"/>
      <c r="F51" s="59"/>
      <c r="G51" s="70"/>
      <c r="H51" s="59"/>
      <c r="I51" s="69"/>
      <c r="J51" s="59"/>
      <c r="K51" s="59"/>
      <c r="L51" s="59"/>
      <c r="M51" s="59"/>
      <c r="N51" s="59"/>
      <c r="O51" s="70"/>
      <c r="P51" s="59"/>
      <c r="Q51" s="69" t="s">
        <v>10</v>
      </c>
      <c r="R51" s="59">
        <v>24.744299999999999</v>
      </c>
      <c r="S51" s="59" t="s">
        <v>11</v>
      </c>
      <c r="T51" s="59" t="s">
        <v>56</v>
      </c>
      <c r="U51" s="59" t="s">
        <v>27</v>
      </c>
      <c r="V51" s="59">
        <v>33</v>
      </c>
      <c r="W51" s="70"/>
      <c r="X51" s="59"/>
      <c r="Y51" s="69"/>
      <c r="Z51" s="59"/>
      <c r="AA51" s="59"/>
      <c r="AB51" s="59"/>
      <c r="AC51" s="59"/>
      <c r="AD51" s="59"/>
      <c r="AE51" s="70"/>
      <c r="AF51" s="59"/>
      <c r="AG51" s="69" t="s">
        <v>57</v>
      </c>
      <c r="AH51" s="59">
        <v>0.21784100000000001</v>
      </c>
      <c r="AI51" s="59" t="s">
        <v>6</v>
      </c>
      <c r="AJ51" s="59"/>
      <c r="AK51" s="59"/>
      <c r="AL51" s="59"/>
      <c r="AM51" s="70"/>
      <c r="AN51" s="59"/>
      <c r="AO51" s="69" t="s">
        <v>10</v>
      </c>
      <c r="AP51" s="59">
        <v>15.042400000000001</v>
      </c>
      <c r="AQ51" s="59" t="s">
        <v>11</v>
      </c>
      <c r="AR51" s="59" t="s">
        <v>56</v>
      </c>
      <c r="AS51" s="59" t="s">
        <v>27</v>
      </c>
      <c r="AT51" s="59">
        <v>24</v>
      </c>
      <c r="AU51" s="70"/>
      <c r="AV51" s="59"/>
      <c r="AW51" s="69"/>
      <c r="AX51" s="59"/>
      <c r="AY51" s="59"/>
      <c r="AZ51" s="59"/>
      <c r="BA51" s="59"/>
      <c r="BB51" s="59"/>
      <c r="BC51" s="70"/>
      <c r="BD51" s="59"/>
      <c r="BE51" s="69"/>
      <c r="BF51" s="59"/>
      <c r="BG51" s="13"/>
      <c r="BH51" s="13"/>
      <c r="BI51" s="13"/>
      <c r="BJ51" s="13"/>
      <c r="BK51" s="14"/>
      <c r="BM51" s="12"/>
      <c r="BN51" s="13"/>
      <c r="BO51" s="13"/>
      <c r="BP51" s="13"/>
      <c r="BQ51" s="13"/>
      <c r="BR51" s="13"/>
      <c r="BS51" s="14"/>
      <c r="BU51" s="69"/>
      <c r="BV51" s="59"/>
      <c r="BW51" s="13"/>
      <c r="BX51" s="13"/>
      <c r="BY51" s="13"/>
      <c r="BZ51" s="13"/>
      <c r="CA51" s="14"/>
    </row>
    <row r="52" spans="1:79" x14ac:dyDescent="0.25">
      <c r="A52" s="69"/>
      <c r="B52" s="59"/>
      <c r="C52" s="59"/>
      <c r="D52" s="59"/>
      <c r="E52" s="59"/>
      <c r="F52" s="59"/>
      <c r="G52" s="70"/>
      <c r="H52" s="59"/>
      <c r="I52" s="69"/>
      <c r="J52" s="59"/>
      <c r="K52" s="59"/>
      <c r="L52" s="59"/>
      <c r="M52" s="59"/>
      <c r="N52" s="59"/>
      <c r="O52" s="70"/>
      <c r="P52" s="59"/>
      <c r="Q52" s="69"/>
      <c r="R52" s="59"/>
      <c r="S52" s="59"/>
      <c r="T52" s="59"/>
      <c r="U52" s="59"/>
      <c r="V52" s="59"/>
      <c r="W52" s="70"/>
      <c r="X52" s="59"/>
      <c r="Y52" s="69"/>
      <c r="Z52" s="59"/>
      <c r="AA52" s="59"/>
      <c r="AB52" s="59"/>
      <c r="AC52" s="59"/>
      <c r="AD52" s="59"/>
      <c r="AE52" s="70"/>
      <c r="AF52" s="59"/>
      <c r="AG52" s="69" t="s">
        <v>58</v>
      </c>
      <c r="AH52" s="59">
        <v>0.28324500000000002</v>
      </c>
      <c r="AI52" s="59"/>
      <c r="AJ52" s="59"/>
      <c r="AK52" s="59"/>
      <c r="AL52" s="59"/>
      <c r="AM52" s="70"/>
      <c r="AN52" s="59"/>
      <c r="AO52" s="69" t="s">
        <v>10</v>
      </c>
      <c r="AP52" s="59">
        <v>14.9579</v>
      </c>
      <c r="AQ52" s="59" t="s">
        <v>11</v>
      </c>
      <c r="AR52" s="59" t="s">
        <v>56</v>
      </c>
      <c r="AS52" s="59" t="s">
        <v>27</v>
      </c>
      <c r="AT52" s="59">
        <v>25</v>
      </c>
      <c r="AU52" s="70"/>
      <c r="AV52" s="59"/>
      <c r="AW52" s="69"/>
      <c r="AX52" s="59"/>
      <c r="AY52" s="59"/>
      <c r="AZ52" s="59"/>
      <c r="BA52" s="59"/>
      <c r="BB52" s="59"/>
      <c r="BC52" s="70"/>
      <c r="BD52" s="59"/>
      <c r="BE52" s="69"/>
      <c r="BF52" s="59"/>
      <c r="BG52" s="13"/>
      <c r="BH52" s="13"/>
      <c r="BI52" s="13"/>
      <c r="BJ52" s="13"/>
      <c r="BK52" s="14"/>
      <c r="BM52" s="12"/>
      <c r="BN52" s="13"/>
      <c r="BO52" s="13"/>
      <c r="BP52" s="13"/>
      <c r="BQ52" s="13"/>
      <c r="BR52" s="13"/>
      <c r="BS52" s="14"/>
      <c r="BU52" s="69"/>
      <c r="BV52" s="59"/>
      <c r="BW52" s="13"/>
      <c r="BX52" s="13"/>
      <c r="BY52" s="13"/>
      <c r="BZ52" s="13"/>
      <c r="CA52" s="14"/>
    </row>
    <row r="53" spans="1:79" x14ac:dyDescent="0.25">
      <c r="A53" s="77" t="s">
        <v>12</v>
      </c>
      <c r="B53" s="58">
        <f>B34-B40</f>
        <v>4.0498000000000012</v>
      </c>
      <c r="C53" s="57" t="s">
        <v>13</v>
      </c>
      <c r="D53" s="57"/>
      <c r="E53" s="57"/>
      <c r="F53" s="57"/>
      <c r="G53" s="78"/>
      <c r="H53" s="59"/>
      <c r="I53" s="77" t="s">
        <v>12</v>
      </c>
      <c r="J53" s="58">
        <f>J45-J34</f>
        <v>5.8340999999999994</v>
      </c>
      <c r="K53" s="57" t="s">
        <v>13</v>
      </c>
      <c r="L53" s="57"/>
      <c r="M53" s="57"/>
      <c r="N53" s="57"/>
      <c r="O53" s="78"/>
      <c r="P53" s="59"/>
      <c r="Q53" s="77" t="s">
        <v>12</v>
      </c>
      <c r="R53" s="58">
        <f>R51-R34</f>
        <v>10.130899999999999</v>
      </c>
      <c r="S53" s="57" t="s">
        <v>13</v>
      </c>
      <c r="T53" s="57"/>
      <c r="U53" s="57"/>
      <c r="V53" s="57"/>
      <c r="W53" s="78"/>
      <c r="X53" s="59"/>
      <c r="Y53" s="69"/>
      <c r="Z53" s="59"/>
      <c r="AA53" s="59"/>
      <c r="AB53" s="59"/>
      <c r="AC53" s="59"/>
      <c r="AD53" s="59"/>
      <c r="AE53" s="70"/>
      <c r="AF53" s="59"/>
      <c r="AG53" s="69" t="s">
        <v>59</v>
      </c>
      <c r="AH53" s="59">
        <v>0.98002800000000001</v>
      </c>
      <c r="AI53" s="59"/>
      <c r="AJ53" s="59"/>
      <c r="AK53" s="59"/>
      <c r="AL53" s="59"/>
      <c r="AM53" s="70"/>
      <c r="AN53" s="59"/>
      <c r="AO53" s="69"/>
      <c r="AP53" s="59"/>
      <c r="AQ53" s="59"/>
      <c r="AR53" s="59"/>
      <c r="AS53" s="59"/>
      <c r="AT53" s="59"/>
      <c r="AU53" s="70"/>
      <c r="AV53" s="59"/>
      <c r="AW53" s="69"/>
      <c r="AX53" s="59"/>
      <c r="AY53" s="59"/>
      <c r="AZ53" s="59"/>
      <c r="BA53" s="59"/>
      <c r="BB53" s="59"/>
      <c r="BC53" s="70"/>
      <c r="BD53" s="59"/>
      <c r="BE53" s="69"/>
      <c r="BF53" s="59"/>
      <c r="BG53" s="13"/>
      <c r="BH53" s="13"/>
      <c r="BI53" s="13"/>
      <c r="BJ53" s="13"/>
      <c r="BK53" s="14"/>
      <c r="BM53" s="12"/>
      <c r="BN53" s="13"/>
      <c r="BO53" s="13"/>
      <c r="BP53" s="13"/>
      <c r="BQ53" s="13"/>
      <c r="BR53" s="13"/>
      <c r="BS53" s="14"/>
      <c r="BU53" s="69"/>
      <c r="BV53" s="59"/>
      <c r="BW53" s="13"/>
      <c r="BX53" s="13"/>
      <c r="BY53" s="13"/>
      <c r="BZ53" s="13"/>
      <c r="CA53" s="14"/>
    </row>
    <row r="54" spans="1:79" x14ac:dyDescent="0.25">
      <c r="A54" s="69"/>
      <c r="B54" s="59"/>
      <c r="C54" s="59"/>
      <c r="D54" s="59"/>
      <c r="E54" s="59"/>
      <c r="F54" s="59"/>
      <c r="G54" s="70"/>
      <c r="H54" s="59"/>
      <c r="I54" s="69"/>
      <c r="J54" s="59"/>
      <c r="K54" s="59"/>
      <c r="L54" s="59"/>
      <c r="M54" s="59"/>
      <c r="N54" s="59"/>
      <c r="O54" s="70"/>
      <c r="P54" s="59"/>
      <c r="Q54" s="69"/>
      <c r="R54" s="59"/>
      <c r="S54" s="59"/>
      <c r="T54" s="59"/>
      <c r="U54" s="59"/>
      <c r="V54" s="59"/>
      <c r="W54" s="70"/>
      <c r="X54" s="59"/>
      <c r="Y54" s="69"/>
      <c r="Z54" s="59"/>
      <c r="AA54" s="59" t="s">
        <v>44</v>
      </c>
      <c r="AB54" s="59"/>
      <c r="AC54" s="59"/>
      <c r="AD54" s="59"/>
      <c r="AE54" s="70"/>
      <c r="AF54" s="59"/>
      <c r="AG54" s="69"/>
      <c r="AH54" s="59"/>
      <c r="AI54" s="59"/>
      <c r="AJ54" s="59"/>
      <c r="AK54" s="59"/>
      <c r="AL54" s="59"/>
      <c r="AM54" s="70"/>
      <c r="AN54" s="59"/>
      <c r="AO54" s="69"/>
      <c r="AP54" s="59"/>
      <c r="AQ54" s="59"/>
      <c r="AR54" s="59"/>
      <c r="AS54" s="59"/>
      <c r="AT54" s="59"/>
      <c r="AU54" s="70"/>
      <c r="AV54" s="59"/>
      <c r="AW54" s="69"/>
      <c r="AX54" s="59"/>
      <c r="AY54" s="59"/>
      <c r="AZ54" s="59"/>
      <c r="BA54" s="59"/>
      <c r="BB54" s="59"/>
      <c r="BC54" s="70"/>
      <c r="BD54" s="59"/>
      <c r="BE54" s="69"/>
      <c r="BF54" s="59"/>
      <c r="BG54" s="13"/>
      <c r="BH54" s="13"/>
      <c r="BI54" s="13"/>
      <c r="BJ54" s="13"/>
      <c r="BK54" s="14"/>
      <c r="BM54" s="12"/>
      <c r="BN54" s="13"/>
      <c r="BO54" s="13"/>
      <c r="BP54" s="13"/>
      <c r="BQ54" s="13"/>
      <c r="BR54" s="13"/>
      <c r="BS54" s="14"/>
      <c r="BU54" s="69"/>
      <c r="BV54" s="59"/>
      <c r="BW54" s="13"/>
      <c r="BX54" s="13"/>
      <c r="BY54" s="13"/>
      <c r="BZ54" s="13"/>
      <c r="CA54" s="14"/>
    </row>
    <row r="55" spans="1:79" x14ac:dyDescent="0.25">
      <c r="A55" s="69" t="s">
        <v>14</v>
      </c>
      <c r="B55" s="59">
        <v>24.6</v>
      </c>
      <c r="C55" s="59" t="s">
        <v>13</v>
      </c>
      <c r="D55" s="59"/>
      <c r="E55" s="59"/>
      <c r="F55" s="59"/>
      <c r="G55" s="70"/>
      <c r="H55" s="59"/>
      <c r="I55" s="69" t="s">
        <v>14</v>
      </c>
      <c r="J55" s="59">
        <v>23.4</v>
      </c>
      <c r="K55" s="59" t="s">
        <v>13</v>
      </c>
      <c r="L55" s="59"/>
      <c r="M55" s="59"/>
      <c r="N55" s="59"/>
      <c r="O55" s="70"/>
      <c r="P55" s="59"/>
      <c r="Q55" s="69" t="s">
        <v>14</v>
      </c>
      <c r="R55" s="59">
        <v>26</v>
      </c>
      <c r="S55" s="59" t="s">
        <v>13</v>
      </c>
      <c r="T55" s="59"/>
      <c r="U55" s="59"/>
      <c r="V55" s="59"/>
      <c r="W55" s="70"/>
      <c r="X55" s="59"/>
      <c r="Y55" s="69"/>
      <c r="Z55" s="59"/>
      <c r="AA55" s="59"/>
      <c r="AB55" s="59"/>
      <c r="AC55" s="59"/>
      <c r="AD55" s="59"/>
      <c r="AE55" s="70"/>
      <c r="AF55" s="59"/>
      <c r="AG55" s="69"/>
      <c r="AH55" s="59"/>
      <c r="AI55" s="59"/>
      <c r="AJ55" s="59"/>
      <c r="AK55" s="59"/>
      <c r="AL55" s="59"/>
      <c r="AM55" s="70"/>
      <c r="AN55" s="59"/>
      <c r="AO55" s="69"/>
      <c r="AP55" s="59"/>
      <c r="AQ55" s="59"/>
      <c r="AR55" s="59"/>
      <c r="AS55" s="59"/>
      <c r="AT55" s="59"/>
      <c r="AU55" s="70"/>
      <c r="AV55" s="59"/>
      <c r="AW55" s="69"/>
      <c r="AX55" s="59"/>
      <c r="AY55" s="59"/>
      <c r="AZ55" s="59"/>
      <c r="BA55" s="59"/>
      <c r="BB55" s="59"/>
      <c r="BC55" s="70"/>
      <c r="BD55" s="59"/>
      <c r="BE55" s="69"/>
      <c r="BF55" s="59"/>
      <c r="BG55" s="13"/>
      <c r="BH55" s="13"/>
      <c r="BI55" s="13"/>
      <c r="BJ55" s="13"/>
      <c r="BK55" s="14"/>
      <c r="BM55" s="12"/>
      <c r="BN55" s="13"/>
      <c r="BO55" s="13"/>
      <c r="BP55" s="13"/>
      <c r="BQ55" s="13"/>
      <c r="BR55" s="13"/>
      <c r="BS55" s="14"/>
      <c r="BU55" s="69"/>
      <c r="BV55" s="59"/>
      <c r="BW55" s="13"/>
      <c r="BX55" s="13"/>
      <c r="BY55" s="13"/>
      <c r="BZ55" s="13"/>
      <c r="CA55" s="14"/>
    </row>
    <row r="56" spans="1:79" x14ac:dyDescent="0.25">
      <c r="A56" s="69"/>
      <c r="B56" s="59"/>
      <c r="C56" s="59"/>
      <c r="D56" s="59"/>
      <c r="E56" s="59"/>
      <c r="F56" s="59"/>
      <c r="G56" s="70"/>
      <c r="H56" s="59"/>
      <c r="I56" s="69"/>
      <c r="J56" s="59"/>
      <c r="K56" s="59"/>
      <c r="L56" s="59"/>
      <c r="M56" s="59"/>
      <c r="N56" s="59"/>
      <c r="O56" s="70"/>
      <c r="P56" s="59"/>
      <c r="Q56" s="69"/>
      <c r="R56" s="59"/>
      <c r="S56" s="59"/>
      <c r="T56" s="59"/>
      <c r="U56" s="59"/>
      <c r="V56" s="59"/>
      <c r="W56" s="70"/>
      <c r="X56" s="59"/>
      <c r="Y56" s="69"/>
      <c r="Z56" s="59"/>
      <c r="AA56" s="59"/>
      <c r="AB56" s="59"/>
      <c r="AC56" s="59"/>
      <c r="AD56" s="59"/>
      <c r="AE56" s="70"/>
      <c r="AF56" s="59"/>
      <c r="AG56" s="69"/>
      <c r="AH56" s="59"/>
      <c r="AI56" s="59"/>
      <c r="AJ56" s="59"/>
      <c r="AK56" s="59"/>
      <c r="AL56" s="59"/>
      <c r="AM56" s="70"/>
      <c r="AN56" s="59"/>
      <c r="AO56" s="69"/>
      <c r="AP56" s="59"/>
      <c r="AQ56" s="59"/>
      <c r="AR56" s="59"/>
      <c r="AS56" s="59"/>
      <c r="AT56" s="59"/>
      <c r="AU56" s="70"/>
      <c r="AV56" s="59"/>
      <c r="AW56" s="69"/>
      <c r="AX56" s="59"/>
      <c r="AY56" s="59"/>
      <c r="AZ56" s="59"/>
      <c r="BA56" s="59"/>
      <c r="BB56" s="59"/>
      <c r="BC56" s="70"/>
      <c r="BD56" s="59"/>
      <c r="BE56" s="69"/>
      <c r="BF56" s="59"/>
      <c r="BG56" s="13"/>
      <c r="BH56" s="13"/>
      <c r="BI56" s="13"/>
      <c r="BJ56" s="13"/>
      <c r="BK56" s="14"/>
      <c r="BM56" s="12"/>
      <c r="BN56" s="13"/>
      <c r="BO56" s="13"/>
      <c r="BP56" s="13"/>
      <c r="BQ56" s="13"/>
      <c r="BR56" s="13"/>
      <c r="BS56" s="14"/>
      <c r="BU56" s="69"/>
      <c r="BV56" s="59"/>
      <c r="BW56" s="13"/>
      <c r="BX56" s="13"/>
      <c r="BY56" s="13"/>
      <c r="BZ56" s="13"/>
      <c r="CA56" s="14"/>
    </row>
    <row r="57" spans="1:79" x14ac:dyDescent="0.25">
      <c r="A57" s="77" t="s">
        <v>15</v>
      </c>
      <c r="B57" s="58">
        <f>B53/B55*100</f>
        <v>16.462601626016262</v>
      </c>
      <c r="C57" s="57" t="s">
        <v>16</v>
      </c>
      <c r="D57" s="57"/>
      <c r="E57" s="57"/>
      <c r="F57" s="57"/>
      <c r="G57" s="78"/>
      <c r="H57" s="59"/>
      <c r="I57" s="77" t="s">
        <v>15</v>
      </c>
      <c r="J57" s="58">
        <f>J53/J55*100</f>
        <v>24.932051282051283</v>
      </c>
      <c r="K57" s="57" t="s">
        <v>16</v>
      </c>
      <c r="L57" s="57"/>
      <c r="M57" s="57"/>
      <c r="N57" s="57"/>
      <c r="O57" s="78"/>
      <c r="P57" s="59"/>
      <c r="Q57" s="77" t="s">
        <v>15</v>
      </c>
      <c r="R57" s="58">
        <f>R53/R55*100</f>
        <v>38.964999999999996</v>
      </c>
      <c r="S57" s="57" t="s">
        <v>16</v>
      </c>
      <c r="T57" s="57"/>
      <c r="U57" s="57"/>
      <c r="V57" s="57"/>
      <c r="W57" s="78"/>
      <c r="X57" s="59"/>
      <c r="Y57" s="77" t="s">
        <v>12</v>
      </c>
      <c r="Z57" s="58">
        <f>Z45-Z33</f>
        <v>10.416639999999999</v>
      </c>
      <c r="AA57" s="57" t="s">
        <v>13</v>
      </c>
      <c r="AB57" s="57"/>
      <c r="AC57" s="57"/>
      <c r="AD57" s="57"/>
      <c r="AE57" s="78"/>
      <c r="AF57" s="59"/>
      <c r="AG57" s="77" t="s">
        <v>12</v>
      </c>
      <c r="AH57" s="58">
        <f>AH33-AH44</f>
        <v>8.0546000000000006</v>
      </c>
      <c r="AI57" s="57" t="s">
        <v>13</v>
      </c>
      <c r="AJ57" s="57"/>
      <c r="AK57" s="57"/>
      <c r="AL57" s="57"/>
      <c r="AM57" s="78"/>
      <c r="AN57" s="59"/>
      <c r="AO57" s="77" t="s">
        <v>12</v>
      </c>
      <c r="AP57" s="58">
        <f>AP32-AP52</f>
        <v>6.9465999999999983</v>
      </c>
      <c r="AQ57" s="57" t="s">
        <v>13</v>
      </c>
      <c r="AR57" s="57"/>
      <c r="AS57" s="57"/>
      <c r="AT57" s="57"/>
      <c r="AU57" s="78"/>
      <c r="AV57" s="59"/>
      <c r="AW57" s="77" t="s">
        <v>12</v>
      </c>
      <c r="AX57" s="58">
        <f>AX36-AX30</f>
        <v>7.1549000000000014</v>
      </c>
      <c r="AY57" s="57" t="s">
        <v>13</v>
      </c>
      <c r="AZ57" s="57"/>
      <c r="BA57" s="57"/>
      <c r="BB57" s="57"/>
      <c r="BC57" s="78"/>
      <c r="BD57" s="59"/>
      <c r="BE57" s="77" t="s">
        <v>12</v>
      </c>
      <c r="BF57" s="58">
        <f>BF30-BF43</f>
        <v>9.9675999999999991</v>
      </c>
      <c r="BG57" s="57" t="s">
        <v>13</v>
      </c>
      <c r="BH57" s="57"/>
      <c r="BI57" s="57"/>
      <c r="BJ57" s="57"/>
      <c r="BK57" s="78"/>
      <c r="BM57" s="77" t="s">
        <v>12</v>
      </c>
      <c r="BN57" s="58">
        <f>BN30-BN42</f>
        <v>4.7002999999999986</v>
      </c>
      <c r="BO57" s="57" t="s">
        <v>13</v>
      </c>
      <c r="BP57" s="57"/>
      <c r="BQ57" s="57"/>
      <c r="BR57" s="57"/>
      <c r="BS57" s="78"/>
      <c r="BU57" s="77" t="s">
        <v>12</v>
      </c>
      <c r="BV57" s="101">
        <f>BU37-BU31</f>
        <v>4.4988000000000028</v>
      </c>
      <c r="BW57" s="57" t="s">
        <v>13</v>
      </c>
      <c r="BX57" s="57"/>
      <c r="BY57" s="57"/>
      <c r="BZ57" s="57"/>
      <c r="CA57" s="78"/>
    </row>
    <row r="58" spans="1:79" x14ac:dyDescent="0.25">
      <c r="A58" s="69"/>
      <c r="B58" s="59"/>
      <c r="C58" s="59"/>
      <c r="D58" s="59"/>
      <c r="E58" s="59"/>
      <c r="F58" s="59"/>
      <c r="G58" s="70"/>
      <c r="H58" s="59"/>
      <c r="I58" s="69"/>
      <c r="J58" s="59"/>
      <c r="K58" s="59"/>
      <c r="L58" s="59"/>
      <c r="M58" s="59"/>
      <c r="N58" s="59"/>
      <c r="O58" s="70"/>
      <c r="P58" s="59"/>
      <c r="Q58" s="69"/>
      <c r="R58" s="59"/>
      <c r="S58" s="59"/>
      <c r="T58" s="59"/>
      <c r="U58" s="59"/>
      <c r="V58" s="59"/>
      <c r="W58" s="70"/>
      <c r="X58" s="59"/>
      <c r="Y58" s="69"/>
      <c r="Z58" s="59"/>
      <c r="AA58" s="59"/>
      <c r="AB58" s="59"/>
      <c r="AC58" s="59"/>
      <c r="AD58" s="59"/>
      <c r="AE58" s="70"/>
      <c r="AF58" s="59"/>
      <c r="AG58" s="69"/>
      <c r="AH58" s="59"/>
      <c r="AI58" s="59"/>
      <c r="AJ58" s="59"/>
      <c r="AK58" s="59"/>
      <c r="AL58" s="59"/>
      <c r="AM58" s="70"/>
      <c r="AN58" s="59"/>
      <c r="AO58" s="69"/>
      <c r="AP58" s="59"/>
      <c r="AQ58" s="59"/>
      <c r="AR58" s="59"/>
      <c r="AS58" s="59"/>
      <c r="AT58" s="59"/>
      <c r="AU58" s="70"/>
      <c r="AV58" s="59"/>
      <c r="AW58" s="69"/>
      <c r="AX58" s="59"/>
      <c r="AY58" s="59"/>
      <c r="AZ58" s="59"/>
      <c r="BA58" s="59"/>
      <c r="BB58" s="59"/>
      <c r="BC58" s="70"/>
      <c r="BD58" s="59"/>
      <c r="BE58" s="69"/>
      <c r="BF58" s="59"/>
      <c r="BG58" s="13"/>
      <c r="BH58" s="13"/>
      <c r="BI58" s="13"/>
      <c r="BJ58" s="13"/>
      <c r="BK58" s="14"/>
      <c r="BM58" s="69"/>
      <c r="BN58" s="59"/>
      <c r="BO58" s="13"/>
      <c r="BP58" s="13"/>
      <c r="BQ58" s="13"/>
      <c r="BR58" s="13"/>
      <c r="BS58" s="14"/>
      <c r="BU58" s="69"/>
      <c r="BV58" s="59"/>
      <c r="BW58" s="13"/>
      <c r="BX58" s="13"/>
      <c r="BY58" s="13"/>
      <c r="BZ58" s="13"/>
      <c r="CA58" s="14"/>
    </row>
    <row r="59" spans="1:79" x14ac:dyDescent="0.25">
      <c r="A59" s="77" t="s">
        <v>17</v>
      </c>
      <c r="B59" s="57"/>
      <c r="C59" s="57"/>
      <c r="D59" s="57"/>
      <c r="E59" s="58">
        <f>B53/(7*28)</f>
        <v>2.0662244897959189E-2</v>
      </c>
      <c r="F59" s="57" t="s">
        <v>6</v>
      </c>
      <c r="G59" s="78"/>
      <c r="H59" s="59"/>
      <c r="I59" s="77" t="s">
        <v>17</v>
      </c>
      <c r="J59" s="57"/>
      <c r="K59" s="57"/>
      <c r="L59" s="57"/>
      <c r="M59" s="57"/>
      <c r="N59" s="58">
        <f>J53/(12*22.9)</f>
        <v>2.1230349344978167E-2</v>
      </c>
      <c r="O59" s="78" t="s">
        <v>25</v>
      </c>
      <c r="P59" s="59"/>
      <c r="Q59" s="77" t="s">
        <v>17</v>
      </c>
      <c r="R59" s="57"/>
      <c r="S59" s="57"/>
      <c r="T59" s="57"/>
      <c r="U59" s="57"/>
      <c r="V59" s="58">
        <f>R53/(18*16)</f>
        <v>3.5176736111111107E-2</v>
      </c>
      <c r="W59" s="78" t="s">
        <v>25</v>
      </c>
      <c r="X59" s="59"/>
      <c r="Y59" s="69" t="s">
        <v>14</v>
      </c>
      <c r="Z59" s="59">
        <v>20.2</v>
      </c>
      <c r="AA59" s="59" t="s">
        <v>13</v>
      </c>
      <c r="AB59" s="59"/>
      <c r="AC59" s="59"/>
      <c r="AD59" s="59"/>
      <c r="AE59" s="70"/>
      <c r="AF59" s="59"/>
      <c r="AG59" s="77" t="s">
        <v>14</v>
      </c>
      <c r="AH59" s="57">
        <v>28.6</v>
      </c>
      <c r="AI59" s="57" t="s">
        <v>13</v>
      </c>
      <c r="AJ59" s="57"/>
      <c r="AK59" s="57"/>
      <c r="AL59" s="57"/>
      <c r="AM59" s="78"/>
      <c r="AN59" s="59"/>
      <c r="AO59" s="69" t="s">
        <v>14</v>
      </c>
      <c r="AP59" s="59">
        <v>23.2</v>
      </c>
      <c r="AQ59" s="59" t="s">
        <v>13</v>
      </c>
      <c r="AR59" s="59"/>
      <c r="AS59" s="59"/>
      <c r="AT59" s="59"/>
      <c r="AU59" s="70"/>
      <c r="AV59" s="59"/>
      <c r="AW59" s="69" t="s">
        <v>14</v>
      </c>
      <c r="AX59" s="59">
        <v>30</v>
      </c>
      <c r="AY59" s="59" t="s">
        <v>13</v>
      </c>
      <c r="AZ59" s="59"/>
      <c r="BA59" s="59"/>
      <c r="BB59" s="59"/>
      <c r="BC59" s="70"/>
      <c r="BD59" s="59"/>
      <c r="BE59" s="69" t="s">
        <v>14</v>
      </c>
      <c r="BF59" s="59">
        <v>29.3</v>
      </c>
      <c r="BG59" s="13" t="s">
        <v>13</v>
      </c>
      <c r="BH59" s="13"/>
      <c r="BI59" s="13"/>
      <c r="BJ59" s="13"/>
      <c r="BK59" s="14"/>
      <c r="BM59" s="69" t="s">
        <v>14</v>
      </c>
      <c r="BN59" s="59">
        <v>18.2</v>
      </c>
      <c r="BO59" s="13" t="s">
        <v>13</v>
      </c>
      <c r="BP59" s="13"/>
      <c r="BQ59" s="13"/>
      <c r="BR59" s="13"/>
      <c r="BS59" s="14"/>
      <c r="BU59" s="69" t="s">
        <v>14</v>
      </c>
      <c r="BV59" s="59">
        <v>29.1</v>
      </c>
      <c r="BW59" s="13" t="s">
        <v>13</v>
      </c>
      <c r="BX59" s="13"/>
      <c r="BY59" s="13"/>
      <c r="BZ59" s="13"/>
      <c r="CA59" s="14"/>
    </row>
    <row r="60" spans="1:79" x14ac:dyDescent="0.25">
      <c r="A60" s="77" t="s">
        <v>18</v>
      </c>
      <c r="B60" s="57"/>
      <c r="C60" s="57"/>
      <c r="D60" s="57"/>
      <c r="E60" s="58">
        <f>E59/B55*100</f>
        <v>8.3992865438858491E-2</v>
      </c>
      <c r="F60" s="57" t="s">
        <v>19</v>
      </c>
      <c r="G60" s="78"/>
      <c r="H60" s="59"/>
      <c r="I60" s="77" t="s">
        <v>18</v>
      </c>
      <c r="J60" s="57"/>
      <c r="K60" s="57"/>
      <c r="L60" s="57"/>
      <c r="M60" s="57"/>
      <c r="N60" s="58">
        <f>N59/J55*100</f>
        <v>9.0727988653752853E-2</v>
      </c>
      <c r="O60" s="78" t="s">
        <v>19</v>
      </c>
      <c r="P60" s="59"/>
      <c r="Q60" s="77" t="s">
        <v>18</v>
      </c>
      <c r="R60" s="57"/>
      <c r="S60" s="57"/>
      <c r="T60" s="57"/>
      <c r="U60" s="57"/>
      <c r="V60" s="58">
        <f>V59/R55*100</f>
        <v>0.13529513888888889</v>
      </c>
      <c r="W60" s="78" t="s">
        <v>19</v>
      </c>
      <c r="X60" s="59"/>
      <c r="Y60" s="69"/>
      <c r="Z60" s="59"/>
      <c r="AA60" s="59"/>
      <c r="AB60" s="59"/>
      <c r="AC60" s="59"/>
      <c r="AD60" s="59"/>
      <c r="AE60" s="70"/>
      <c r="AF60" s="59"/>
      <c r="AG60" s="69"/>
      <c r="AH60" s="59"/>
      <c r="AI60" s="59"/>
      <c r="AJ60" s="59"/>
      <c r="AK60" s="59"/>
      <c r="AL60" s="59"/>
      <c r="AM60" s="70"/>
      <c r="AN60" s="59"/>
      <c r="AO60" s="69"/>
      <c r="AP60" s="59"/>
      <c r="AQ60" s="59"/>
      <c r="AR60" s="59"/>
      <c r="AS60" s="59"/>
      <c r="AT60" s="59"/>
      <c r="AU60" s="70"/>
      <c r="AV60" s="59"/>
      <c r="AW60" s="69"/>
      <c r="AX60" s="59"/>
      <c r="AY60" s="59"/>
      <c r="AZ60" s="59"/>
      <c r="BA60" s="59"/>
      <c r="BB60" s="59"/>
      <c r="BC60" s="70"/>
      <c r="BD60" s="59"/>
      <c r="BE60" s="69"/>
      <c r="BF60" s="59"/>
      <c r="BG60" s="13"/>
      <c r="BH60" s="13"/>
      <c r="BI60" s="13"/>
      <c r="BJ60" s="13"/>
      <c r="BK60" s="14"/>
      <c r="BM60" s="69"/>
      <c r="BN60" s="59"/>
      <c r="BO60" s="13"/>
      <c r="BP60" s="13"/>
      <c r="BQ60" s="13"/>
      <c r="BR60" s="13"/>
      <c r="BS60" s="14"/>
      <c r="BU60" s="69"/>
      <c r="BV60" s="59"/>
      <c r="BW60" s="13"/>
      <c r="BX60" s="13"/>
      <c r="BY60" s="13"/>
      <c r="BZ60" s="13"/>
      <c r="CA60" s="14"/>
    </row>
    <row r="61" spans="1:79" ht="15.75" thickBot="1" x14ac:dyDescent="0.3">
      <c r="A61" s="81" t="s">
        <v>43</v>
      </c>
      <c r="B61" s="80">
        <f>B53/E59</f>
        <v>196</v>
      </c>
      <c r="C61" s="82" t="s">
        <v>44</v>
      </c>
      <c r="D61" s="82"/>
      <c r="E61" s="82"/>
      <c r="F61" s="82"/>
      <c r="G61" s="83"/>
      <c r="H61" s="59"/>
      <c r="I61" s="81" t="s">
        <v>51</v>
      </c>
      <c r="J61" s="80">
        <f>J53/N59</f>
        <v>274.79999999999995</v>
      </c>
      <c r="K61" s="82" t="s">
        <v>44</v>
      </c>
      <c r="L61" s="82"/>
      <c r="M61" s="82"/>
      <c r="N61" s="82"/>
      <c r="O61" s="83"/>
      <c r="P61" s="59"/>
      <c r="Q61" s="81" t="s">
        <v>51</v>
      </c>
      <c r="R61" s="80">
        <f>R53/V59</f>
        <v>288</v>
      </c>
      <c r="S61" s="82" t="s">
        <v>44</v>
      </c>
      <c r="T61" s="82"/>
      <c r="U61" s="82"/>
      <c r="V61" s="82"/>
      <c r="W61" s="83"/>
      <c r="X61" s="59"/>
      <c r="Y61" s="77" t="s">
        <v>15</v>
      </c>
      <c r="Z61" s="58">
        <f>Z57/Z59*100</f>
        <v>51.567524752475244</v>
      </c>
      <c r="AA61" s="57" t="s">
        <v>16</v>
      </c>
      <c r="AB61" s="57"/>
      <c r="AC61" s="57"/>
      <c r="AD61" s="57"/>
      <c r="AE61" s="78"/>
      <c r="AF61" s="59"/>
      <c r="AG61" s="77" t="s">
        <v>15</v>
      </c>
      <c r="AH61" s="58">
        <f>AH57/AH59*100</f>
        <v>28.162937062937065</v>
      </c>
      <c r="AI61" s="57" t="s">
        <v>16</v>
      </c>
      <c r="AJ61" s="57"/>
      <c r="AK61" s="57"/>
      <c r="AL61" s="57"/>
      <c r="AM61" s="78"/>
      <c r="AN61" s="59"/>
      <c r="AO61" s="77" t="s">
        <v>15</v>
      </c>
      <c r="AP61" s="58">
        <f>AP57/AP59*100</f>
        <v>29.942241379310335</v>
      </c>
      <c r="AQ61" s="57" t="s">
        <v>16</v>
      </c>
      <c r="AR61" s="57"/>
      <c r="AS61" s="57"/>
      <c r="AT61" s="57"/>
      <c r="AU61" s="78"/>
      <c r="AV61" s="59"/>
      <c r="AW61" s="77" t="s">
        <v>15</v>
      </c>
      <c r="AX61" s="58">
        <f>AX57/AX59*100</f>
        <v>23.849666666666671</v>
      </c>
      <c r="AY61" s="57" t="s">
        <v>16</v>
      </c>
      <c r="AZ61" s="57"/>
      <c r="BA61" s="57"/>
      <c r="BB61" s="57"/>
      <c r="BC61" s="78"/>
      <c r="BD61" s="59"/>
      <c r="BE61" s="77" t="s">
        <v>15</v>
      </c>
      <c r="BF61" s="58">
        <f>BF57/BF59*100</f>
        <v>34.019112627986345</v>
      </c>
      <c r="BG61" s="57" t="s">
        <v>16</v>
      </c>
      <c r="BH61" s="57"/>
      <c r="BI61" s="57"/>
      <c r="BJ61" s="57"/>
      <c r="BK61" s="78"/>
      <c r="BM61" s="77" t="s">
        <v>15</v>
      </c>
      <c r="BN61" s="58">
        <f>BN57/BN59*100</f>
        <v>25.82582417582417</v>
      </c>
      <c r="BO61" s="57" t="s">
        <v>16</v>
      </c>
      <c r="BP61" s="57"/>
      <c r="BQ61" s="57"/>
      <c r="BR61" s="57"/>
      <c r="BS61" s="78"/>
      <c r="BU61" s="77" t="s">
        <v>15</v>
      </c>
      <c r="BV61" s="58">
        <f>BV57/BV59*100</f>
        <v>15.459793814432999</v>
      </c>
      <c r="BW61" s="57" t="s">
        <v>16</v>
      </c>
      <c r="BX61" s="57"/>
      <c r="BY61" s="57"/>
      <c r="BZ61" s="57"/>
      <c r="CA61" s="78"/>
    </row>
    <row r="62" spans="1:79" x14ac:dyDescent="0.25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69"/>
      <c r="Z62" s="59"/>
      <c r="AA62" s="59"/>
      <c r="AB62" s="59"/>
      <c r="AC62" s="59"/>
      <c r="AD62" s="59"/>
      <c r="AE62" s="70"/>
      <c r="AF62" s="59"/>
      <c r="AG62" s="69"/>
      <c r="AH62" s="59"/>
      <c r="AI62" s="59"/>
      <c r="AJ62" s="59"/>
      <c r="AK62" s="59"/>
      <c r="AL62" s="59"/>
      <c r="AM62" s="70"/>
      <c r="AN62" s="59"/>
      <c r="AO62" s="69"/>
      <c r="AP62" s="59"/>
      <c r="AQ62" s="59"/>
      <c r="AR62" s="59"/>
      <c r="AS62" s="59"/>
      <c r="AT62" s="59"/>
      <c r="AU62" s="70"/>
      <c r="AV62" s="59"/>
      <c r="AW62" s="69"/>
      <c r="AX62" s="59"/>
      <c r="AY62" s="59"/>
      <c r="AZ62" s="59"/>
      <c r="BA62" s="59"/>
      <c r="BB62" s="59"/>
      <c r="BC62" s="70"/>
      <c r="BD62" s="59"/>
      <c r="BE62" s="69"/>
      <c r="BF62" s="59"/>
      <c r="BG62" s="13"/>
      <c r="BH62" s="13"/>
      <c r="BI62" s="13"/>
      <c r="BJ62" s="13"/>
      <c r="BK62" s="14"/>
      <c r="BM62" s="69"/>
      <c r="BN62" s="59"/>
      <c r="BO62" s="13"/>
      <c r="BP62" s="13"/>
      <c r="BQ62" s="13"/>
      <c r="BR62" s="13"/>
      <c r="BS62" s="14"/>
      <c r="BU62" s="69"/>
      <c r="BV62" s="59"/>
      <c r="BW62" s="13"/>
      <c r="BX62" s="13"/>
      <c r="BY62" s="13"/>
      <c r="BZ62" s="13"/>
      <c r="CA62" s="14"/>
    </row>
    <row r="63" spans="1:79" x14ac:dyDescent="0.25">
      <c r="A63" s="59" t="s">
        <v>71</v>
      </c>
      <c r="B63" s="59"/>
      <c r="C63" s="59"/>
      <c r="D63" s="59"/>
      <c r="E63" s="59"/>
      <c r="F63" s="59"/>
      <c r="G63" s="59"/>
      <c r="H63" s="59"/>
      <c r="I63" s="59" t="s">
        <v>71</v>
      </c>
      <c r="J63" s="59"/>
      <c r="K63" s="59"/>
      <c r="L63" s="59"/>
      <c r="M63" s="59"/>
      <c r="N63" s="59"/>
      <c r="O63" s="59"/>
      <c r="P63" s="59"/>
      <c r="Q63" s="59" t="s">
        <v>71</v>
      </c>
      <c r="R63" s="59"/>
      <c r="S63" s="59"/>
      <c r="T63" s="59"/>
      <c r="U63" s="59"/>
      <c r="V63" s="59"/>
      <c r="W63" s="59"/>
      <c r="X63" s="59"/>
      <c r="Y63" s="77" t="s">
        <v>17</v>
      </c>
      <c r="Z63" s="57"/>
      <c r="AA63" s="57"/>
      <c r="AB63" s="57"/>
      <c r="AC63" s="57"/>
      <c r="AD63" s="57"/>
      <c r="AE63" s="79">
        <f>Z57/Z66</f>
        <v>6.7905084745762706E-2</v>
      </c>
      <c r="AF63" s="59"/>
      <c r="AG63" s="77" t="s">
        <v>17</v>
      </c>
      <c r="AH63" s="57"/>
      <c r="AI63" s="57"/>
      <c r="AJ63" s="57"/>
      <c r="AK63" s="57"/>
      <c r="AL63" s="57"/>
      <c r="AM63" s="79">
        <f>AH57/AH66</f>
        <v>3.6479166666666674E-2</v>
      </c>
      <c r="AN63" s="59"/>
      <c r="AO63" s="77" t="s">
        <v>17</v>
      </c>
      <c r="AP63" s="57"/>
      <c r="AQ63" s="57"/>
      <c r="AR63" s="57"/>
      <c r="AS63" s="57"/>
      <c r="AT63" s="58">
        <f>AP57/AP66</f>
        <v>1.8917755991285399E-2</v>
      </c>
      <c r="AU63" s="78"/>
      <c r="AV63" s="59"/>
      <c r="AW63" s="77" t="s">
        <v>17</v>
      </c>
      <c r="AX63" s="57"/>
      <c r="AY63" s="57"/>
      <c r="AZ63" s="57"/>
      <c r="BA63" s="57"/>
      <c r="BB63" s="58">
        <f>AX57/AX66</f>
        <v>3.0785680478464788E-2</v>
      </c>
      <c r="BC63" s="78"/>
      <c r="BD63" s="59"/>
      <c r="BE63" s="77" t="s">
        <v>17</v>
      </c>
      <c r="BF63" s="57"/>
      <c r="BG63" s="57"/>
      <c r="BH63" s="57"/>
      <c r="BI63" s="57"/>
      <c r="BJ63" s="58">
        <f>BF57/BF66</f>
        <v>1.4988872180451127E-2</v>
      </c>
      <c r="BK63" s="78"/>
      <c r="BM63" s="77" t="s">
        <v>17</v>
      </c>
      <c r="BN63" s="57"/>
      <c r="BO63" s="57"/>
      <c r="BP63" s="57"/>
      <c r="BQ63" s="57"/>
      <c r="BR63" s="58">
        <f>BN57/BN66</f>
        <v>1.628655578655578E-2</v>
      </c>
      <c r="BS63" s="78"/>
      <c r="BU63" s="77" t="s">
        <v>17</v>
      </c>
      <c r="BV63" s="57"/>
      <c r="BW63" s="57"/>
      <c r="BX63" s="57"/>
      <c r="BY63" s="57"/>
      <c r="BZ63" s="58">
        <f>BV57/BV66</f>
        <v>2.6667457024303513E-2</v>
      </c>
      <c r="CA63" s="78"/>
    </row>
    <row r="64" spans="1:79" x14ac:dyDescent="0.25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77" t="s">
        <v>18</v>
      </c>
      <c r="Z64" s="57"/>
      <c r="AA64" s="57"/>
      <c r="AB64" s="57"/>
      <c r="AC64" s="57"/>
      <c r="AD64" s="57"/>
      <c r="AE64" s="79">
        <f>AE63/Z59*100</f>
        <v>0.33616378587011242</v>
      </c>
      <c r="AF64" s="59"/>
      <c r="AG64" s="77" t="s">
        <v>18</v>
      </c>
      <c r="AH64" s="57"/>
      <c r="AI64" s="57"/>
      <c r="AJ64" s="57"/>
      <c r="AK64" s="57"/>
      <c r="AL64" s="57"/>
      <c r="AM64" s="79">
        <f>AM63/AH59*100</f>
        <v>0.12754953379953382</v>
      </c>
      <c r="AN64" s="59"/>
      <c r="AO64" s="77" t="s">
        <v>18</v>
      </c>
      <c r="AP64" s="57"/>
      <c r="AQ64" s="57"/>
      <c r="AR64" s="57"/>
      <c r="AS64" s="57"/>
      <c r="AT64" s="58">
        <f>AT63/AP59*100</f>
        <v>8.1542051686574996E-2</v>
      </c>
      <c r="AU64" s="78"/>
      <c r="AV64" s="59"/>
      <c r="AW64" s="77" t="s">
        <v>18</v>
      </c>
      <c r="AX64" s="57"/>
      <c r="AY64" s="57"/>
      <c r="AZ64" s="57"/>
      <c r="BA64" s="57"/>
      <c r="BB64" s="58">
        <f>BB63/AX59*100</f>
        <v>0.10261893492821597</v>
      </c>
      <c r="BC64" s="78"/>
      <c r="BD64" s="59"/>
      <c r="BE64" s="77" t="s">
        <v>18</v>
      </c>
      <c r="BF64" s="57"/>
      <c r="BG64" s="57"/>
      <c r="BH64" s="57"/>
      <c r="BI64" s="57"/>
      <c r="BJ64" s="58">
        <f>BJ63/BF59*100</f>
        <v>5.1156560342836603E-2</v>
      </c>
      <c r="BK64" s="78"/>
      <c r="BM64" s="77" t="s">
        <v>18</v>
      </c>
      <c r="BN64" s="57"/>
      <c r="BO64" s="57"/>
      <c r="BP64" s="57"/>
      <c r="BQ64" s="57"/>
      <c r="BR64" s="58">
        <f>BR63/BN59*100</f>
        <v>8.9486570255800993E-2</v>
      </c>
      <c r="BS64" s="78"/>
      <c r="BU64" s="77" t="s">
        <v>18</v>
      </c>
      <c r="BV64" s="57"/>
      <c r="BW64" s="57"/>
      <c r="BX64" s="57"/>
      <c r="BY64" s="57"/>
      <c r="BZ64" s="58">
        <f>BZ63/BV59*100</f>
        <v>9.1640745787984576E-2</v>
      </c>
      <c r="CA64" s="78"/>
    </row>
    <row r="65" spans="1:79" x14ac:dyDescent="0.2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77"/>
      <c r="Z65" s="57"/>
      <c r="AA65" s="57"/>
      <c r="AB65" s="57"/>
      <c r="AC65" s="57"/>
      <c r="AD65" s="57"/>
      <c r="AE65" s="78"/>
      <c r="AF65" s="59"/>
      <c r="AG65" s="77"/>
      <c r="AH65" s="57"/>
      <c r="AI65" s="57"/>
      <c r="AJ65" s="57"/>
      <c r="AK65" s="57"/>
      <c r="AL65" s="57"/>
      <c r="AM65" s="78"/>
      <c r="AN65" s="59"/>
      <c r="AO65" s="77"/>
      <c r="AP65" s="57"/>
      <c r="AQ65" s="57"/>
      <c r="AR65" s="57"/>
      <c r="AS65" s="57"/>
      <c r="AT65" s="57"/>
      <c r="AU65" s="78"/>
      <c r="AV65" s="59"/>
      <c r="AW65" s="77"/>
      <c r="AX65" s="57"/>
      <c r="AY65" s="57"/>
      <c r="AZ65" s="57"/>
      <c r="BA65" s="57"/>
      <c r="BB65" s="57"/>
      <c r="BC65" s="78"/>
      <c r="BD65" s="59"/>
      <c r="BE65" s="69"/>
      <c r="BF65" s="59"/>
      <c r="BG65" s="13"/>
      <c r="BH65" s="13"/>
      <c r="BI65" s="13"/>
      <c r="BJ65" s="13"/>
      <c r="BK65" s="14"/>
      <c r="BM65" s="69"/>
      <c r="BN65" s="59"/>
      <c r="BO65" s="13"/>
      <c r="BP65" s="13"/>
      <c r="BQ65" s="13"/>
      <c r="BR65" s="13"/>
      <c r="BS65" s="14"/>
      <c r="BU65" s="69"/>
      <c r="BV65" s="59"/>
      <c r="BW65" s="13"/>
      <c r="BX65" s="13"/>
      <c r="BY65" s="13"/>
      <c r="BZ65" s="13"/>
      <c r="CA65" s="14"/>
    </row>
    <row r="66" spans="1:79" ht="15.75" thickBot="1" x14ac:dyDescent="0.3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81" t="s">
        <v>60</v>
      </c>
      <c r="Z66" s="82">
        <f>13*11.8</f>
        <v>153.4</v>
      </c>
      <c r="AA66" s="80"/>
      <c r="AB66" s="82"/>
      <c r="AC66" s="82"/>
      <c r="AD66" s="82"/>
      <c r="AE66" s="83"/>
      <c r="AF66" s="59"/>
      <c r="AG66" s="81" t="s">
        <v>60</v>
      </c>
      <c r="AH66" s="80">
        <f>12*18.4</f>
        <v>220.79999999999998</v>
      </c>
      <c r="AI66" s="82" t="s">
        <v>44</v>
      </c>
      <c r="AJ66" s="82"/>
      <c r="AK66" s="82"/>
      <c r="AL66" s="82"/>
      <c r="AM66" s="83"/>
      <c r="AN66" s="59"/>
      <c r="AO66" s="77" t="s">
        <v>60</v>
      </c>
      <c r="AP66" s="58">
        <f>18*20.4</f>
        <v>367.2</v>
      </c>
      <c r="AQ66" s="57" t="s">
        <v>44</v>
      </c>
      <c r="AR66" s="57"/>
      <c r="AS66" s="57"/>
      <c r="AT66" s="57"/>
      <c r="AU66" s="78"/>
      <c r="AV66" s="59"/>
      <c r="AW66" s="77" t="s">
        <v>60</v>
      </c>
      <c r="AX66" s="58">
        <v>232.41</v>
      </c>
      <c r="AY66" s="57" t="s">
        <v>44</v>
      </c>
      <c r="AZ66" s="57"/>
      <c r="BA66" s="57"/>
      <c r="BB66" s="57"/>
      <c r="BC66" s="78"/>
      <c r="BD66" s="59"/>
      <c r="BE66" s="77" t="s">
        <v>60</v>
      </c>
      <c r="BF66" s="58">
        <v>665</v>
      </c>
      <c r="BG66" s="57"/>
      <c r="BH66" s="57"/>
      <c r="BI66" s="57"/>
      <c r="BJ66" s="57"/>
      <c r="BK66" s="78"/>
      <c r="BM66" s="77" t="s">
        <v>60</v>
      </c>
      <c r="BN66" s="58">
        <v>288.60000000000002</v>
      </c>
      <c r="BO66" s="57"/>
      <c r="BP66" s="57"/>
      <c r="BQ66" s="57"/>
      <c r="BR66" s="57"/>
      <c r="BS66" s="78"/>
      <c r="BU66" s="77" t="s">
        <v>60</v>
      </c>
      <c r="BV66" s="58">
        <f>7*24.1</f>
        <v>168.70000000000002</v>
      </c>
      <c r="BW66" s="57"/>
      <c r="BX66" s="57"/>
      <c r="BY66" s="57"/>
      <c r="BZ66" s="57"/>
      <c r="CA66" s="78"/>
    </row>
    <row r="67" spans="1:79" ht="15.75" thickBot="1" x14ac:dyDescent="0.3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81"/>
      <c r="AP67" s="82"/>
      <c r="AQ67" s="82"/>
      <c r="AR67" s="82"/>
      <c r="AS67" s="82"/>
      <c r="AT67" s="82"/>
      <c r="AU67" s="83"/>
      <c r="AV67" s="59"/>
      <c r="AW67" s="81"/>
      <c r="AX67" s="82"/>
      <c r="AY67" s="82"/>
      <c r="AZ67" s="82"/>
      <c r="BA67" s="82"/>
      <c r="BB67" s="82"/>
      <c r="BC67" s="83"/>
      <c r="BD67" s="59"/>
      <c r="BE67" s="71"/>
      <c r="BF67" s="72"/>
      <c r="BG67" s="46"/>
      <c r="BH67" s="46"/>
      <c r="BI67" s="46"/>
      <c r="BJ67" s="46"/>
      <c r="BK67" s="47"/>
      <c r="BM67" s="71"/>
      <c r="BN67" s="72"/>
      <c r="BO67" s="46"/>
      <c r="BP67" s="46"/>
      <c r="BQ67" s="46"/>
      <c r="BR67" s="46"/>
      <c r="BS67" s="47"/>
      <c r="BU67" s="71"/>
      <c r="BV67" s="72"/>
      <c r="BW67" s="46"/>
      <c r="BX67" s="46"/>
      <c r="BY67" s="46"/>
      <c r="BZ67" s="46"/>
      <c r="CA67" s="47"/>
    </row>
    <row r="68" spans="1:79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57" t="s">
        <v>71</v>
      </c>
      <c r="Z68" s="13"/>
      <c r="AA68" s="13"/>
      <c r="AB68" s="13"/>
      <c r="AC68" s="13"/>
      <c r="AD68" s="13"/>
      <c r="AE68" s="13"/>
      <c r="AF68" s="13"/>
      <c r="AG68" s="57" t="s">
        <v>71</v>
      </c>
      <c r="AH68" s="13"/>
      <c r="AI68" s="13"/>
      <c r="AJ68" s="13"/>
      <c r="AK68" s="13"/>
      <c r="AL68" s="13"/>
      <c r="AM68" s="13"/>
      <c r="AN68" s="13"/>
      <c r="AO68" s="57" t="s">
        <v>71</v>
      </c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</row>
    <row r="80" spans="1:79" x14ac:dyDescent="0.25">
      <c r="M80" s="110">
        <f>COUNT(L82:L149)</f>
        <v>12</v>
      </c>
      <c r="N80" s="7"/>
    </row>
    <row r="81" spans="2:78" x14ac:dyDescent="0.25">
      <c r="E81" s="110">
        <f>COUNT(D83:D150)</f>
        <v>7</v>
      </c>
      <c r="M81" s="7"/>
      <c r="N81" s="7"/>
      <c r="U81" s="110">
        <f>COUNT(T83:T150)</f>
        <v>18</v>
      </c>
      <c r="V81" s="7"/>
    </row>
    <row r="82" spans="2:78" x14ac:dyDescent="0.25">
      <c r="J82" s="59">
        <v>21.253299999999999</v>
      </c>
      <c r="K82" s="7">
        <f>J82-J34</f>
        <v>0</v>
      </c>
      <c r="L82" s="7">
        <f>K82/$J$55*100</f>
        <v>0</v>
      </c>
      <c r="M82" s="110">
        <v>0</v>
      </c>
      <c r="N82" s="7">
        <f t="shared" ref="N82:N83" si="0">((SUMPRODUCT(L81:L83,M81:M83)/COUNT(M81:M83)-AVERAGE(L81:L83)*AVERAGE(M81:M83))/SQRT(_xlfn.VAR.P(M81:M83)*_xlfn.VAR.P(L81:L83)))^2</f>
        <v>0.99999999999999956</v>
      </c>
      <c r="U82" s="7"/>
      <c r="V82" s="7"/>
    </row>
    <row r="83" spans="2:78" x14ac:dyDescent="0.25">
      <c r="B83" s="59">
        <v>18.337399999999999</v>
      </c>
      <c r="C83">
        <f>B83-B40</f>
        <v>0</v>
      </c>
      <c r="D83">
        <f>C83/$B$55*100</f>
        <v>0</v>
      </c>
      <c r="E83" s="110">
        <v>0</v>
      </c>
      <c r="F83" s="7">
        <f t="shared" ref="F83:F89" si="1">((SUMPRODUCT(D82:D84,E82:E84)/COUNT(E82:E84)-AVERAGE(D82:D84)*AVERAGE(E82:E84))/SQRT(_xlfn.VAR.P(E82:E84)*_xlfn.VAR.P(D82:D84)))^2</f>
        <v>1</v>
      </c>
      <c r="J83" s="59">
        <v>22.283000000000001</v>
      </c>
      <c r="K83" s="7">
        <f>J83-J34</f>
        <v>1.0297000000000018</v>
      </c>
      <c r="L83" s="7">
        <f t="shared" ref="L83:L93" si="2">K83/$J$55*100</f>
        <v>4.4004273504273588</v>
      </c>
      <c r="M83" s="110">
        <f>M82+100/(M$80-1)</f>
        <v>9.0909090909090917</v>
      </c>
      <c r="N83" s="7">
        <f t="shared" si="0"/>
        <v>0.85239664659412562</v>
      </c>
      <c r="R83" s="59">
        <v>14.6134</v>
      </c>
      <c r="S83" s="7">
        <f>R83-R34</f>
        <v>0</v>
      </c>
      <c r="T83" s="7">
        <f>S83/$R$55*100</f>
        <v>0</v>
      </c>
      <c r="U83" s="110">
        <v>0</v>
      </c>
      <c r="V83" s="7">
        <f t="shared" ref="V83:V84" si="3">((SUMPRODUCT(T82:T84,U82:U84)/COUNT(U82:U84)-AVERAGE(T82:T84)*AVERAGE(U82:U84))/SQRT(_xlfn.VAR.P(U82:U84)*_xlfn.VAR.P(T82:T84)))^2</f>
        <v>1</v>
      </c>
    </row>
    <row r="84" spans="2:78" x14ac:dyDescent="0.25">
      <c r="B84" s="59">
        <v>18.741499999999998</v>
      </c>
      <c r="C84" s="7">
        <f>B84-B40</f>
        <v>0.40409999999999968</v>
      </c>
      <c r="D84" s="7">
        <f t="shared" ref="D84:D89" si="4">C84/$B$55*100</f>
        <v>1.6426829268292669</v>
      </c>
      <c r="E84" s="110">
        <f t="shared" ref="E84:E89" si="5">E83+100/(E$81-1)</f>
        <v>16.666666666666668</v>
      </c>
      <c r="F84" s="7">
        <f t="shared" si="1"/>
        <v>0.92217576107038357</v>
      </c>
      <c r="J84" s="59">
        <v>22.450099999999999</v>
      </c>
      <c r="K84" s="7">
        <f>J84-J34</f>
        <v>1.1967999999999996</v>
      </c>
      <c r="L84" s="7">
        <f t="shared" si="2"/>
        <v>5.1145299145299132</v>
      </c>
      <c r="M84" s="110">
        <f t="shared" ref="M84:M93" si="6">M83+100/(M$80-1)</f>
        <v>18.181818181818183</v>
      </c>
      <c r="N84" s="7">
        <f t="shared" ref="N84:N93" si="7">((SUMPRODUCT(L83:L85,M83:M85)/COUNT(M83:M85)-AVERAGE(L83:L85)*AVERAGE(M83:M85))/SQRT(_xlfn.VAR.P(M83:M85)*_xlfn.VAR.P(L83:L85)))^2</f>
        <v>0.90300624979963429</v>
      </c>
      <c r="R84" s="59">
        <v>15.0359</v>
      </c>
      <c r="S84" s="7">
        <f>R84-R34</f>
        <v>0.42249999999999943</v>
      </c>
      <c r="T84" s="7">
        <f t="shared" ref="T84:T100" si="8">S84/$R$55*100</f>
        <v>1.624999999999998</v>
      </c>
      <c r="U84" s="110">
        <f>U83+100/(U$81-1)</f>
        <v>5.882352941176471</v>
      </c>
      <c r="V84" s="7">
        <f t="shared" si="3"/>
        <v>0.98376415297636588</v>
      </c>
      <c r="AL84" s="110">
        <f>COUNT(AK86:AK153)</f>
        <v>12</v>
      </c>
      <c r="AM84" s="7"/>
    </row>
    <row r="85" spans="2:78" x14ac:dyDescent="0.25">
      <c r="B85" s="59">
        <v>19.964099999999998</v>
      </c>
      <c r="C85" s="7">
        <f>B85-B40</f>
        <v>1.6266999999999996</v>
      </c>
      <c r="D85" s="7">
        <f t="shared" si="4"/>
        <v>6.6126016260162581</v>
      </c>
      <c r="E85" s="110">
        <f t="shared" si="5"/>
        <v>33.333333333333336</v>
      </c>
      <c r="F85" s="7">
        <f t="shared" si="1"/>
        <v>0.98787985892130392</v>
      </c>
      <c r="J85" s="59">
        <v>23.056000000000001</v>
      </c>
      <c r="K85" s="7">
        <f>J85-J34</f>
        <v>1.8027000000000015</v>
      </c>
      <c r="L85" s="7">
        <f t="shared" si="2"/>
        <v>7.7038461538461611</v>
      </c>
      <c r="M85" s="110">
        <f t="shared" si="6"/>
        <v>27.272727272727273</v>
      </c>
      <c r="N85" s="7">
        <f t="shared" si="7"/>
        <v>0.99013791929091299</v>
      </c>
      <c r="R85" s="59">
        <v>15.7271</v>
      </c>
      <c r="S85" s="7">
        <f>R85-R35</f>
        <v>0.69120000000000026</v>
      </c>
      <c r="T85" s="7">
        <f t="shared" si="8"/>
        <v>2.6584615384615393</v>
      </c>
      <c r="U85" s="110">
        <f t="shared" ref="U85:U100" si="9">U84+100/(U$81-1)</f>
        <v>11.764705882352942</v>
      </c>
      <c r="V85" s="7">
        <f t="shared" ref="V85:V100" si="10">((SUMPRODUCT(T84:T86,U84:U86)/COUNT(U84:U86)-AVERAGE(T84:T86)*AVERAGE(U84:U86))/SQRT(_xlfn.VAR.P(U84:U86)*_xlfn.VAR.P(T84:T86)))^2</f>
        <v>0.85224879475592519</v>
      </c>
      <c r="AC85" s="110">
        <f>COUNT(AB87:AB154)</f>
        <v>13</v>
      </c>
      <c r="AD85" s="7"/>
      <c r="AL85" s="7"/>
      <c r="AM85" s="7"/>
      <c r="AS85" s="110">
        <f>COUNT(AR87:AR154)</f>
        <v>21</v>
      </c>
      <c r="AT85" s="7"/>
    </row>
    <row r="86" spans="2:78" x14ac:dyDescent="0.25">
      <c r="B86" s="59">
        <v>20.793099999999999</v>
      </c>
      <c r="C86" s="7">
        <f>B86-B40</f>
        <v>2.4557000000000002</v>
      </c>
      <c r="D86" s="7">
        <f t="shared" si="4"/>
        <v>9.9825203252032519</v>
      </c>
      <c r="E86" s="110">
        <f t="shared" si="5"/>
        <v>50</v>
      </c>
      <c r="F86" s="7">
        <f t="shared" si="1"/>
        <v>0.94703187692378243</v>
      </c>
      <c r="J86" s="59">
        <v>23.4833</v>
      </c>
      <c r="K86" s="7">
        <f>J86-J34</f>
        <v>2.2300000000000004</v>
      </c>
      <c r="L86" s="7">
        <f t="shared" si="2"/>
        <v>9.5299145299145316</v>
      </c>
      <c r="M86" s="110">
        <f t="shared" si="6"/>
        <v>36.363636363636367</v>
      </c>
      <c r="N86" s="7">
        <f t="shared" si="7"/>
        <v>0.97217648038657345</v>
      </c>
      <c r="R86" s="59">
        <v>16.9633</v>
      </c>
      <c r="S86" s="7">
        <f>R86-R34</f>
        <v>2.3498999999999999</v>
      </c>
      <c r="T86" s="7">
        <f t="shared" si="8"/>
        <v>9.0380769230769218</v>
      </c>
      <c r="U86" s="110">
        <f t="shared" si="9"/>
        <v>17.647058823529413</v>
      </c>
      <c r="V86" s="7">
        <f t="shared" si="10"/>
        <v>0.72527052328755437</v>
      </c>
      <c r="AC86" s="7"/>
      <c r="AD86" s="7"/>
      <c r="AI86" s="59">
        <v>16.866599999999998</v>
      </c>
      <c r="AJ86" s="7">
        <f>AI86-AH44</f>
        <v>0</v>
      </c>
      <c r="AK86" s="7">
        <f>AJ86/$AH$59*100</f>
        <v>0</v>
      </c>
      <c r="AL86" s="110">
        <v>0</v>
      </c>
      <c r="AM86" s="7">
        <f t="shared" ref="AM86:AM87" si="11">((SUMPRODUCT(AK85:AK87,AL85:AL87)/COUNT(AL85:AL87)-AVERAGE(AK85:AK87)*AVERAGE(AL85:AL87))/SQRT(_xlfn.VAR.P(AL85:AL87)*_xlfn.VAR.P(AK85:AK87)))^2</f>
        <v>1</v>
      </c>
      <c r="AS86" s="7"/>
      <c r="AT86" s="7"/>
      <c r="BA86" s="110">
        <f>COUNT(AZ88:AZ155)</f>
        <v>7</v>
      </c>
      <c r="BB86" s="7"/>
      <c r="BI86" s="110">
        <f>COUNT(BH88:BH155)</f>
        <v>14</v>
      </c>
      <c r="BJ86" s="7"/>
      <c r="BR86" s="110">
        <f>COUNT(BQ88:BQ155)</f>
        <v>13</v>
      </c>
      <c r="BS86" s="7"/>
      <c r="BY86" s="110">
        <f>COUNT(BX88:BX155)</f>
        <v>7</v>
      </c>
      <c r="BZ86" s="7"/>
    </row>
    <row r="87" spans="2:78" x14ac:dyDescent="0.25">
      <c r="B87" s="59">
        <v>21.1403</v>
      </c>
      <c r="C87" s="7">
        <f>B87-B40</f>
        <v>2.8029000000000011</v>
      </c>
      <c r="D87" s="7">
        <f t="shared" si="4"/>
        <v>11.393902439024393</v>
      </c>
      <c r="E87" s="110">
        <f t="shared" si="5"/>
        <v>66.666666666666671</v>
      </c>
      <c r="F87" s="7">
        <f t="shared" si="1"/>
        <v>0.92300536811755896</v>
      </c>
      <c r="J87" s="59">
        <v>24.264800000000001</v>
      </c>
      <c r="K87" s="7">
        <f>J87-J34</f>
        <v>3.0115000000000016</v>
      </c>
      <c r="L87" s="7">
        <f t="shared" si="2"/>
        <v>12.869658119658128</v>
      </c>
      <c r="M87" s="110">
        <f t="shared" si="6"/>
        <v>45.45454545454546</v>
      </c>
      <c r="N87" s="7">
        <f t="shared" si="7"/>
        <v>0.99590163934425313</v>
      </c>
      <c r="R87" s="59">
        <v>17.332799999999999</v>
      </c>
      <c r="S87" s="7">
        <f>R87-R35</f>
        <v>2.2968999999999991</v>
      </c>
      <c r="T87" s="7">
        <f t="shared" si="8"/>
        <v>8.8342307692307642</v>
      </c>
      <c r="U87" s="110">
        <f t="shared" si="9"/>
        <v>23.529411764705884</v>
      </c>
      <c r="V87" s="7">
        <f t="shared" si="10"/>
        <v>0.71561204590874239</v>
      </c>
      <c r="Z87" s="59">
        <v>7.4115599999999997</v>
      </c>
      <c r="AA87" s="7">
        <f>Z87-Z33</f>
        <v>0</v>
      </c>
      <c r="AB87" s="7">
        <f>AA87/$Z$59*100</f>
        <v>0</v>
      </c>
      <c r="AC87" s="110">
        <v>0</v>
      </c>
      <c r="AD87" s="7">
        <f t="shared" ref="AD87:AD88" si="12">((SUMPRODUCT(AB86:AB88,AC86:AC88)/COUNT(AC86:AC88)-AVERAGE(AB86:AB88)*AVERAGE(AC86:AC88))/SQRT(_xlfn.VAR.P(AC86:AC88)*_xlfn.VAR.P(AB86:AB88)))^2</f>
        <v>1.0000000000000004</v>
      </c>
      <c r="AI87" s="59">
        <v>17.591899999999999</v>
      </c>
      <c r="AJ87" s="7">
        <f>AI87-AH44</f>
        <v>0.72530000000000072</v>
      </c>
      <c r="AK87" s="7">
        <f t="shared" ref="AK87:AK97" si="13">AJ87/$AH$59*100</f>
        <v>2.5360139860139883</v>
      </c>
      <c r="AL87" s="110">
        <f>AL86+100/(AL$84-1)</f>
        <v>9.0909090909090917</v>
      </c>
      <c r="AM87" s="7">
        <f t="shared" si="11"/>
        <v>0.99891775500911151</v>
      </c>
      <c r="AP87" s="59">
        <v>14.9579</v>
      </c>
      <c r="AQ87" s="7">
        <f>AP87-AP52</f>
        <v>0</v>
      </c>
      <c r="AR87" s="7">
        <f>AQ87/$AP$59*100</f>
        <v>0</v>
      </c>
      <c r="AS87" s="110">
        <v>0</v>
      </c>
      <c r="AT87" s="7">
        <f t="shared" ref="AT87:AT88" si="14">((SUMPRODUCT(AR86:AR88,AS86:AS88)/COUNT(AS86:AS88)-AVERAGE(AR86:AR88)*AVERAGE(AS86:AS88))/SQRT(_xlfn.VAR.P(AS86:AS88)*_xlfn.VAR.P(AR86:AR88)))^2</f>
        <v>1</v>
      </c>
      <c r="BA87" s="7"/>
      <c r="BB87" s="7"/>
      <c r="BI87" s="7"/>
      <c r="BJ87" s="7"/>
      <c r="BR87" s="7"/>
      <c r="BS87" s="7"/>
      <c r="BV87" s="105"/>
      <c r="BW87" s="108"/>
      <c r="BX87" s="7"/>
      <c r="BY87" s="7"/>
      <c r="BZ87" s="7"/>
    </row>
    <row r="88" spans="2:78" x14ac:dyDescent="0.25">
      <c r="B88" s="59">
        <v>22.182600000000001</v>
      </c>
      <c r="C88" s="7">
        <f>B88-B40</f>
        <v>3.8452000000000019</v>
      </c>
      <c r="D88" s="7">
        <f t="shared" si="4"/>
        <v>15.630894308943097</v>
      </c>
      <c r="E88" s="110">
        <f t="shared" si="5"/>
        <v>83.333333333333343</v>
      </c>
      <c r="F88" s="7">
        <f t="shared" si="1"/>
        <v>0.86922499835874434</v>
      </c>
      <c r="J88" s="59">
        <v>24.89</v>
      </c>
      <c r="K88" s="7">
        <f>J88-J34</f>
        <v>3.6367000000000012</v>
      </c>
      <c r="L88" s="7">
        <f t="shared" si="2"/>
        <v>15.541452991452998</v>
      </c>
      <c r="M88" s="110">
        <f t="shared" si="6"/>
        <v>54.545454545454554</v>
      </c>
      <c r="N88" s="7">
        <f t="shared" si="7"/>
        <v>0.98854921990433864</v>
      </c>
      <c r="R88" s="59">
        <v>18.116900000000001</v>
      </c>
      <c r="S88" s="7">
        <f>R88-R34</f>
        <v>3.5035000000000007</v>
      </c>
      <c r="T88" s="7">
        <f t="shared" si="8"/>
        <v>13.475000000000003</v>
      </c>
      <c r="U88" s="110">
        <f t="shared" si="9"/>
        <v>29.411764705882355</v>
      </c>
      <c r="V88" s="7">
        <f t="shared" si="10"/>
        <v>0.97744236372413573</v>
      </c>
      <c r="Z88" s="59">
        <v>7.7221099999999998</v>
      </c>
      <c r="AA88" s="7">
        <f>Z88-Z33</f>
        <v>0.3105500000000001</v>
      </c>
      <c r="AB88" s="7">
        <f t="shared" ref="AB88:AB99" si="15">AA88/$Z$59*100</f>
        <v>1.537376237623763</v>
      </c>
      <c r="AC88" s="110">
        <f>AC87+100/(AC$85-1)</f>
        <v>8.3333333333333339</v>
      </c>
      <c r="AD88" s="7">
        <f t="shared" si="12"/>
        <v>0.9850871870714355</v>
      </c>
      <c r="AI88" s="59">
        <v>18.404900000000001</v>
      </c>
      <c r="AJ88" s="7">
        <f>AI88-AH44</f>
        <v>1.5383000000000031</v>
      </c>
      <c r="AK88" s="7">
        <f t="shared" si="13"/>
        <v>5.3786713286713397</v>
      </c>
      <c r="AL88" s="110">
        <f t="shared" ref="AL88:AL97" si="16">AL87+100/(AL$84-1)</f>
        <v>18.181818181818183</v>
      </c>
      <c r="AM88" s="7">
        <f t="shared" ref="AM88:AM97" si="17">((SUMPRODUCT(AK87:AK89,AL87:AL89)/COUNT(AL87:AL89)-AVERAGE(AK87:AK89)*AVERAGE(AL87:AL89))/SQRT(_xlfn.VAR.P(AL87:AL89)*_xlfn.VAR.P(AK87:AK89)))^2</f>
        <v>0.98874949740606433</v>
      </c>
      <c r="AP88" s="59">
        <v>15.042400000000001</v>
      </c>
      <c r="AQ88" s="7">
        <f>AP88-AP52</f>
        <v>8.4500000000000242E-2</v>
      </c>
      <c r="AR88" s="7">
        <f t="shared" ref="AR88:AR107" si="18">AQ88/$AP$59*100</f>
        <v>0.36422413793103553</v>
      </c>
      <c r="AS88" s="110">
        <f>AS87+100/(AS$85-1)</f>
        <v>5</v>
      </c>
      <c r="AT88" s="7">
        <f t="shared" si="14"/>
        <v>0.99203894672896786</v>
      </c>
      <c r="AX88" s="59">
        <v>17.029599999999999</v>
      </c>
      <c r="AY88" s="7">
        <f>AX88-AX30</f>
        <v>0</v>
      </c>
      <c r="AZ88" s="7">
        <f>AY88/$AX$59*100</f>
        <v>0</v>
      </c>
      <c r="BA88" s="110">
        <v>0</v>
      </c>
      <c r="BB88" s="7">
        <f t="shared" ref="BB88:BB94" si="19">((SUMPRODUCT(AZ87:AZ89,BA87:BA89)/COUNT(BA87:BA89)-AVERAGE(AZ87:AZ89)*AVERAGE(BA87:BA89))/SQRT(_xlfn.VAR.P(BA87:BA89)*_xlfn.VAR.P(AZ87:AZ89)))^2</f>
        <v>0.99999999999999956</v>
      </c>
      <c r="BF88" s="13">
        <v>13.803900000000001</v>
      </c>
      <c r="BG88" s="7">
        <f>BF88-BF43</f>
        <v>0</v>
      </c>
      <c r="BH88" s="7">
        <f>BG88/$BF$59*100</f>
        <v>0</v>
      </c>
      <c r="BI88" s="110">
        <v>0</v>
      </c>
      <c r="BJ88" s="7">
        <f t="shared" ref="BJ88:BJ89" si="20">((SUMPRODUCT(BH87:BH89,BI87:BI89)/COUNT(BI87:BI89)-AVERAGE(BH87:BH89)*AVERAGE(BI87:BI89))/SQRT(_xlfn.VAR.P(BI87:BI89)*_xlfn.VAR.P(BH87:BH89)))^2</f>
        <v>1</v>
      </c>
      <c r="BO88" s="13">
        <v>17.3019</v>
      </c>
      <c r="BP88" s="7">
        <f>BO88-BN42</f>
        <v>0</v>
      </c>
      <c r="BQ88" s="7">
        <f>BP88/$BN$59*100</f>
        <v>0</v>
      </c>
      <c r="BR88" s="110">
        <v>0</v>
      </c>
      <c r="BS88" s="7">
        <f t="shared" ref="BS88:BS89" si="21">((SUMPRODUCT(BQ87:BQ89,BR87:BR89)/COUNT(BR87:BR89)-AVERAGE(BQ87:BQ89)*AVERAGE(BR87:BR89))/SQRT(_xlfn.VAR.P(BR87:BR89)*_xlfn.VAR.P(BQ87:BQ89)))^2</f>
        <v>1</v>
      </c>
      <c r="BV88" s="7">
        <v>79.838899999999995</v>
      </c>
      <c r="BW88" s="7">
        <f>BV88-$BU$31</f>
        <v>0</v>
      </c>
      <c r="BX88" s="7">
        <f>BW88/$BV$59*100</f>
        <v>0</v>
      </c>
      <c r="BY88" s="110">
        <v>0</v>
      </c>
      <c r="BZ88" s="7">
        <f t="shared" ref="BZ88:BZ94" si="22">((SUMPRODUCT(BX87:BX89,BY87:BY89)/COUNT(BY87:BY89)-AVERAGE(BX87:BX89)*AVERAGE(BY87:BY89))/SQRT(_xlfn.VAR.P(BY87:BY89)*_xlfn.VAR.P(BX87:BX89)))^2</f>
        <v>1</v>
      </c>
    </row>
    <row r="89" spans="2:78" x14ac:dyDescent="0.25">
      <c r="B89" s="59">
        <v>22.3872</v>
      </c>
      <c r="C89" s="7">
        <f>B89-B40</f>
        <v>4.0498000000000012</v>
      </c>
      <c r="D89" s="7">
        <f t="shared" si="4"/>
        <v>16.462601626016262</v>
      </c>
      <c r="E89" s="110">
        <f t="shared" si="5"/>
        <v>100.00000000000001</v>
      </c>
      <c r="F89" s="7">
        <f t="shared" si="1"/>
        <v>1.0000000000000298</v>
      </c>
      <c r="J89" s="59">
        <v>25.8017</v>
      </c>
      <c r="K89" s="7">
        <f>J89-J34</f>
        <v>4.5484000000000009</v>
      </c>
      <c r="L89" s="7">
        <f t="shared" si="2"/>
        <v>19.437606837606843</v>
      </c>
      <c r="M89" s="110">
        <f t="shared" si="6"/>
        <v>63.636363636363647</v>
      </c>
      <c r="N89" s="7">
        <f t="shared" si="7"/>
        <v>0.90068348120363262</v>
      </c>
      <c r="R89" s="59">
        <v>19.243300000000001</v>
      </c>
      <c r="S89" s="7">
        <f>R89-R35</f>
        <v>4.2074000000000016</v>
      </c>
      <c r="T89" s="7">
        <f t="shared" si="8"/>
        <v>16.182307692307699</v>
      </c>
      <c r="U89" s="110">
        <f t="shared" si="9"/>
        <v>35.294117647058826</v>
      </c>
      <c r="V89" s="7">
        <f t="shared" si="10"/>
        <v>0.96671776544596755</v>
      </c>
      <c r="Z89" s="59">
        <v>7.9235499999999996</v>
      </c>
      <c r="AA89" s="7">
        <f>Z89-Z33</f>
        <v>0.51198999999999995</v>
      </c>
      <c r="AB89" s="7">
        <f t="shared" si="15"/>
        <v>2.5346039603960393</v>
      </c>
      <c r="AC89" s="110">
        <f t="shared" ref="AC89:AC99" si="23">AC88+100/(AC$85-1)</f>
        <v>16.666666666666668</v>
      </c>
      <c r="AD89" s="7">
        <f t="shared" ref="AD89:AD99" si="24">((SUMPRODUCT(AB88:AB90,AC88:AC90)/COUNT(AC88:AC90)-AVERAGE(AB88:AB90)*AVERAGE(AC88:AC90))/SQRT(_xlfn.VAR.P(AC88:AC90)*_xlfn.VAR.P(AB88:AB90)))^2</f>
        <v>0.95826885780283977</v>
      </c>
      <c r="AI89" s="59">
        <v>19.586400000000001</v>
      </c>
      <c r="AJ89" s="7">
        <f>AI89-AH44</f>
        <v>2.7198000000000029</v>
      </c>
      <c r="AK89" s="7">
        <f t="shared" si="13"/>
        <v>9.5097902097902196</v>
      </c>
      <c r="AL89" s="110">
        <f t="shared" si="16"/>
        <v>27.272727272727273</v>
      </c>
      <c r="AM89" s="7">
        <f t="shared" si="17"/>
        <v>0.98087509026635067</v>
      </c>
      <c r="AP89" s="59">
        <v>15.104200000000001</v>
      </c>
      <c r="AQ89" s="7">
        <f>AP89-AP52</f>
        <v>0.1463000000000001</v>
      </c>
      <c r="AR89" s="7">
        <f t="shared" si="18"/>
        <v>0.63060344827586245</v>
      </c>
      <c r="AS89" s="110">
        <f t="shared" ref="AS89:AS107" si="25">AS88+100/(AS$85-1)</f>
        <v>10</v>
      </c>
      <c r="AT89" s="7">
        <f t="shared" ref="AT89:AT107" si="26">((SUMPRODUCT(AR88:AR90,AS88:AS90)/COUNT(AS88:AS90)-AVERAGE(AR88:AR90)*AVERAGE(AS88:AS90))/SQRT(_xlfn.VAR.P(AS88:AS90)*_xlfn.VAR.P(AR88:AR90)))^2</f>
        <v>0.81889970384880439</v>
      </c>
      <c r="AX89" s="59">
        <v>19.602900000000002</v>
      </c>
      <c r="AY89" s="7">
        <f>AX89-AX30</f>
        <v>2.5733000000000033</v>
      </c>
      <c r="AZ89" s="7">
        <f t="shared" ref="AZ89:AZ94" si="27">AY89/$AX$59*100</f>
        <v>8.5776666666666781</v>
      </c>
      <c r="BA89" s="110">
        <f>BA88+100/(BA$86-1)</f>
        <v>16.666666666666668</v>
      </c>
      <c r="BB89" s="7">
        <f t="shared" si="19"/>
        <v>0.31303420794417991</v>
      </c>
      <c r="BF89" s="13">
        <v>14.479799999999999</v>
      </c>
      <c r="BG89" s="7">
        <f>BF89-BF43</f>
        <v>0.67589999999999861</v>
      </c>
      <c r="BH89" s="7">
        <f t="shared" ref="BH89:BH101" si="28">BG89/$BF$59*100</f>
        <v>2.3068259385665479</v>
      </c>
      <c r="BI89" s="110">
        <f>BI88+100/(BI$86-1)</f>
        <v>7.6923076923076925</v>
      </c>
      <c r="BJ89" s="7">
        <f t="shared" si="20"/>
        <v>0.99216624364788697</v>
      </c>
      <c r="BO89" s="13">
        <v>17.419499999999999</v>
      </c>
      <c r="BP89" s="7">
        <f>BO89-BN42</f>
        <v>0.11759999999999948</v>
      </c>
      <c r="BQ89" s="7">
        <f t="shared" ref="BQ89:BQ100" si="29">BP89/$BN$59*100</f>
        <v>0.6461538461538433</v>
      </c>
      <c r="BR89" s="110">
        <f>BR88+100/(BR$86-1)</f>
        <v>8.3333333333333339</v>
      </c>
      <c r="BS89" s="7">
        <f t="shared" si="21"/>
        <v>0.79677168074550964</v>
      </c>
      <c r="BV89" s="7">
        <v>79.929400000000001</v>
      </c>
      <c r="BW89" s="7">
        <f t="shared" ref="BW89:BW94" si="30">BV89-$BU$31</f>
        <v>9.0500000000005798E-2</v>
      </c>
      <c r="BX89" s="7">
        <f t="shared" ref="BX89:BX94" si="31">BW89/$BV$59*100</f>
        <v>0.31099656357390304</v>
      </c>
      <c r="BY89" s="110">
        <f>BY88+100/(BY$86-1)</f>
        <v>16.666666666666668</v>
      </c>
      <c r="BZ89" s="7">
        <f t="shared" si="22"/>
        <v>0.88968107805069052</v>
      </c>
    </row>
    <row r="90" spans="2:78" x14ac:dyDescent="0.25">
      <c r="J90" s="59">
        <v>26.047599999999999</v>
      </c>
      <c r="K90" s="7">
        <f>J90-J34</f>
        <v>4.7942999999999998</v>
      </c>
      <c r="L90" s="7">
        <f t="shared" si="2"/>
        <v>20.488461538461539</v>
      </c>
      <c r="M90" s="110">
        <f t="shared" si="6"/>
        <v>72.727272727272734</v>
      </c>
      <c r="N90" s="7">
        <f t="shared" si="7"/>
        <v>0.99311183456136554</v>
      </c>
      <c r="R90" s="59">
        <v>20.191400000000002</v>
      </c>
      <c r="S90" s="7">
        <f>R90-R34</f>
        <v>5.5780000000000012</v>
      </c>
      <c r="T90" s="7">
        <f t="shared" si="8"/>
        <v>21.453846153846161</v>
      </c>
      <c r="U90" s="110">
        <f t="shared" si="9"/>
        <v>41.176470588235297</v>
      </c>
      <c r="V90" s="7">
        <f t="shared" si="10"/>
        <v>0.5919209178163729</v>
      </c>
      <c r="Z90" s="59">
        <v>8.0180299999999995</v>
      </c>
      <c r="AA90" s="7">
        <f>Z90-Z33</f>
        <v>0.60646999999999984</v>
      </c>
      <c r="AB90" s="7">
        <f t="shared" si="15"/>
        <v>3.002326732673267</v>
      </c>
      <c r="AC90" s="110">
        <f t="shared" si="23"/>
        <v>25</v>
      </c>
      <c r="AD90" s="7">
        <f t="shared" si="24"/>
        <v>0.84244895814939735</v>
      </c>
      <c r="AI90" s="59">
        <v>20.307700000000001</v>
      </c>
      <c r="AJ90" s="7">
        <f>AI90-AH44</f>
        <v>3.4411000000000023</v>
      </c>
      <c r="AK90" s="7">
        <f t="shared" si="13"/>
        <v>12.03181818181819</v>
      </c>
      <c r="AL90" s="110">
        <f t="shared" si="16"/>
        <v>36.363636363636367</v>
      </c>
      <c r="AM90" s="7">
        <f t="shared" si="17"/>
        <v>0.98442104481689474</v>
      </c>
      <c r="AP90" s="59">
        <v>15.7088</v>
      </c>
      <c r="AQ90" s="7">
        <f>AP90-AP52</f>
        <v>0.75089999999999968</v>
      </c>
      <c r="AR90" s="7">
        <f t="shared" si="18"/>
        <v>3.2366379310344815</v>
      </c>
      <c r="AS90" s="110">
        <f t="shared" si="25"/>
        <v>15</v>
      </c>
      <c r="AT90" s="7">
        <f t="shared" si="26"/>
        <v>0.95449992154021612</v>
      </c>
      <c r="AX90" s="59">
        <v>18.472899999999999</v>
      </c>
      <c r="AY90" s="7">
        <f>AX90-AX30</f>
        <v>1.4433000000000007</v>
      </c>
      <c r="AZ90" s="7">
        <f t="shared" si="27"/>
        <v>4.8110000000000017</v>
      </c>
      <c r="BA90" s="110">
        <f t="shared" ref="BA90:BA94" si="32">BA89+100/(BA$86-1)</f>
        <v>33.333333333333336</v>
      </c>
      <c r="BB90" s="7">
        <f t="shared" si="19"/>
        <v>4.2256456934301564E-2</v>
      </c>
      <c r="BF90" s="13">
        <v>14.9754</v>
      </c>
      <c r="BG90" s="7">
        <f>BF90-BF43</f>
        <v>1.1715</v>
      </c>
      <c r="BH90" s="7">
        <f t="shared" si="28"/>
        <v>3.9982935153583616</v>
      </c>
      <c r="BI90" s="110">
        <f t="shared" ref="BI90:BI101" si="33">BI89+100/(BI$86-1)</f>
        <v>15.384615384615385</v>
      </c>
      <c r="BJ90" s="7">
        <f t="shared" ref="BJ90:BJ101" si="34">((SUMPRODUCT(BH89:BH91,BI89:BI91)/COUNT(BI89:BI91)-AVERAGE(BH89:BH91)*AVERAGE(BI89:BI91))/SQRT(_xlfn.VAR.P(BI89:BI91)*_xlfn.VAR.P(BH89:BH91)))^2</f>
        <v>0.90400894627839556</v>
      </c>
      <c r="BO90" s="13">
        <v>19.1798</v>
      </c>
      <c r="BP90" s="7">
        <f>BO90-BN42</f>
        <v>1.8779000000000003</v>
      </c>
      <c r="BQ90" s="7">
        <f t="shared" si="29"/>
        <v>10.31813186813187</v>
      </c>
      <c r="BR90" s="110">
        <f t="shared" ref="BR90:BR100" si="35">BR89+100/(BR$86-1)</f>
        <v>16.666666666666668</v>
      </c>
      <c r="BS90" s="7">
        <f t="shared" ref="BS90:BS100" si="36">((SUMPRODUCT(BQ89:BQ91,BR89:BR91)/COUNT(BR89:BR91)-AVERAGE(BQ89:BQ91)*AVERAGE(BR89:BR91))/SQRT(_xlfn.VAR.P(BR89:BR91)*_xlfn.VAR.P(BQ89:BQ91)))^2</f>
        <v>0.79034447889420478</v>
      </c>
      <c r="BV90" s="7">
        <v>80.302899999999994</v>
      </c>
      <c r="BW90" s="7">
        <f t="shared" si="30"/>
        <v>0.46399999999999864</v>
      </c>
      <c r="BX90" s="7">
        <f t="shared" si="31"/>
        <v>1.5945017182130534</v>
      </c>
      <c r="BY90" s="110">
        <f t="shared" ref="BY90:BY94" si="37">BY89+100/(BY$86-1)</f>
        <v>33.333333333333336</v>
      </c>
      <c r="BZ90" s="7">
        <f t="shared" si="22"/>
        <v>0.99949374800372492</v>
      </c>
    </row>
    <row r="91" spans="2:78" x14ac:dyDescent="0.25">
      <c r="J91" s="59">
        <v>26.3764</v>
      </c>
      <c r="K91" s="7">
        <f>J91-J34</f>
        <v>5.1231000000000009</v>
      </c>
      <c r="L91" s="7">
        <f t="shared" si="2"/>
        <v>21.893589743589747</v>
      </c>
      <c r="M91" s="110">
        <f t="shared" si="6"/>
        <v>81.818181818181827</v>
      </c>
      <c r="N91" s="7">
        <f t="shared" si="7"/>
        <v>0.99613740274618656</v>
      </c>
      <c r="R91" s="59">
        <v>20.367599999999999</v>
      </c>
      <c r="S91" s="7">
        <f>R91-R35</f>
        <v>5.3316999999999997</v>
      </c>
      <c r="T91" s="7">
        <f t="shared" si="8"/>
        <v>20.506538461538458</v>
      </c>
      <c r="U91" s="110">
        <f t="shared" si="9"/>
        <v>47.058823529411768</v>
      </c>
      <c r="V91" s="7">
        <f t="shared" si="10"/>
        <v>0.50774455627800008</v>
      </c>
      <c r="Z91" s="59">
        <v>8.6764700000000001</v>
      </c>
      <c r="AA91" s="7">
        <f>Z91-Z33</f>
        <v>1.2649100000000004</v>
      </c>
      <c r="AB91" s="7">
        <f t="shared" si="15"/>
        <v>6.2619306930693091</v>
      </c>
      <c r="AC91" s="110">
        <f t="shared" si="23"/>
        <v>33.333333333333336</v>
      </c>
      <c r="AD91" s="7">
        <f t="shared" si="24"/>
        <v>0.89375839856591888</v>
      </c>
      <c r="AI91" s="59">
        <v>21.430900000000001</v>
      </c>
      <c r="AJ91" s="7">
        <f>AI91-AH44</f>
        <v>4.5643000000000029</v>
      </c>
      <c r="AK91" s="7">
        <f t="shared" si="13"/>
        <v>15.959090909090918</v>
      </c>
      <c r="AL91" s="110">
        <f t="shared" si="16"/>
        <v>45.45454545454546</v>
      </c>
      <c r="AM91" s="7">
        <f t="shared" si="17"/>
        <v>0.95074343168665709</v>
      </c>
      <c r="AP91" s="59">
        <v>15.9816</v>
      </c>
      <c r="AQ91" s="7">
        <f>AP91-AP52</f>
        <v>1.0236999999999998</v>
      </c>
      <c r="AR91" s="7">
        <f t="shared" si="18"/>
        <v>4.4124999999999996</v>
      </c>
      <c r="AS91" s="110">
        <f t="shared" si="25"/>
        <v>20</v>
      </c>
      <c r="AT91" s="7">
        <f t="shared" si="26"/>
        <v>0.86983117924713682</v>
      </c>
      <c r="AX91" s="59">
        <v>19.9148</v>
      </c>
      <c r="AY91" s="7">
        <f>AX91-AX30</f>
        <v>2.8852000000000011</v>
      </c>
      <c r="AZ91" s="7">
        <f t="shared" si="27"/>
        <v>9.6173333333333382</v>
      </c>
      <c r="BA91" s="110">
        <f t="shared" si="32"/>
        <v>50</v>
      </c>
      <c r="BB91" s="7">
        <f t="shared" si="19"/>
        <v>0.99814652780606761</v>
      </c>
      <c r="BF91" s="13">
        <v>16.755299999999998</v>
      </c>
      <c r="BG91" s="7">
        <f>BF91-BF43</f>
        <v>2.9513999999999978</v>
      </c>
      <c r="BH91" s="7">
        <f t="shared" si="28"/>
        <v>10.073037542662108</v>
      </c>
      <c r="BI91" s="110">
        <f t="shared" si="33"/>
        <v>23.076923076923077</v>
      </c>
      <c r="BJ91" s="7">
        <f t="shared" si="34"/>
        <v>0.97979891620460535</v>
      </c>
      <c r="BO91" s="13">
        <v>19.280200000000001</v>
      </c>
      <c r="BP91" s="7">
        <f>BO91-BN42</f>
        <v>1.9783000000000008</v>
      </c>
      <c r="BQ91" s="7">
        <f t="shared" si="29"/>
        <v>10.869780219780225</v>
      </c>
      <c r="BR91" s="110">
        <f t="shared" si="35"/>
        <v>25</v>
      </c>
      <c r="BS91" s="7">
        <f t="shared" si="36"/>
        <v>0.90426414440111225</v>
      </c>
      <c r="BV91" s="7">
        <v>80.706699999999998</v>
      </c>
      <c r="BW91" s="7">
        <f t="shared" si="30"/>
        <v>0.86780000000000257</v>
      </c>
      <c r="BX91" s="7">
        <f t="shared" si="31"/>
        <v>2.9821305841924484</v>
      </c>
      <c r="BY91" s="110">
        <f t="shared" si="37"/>
        <v>50</v>
      </c>
      <c r="BZ91" s="7">
        <f t="shared" si="22"/>
        <v>0.90291114450905841</v>
      </c>
    </row>
    <row r="92" spans="2:78" x14ac:dyDescent="0.25">
      <c r="J92" s="59">
        <v>26.784700000000001</v>
      </c>
      <c r="K92" s="7">
        <f>J92-J34</f>
        <v>5.5314000000000014</v>
      </c>
      <c r="L92" s="7">
        <f t="shared" si="2"/>
        <v>23.638461538461549</v>
      </c>
      <c r="M92" s="110">
        <f t="shared" si="6"/>
        <v>90.909090909090921</v>
      </c>
      <c r="N92" s="7">
        <f t="shared" si="7"/>
        <v>0.99270062500435119</v>
      </c>
      <c r="R92" s="59">
        <v>20.889700000000001</v>
      </c>
      <c r="S92" s="7">
        <f>R92-R34</f>
        <v>6.2763000000000009</v>
      </c>
      <c r="T92" s="7">
        <f t="shared" si="8"/>
        <v>24.139615384615386</v>
      </c>
      <c r="U92" s="110">
        <f t="shared" si="9"/>
        <v>52.941176470588239</v>
      </c>
      <c r="V92" s="7">
        <f t="shared" si="10"/>
        <v>0.98094166007040062</v>
      </c>
      <c r="Z92" s="59">
        <v>11.287100000000001</v>
      </c>
      <c r="AA92" s="7">
        <f>Z92-Z33</f>
        <v>3.8755400000000009</v>
      </c>
      <c r="AB92" s="7">
        <f t="shared" si="15"/>
        <v>19.185841584158421</v>
      </c>
      <c r="AC92" s="110">
        <f t="shared" si="23"/>
        <v>41.666666666666671</v>
      </c>
      <c r="AD92" s="7">
        <f t="shared" si="24"/>
        <v>0.98028830469410477</v>
      </c>
      <c r="AI92" s="59">
        <v>21.918900000000001</v>
      </c>
      <c r="AJ92" s="7">
        <f>AI92-AH44</f>
        <v>5.0523000000000025</v>
      </c>
      <c r="AK92" s="7">
        <f t="shared" si="13"/>
        <v>17.665384615384625</v>
      </c>
      <c r="AL92" s="110">
        <f t="shared" si="16"/>
        <v>54.545454545454554</v>
      </c>
      <c r="AM92" s="7">
        <f t="shared" si="17"/>
        <v>0.99821539720700003</v>
      </c>
      <c r="AP92" s="59">
        <v>16.035499999999999</v>
      </c>
      <c r="AQ92" s="7">
        <f>AP92-AP52</f>
        <v>1.0775999999999986</v>
      </c>
      <c r="AR92" s="7">
        <f t="shared" si="18"/>
        <v>4.6448275862068904</v>
      </c>
      <c r="AS92" s="110">
        <f t="shared" si="25"/>
        <v>25</v>
      </c>
      <c r="AT92" s="7">
        <f t="shared" si="26"/>
        <v>0.84394960355920234</v>
      </c>
      <c r="AX92" s="59">
        <v>21.589300000000001</v>
      </c>
      <c r="AY92" s="7">
        <f>AX92-AX30</f>
        <v>4.559700000000003</v>
      </c>
      <c r="AZ92" s="7">
        <f t="shared" si="27"/>
        <v>15.199000000000011</v>
      </c>
      <c r="BA92" s="110">
        <f t="shared" si="32"/>
        <v>66.666666666666671</v>
      </c>
      <c r="BB92" s="7">
        <f t="shared" si="19"/>
        <v>0.99610178426807738</v>
      </c>
      <c r="BF92" s="13">
        <v>17.8262</v>
      </c>
      <c r="BG92" s="7">
        <f>BF92-BF43</f>
        <v>4.0222999999999995</v>
      </c>
      <c r="BH92" s="7">
        <f t="shared" si="28"/>
        <v>13.727986348122863</v>
      </c>
      <c r="BI92" s="110">
        <f t="shared" si="33"/>
        <v>30.76923076923077</v>
      </c>
      <c r="BJ92" s="7">
        <f t="shared" si="34"/>
        <v>0.97827343200465711</v>
      </c>
      <c r="BO92" s="13">
        <v>19.639900000000001</v>
      </c>
      <c r="BP92" s="7">
        <f>BO92-BN42</f>
        <v>2.338000000000001</v>
      </c>
      <c r="BQ92" s="7">
        <f t="shared" si="29"/>
        <v>12.846153846153852</v>
      </c>
      <c r="BR92" s="110">
        <f t="shared" si="35"/>
        <v>33.333333333333336</v>
      </c>
      <c r="BS92" s="7">
        <f t="shared" si="36"/>
        <v>0.92810356490033785</v>
      </c>
      <c r="BV92" s="7">
        <v>82.172200000000004</v>
      </c>
      <c r="BW92" s="7">
        <f t="shared" si="30"/>
        <v>2.3333000000000084</v>
      </c>
      <c r="BX92" s="7">
        <f t="shared" si="31"/>
        <v>8.0182130584192723</v>
      </c>
      <c r="BY92" s="110">
        <f t="shared" si="37"/>
        <v>66.666666666666671</v>
      </c>
      <c r="BZ92" s="7">
        <f t="shared" si="22"/>
        <v>0.99975936116439867</v>
      </c>
    </row>
    <row r="93" spans="2:78" x14ac:dyDescent="0.25">
      <c r="J93" s="59">
        <v>27.087399999999999</v>
      </c>
      <c r="K93" s="7">
        <f>J93-J34</f>
        <v>5.8340999999999994</v>
      </c>
      <c r="L93" s="7">
        <f t="shared" si="2"/>
        <v>24.932051282051283</v>
      </c>
      <c r="M93" s="110">
        <f t="shared" si="6"/>
        <v>100.00000000000001</v>
      </c>
      <c r="N93" s="7">
        <f t="shared" si="7"/>
        <v>1.0000000000001577</v>
      </c>
      <c r="R93" s="59">
        <v>21.889399999999998</v>
      </c>
      <c r="S93" s="7">
        <f>R93-R35</f>
        <v>6.8534999999999986</v>
      </c>
      <c r="T93" s="7">
        <f t="shared" si="8"/>
        <v>26.359615384615381</v>
      </c>
      <c r="U93" s="110">
        <f t="shared" si="9"/>
        <v>58.82352941176471</v>
      </c>
      <c r="V93" s="7">
        <f t="shared" si="10"/>
        <v>0.99999677844739288</v>
      </c>
      <c r="Z93" s="59">
        <v>12.8682</v>
      </c>
      <c r="AA93" s="7">
        <f>Z93-Z33</f>
        <v>5.4566400000000002</v>
      </c>
      <c r="AB93" s="7">
        <f t="shared" si="15"/>
        <v>27.013069306930692</v>
      </c>
      <c r="AC93" s="110">
        <f t="shared" si="23"/>
        <v>50.000000000000007</v>
      </c>
      <c r="AD93" s="7">
        <f t="shared" si="24"/>
        <v>0.9973686427714642</v>
      </c>
      <c r="AI93" s="59">
        <v>22.340299999999999</v>
      </c>
      <c r="AJ93" s="7">
        <f>AI93-AH44</f>
        <v>5.4737000000000009</v>
      </c>
      <c r="AK93" s="7">
        <f t="shared" si="13"/>
        <v>19.138811188811193</v>
      </c>
      <c r="AL93" s="110">
        <f t="shared" si="16"/>
        <v>63.636363636363647</v>
      </c>
      <c r="AM93" s="7">
        <f t="shared" si="17"/>
        <v>0.99875333501727703</v>
      </c>
      <c r="AP93" s="59">
        <v>16.404</v>
      </c>
      <c r="AQ93" s="7">
        <f>AP93-AP52</f>
        <v>1.4460999999999995</v>
      </c>
      <c r="AR93" s="7">
        <f t="shared" si="18"/>
        <v>6.2331896551724117</v>
      </c>
      <c r="AS93" s="110">
        <f t="shared" si="25"/>
        <v>30</v>
      </c>
      <c r="AT93" s="7">
        <f t="shared" si="26"/>
        <v>0.99421644840198864</v>
      </c>
      <c r="AX93" s="59">
        <v>22.936399999999999</v>
      </c>
      <c r="AY93" s="7">
        <f>AX93-AX30</f>
        <v>5.9068000000000005</v>
      </c>
      <c r="AZ93" s="7">
        <f t="shared" si="27"/>
        <v>19.689333333333334</v>
      </c>
      <c r="BA93" s="110">
        <f t="shared" si="32"/>
        <v>83.333333333333343</v>
      </c>
      <c r="BB93" s="7">
        <f t="shared" si="19"/>
        <v>0.99951516177144117</v>
      </c>
      <c r="BF93" s="13">
        <v>19.642299999999999</v>
      </c>
      <c r="BG93" s="7">
        <f>BF93-BF43</f>
        <v>5.8383999999999983</v>
      </c>
      <c r="BH93" s="7">
        <f t="shared" si="28"/>
        <v>19.926279863481223</v>
      </c>
      <c r="BI93" s="110">
        <f t="shared" si="33"/>
        <v>38.46153846153846</v>
      </c>
      <c r="BJ93" s="7">
        <f t="shared" si="34"/>
        <v>0.98716214636530109</v>
      </c>
      <c r="BO93" s="13">
        <v>19.765599999999999</v>
      </c>
      <c r="BP93" s="7">
        <f>BO93-BN42</f>
        <v>2.4636999999999993</v>
      </c>
      <c r="BQ93" s="7">
        <f t="shared" si="29"/>
        <v>13.536813186813184</v>
      </c>
      <c r="BR93" s="110">
        <f t="shared" si="35"/>
        <v>41.666666666666671</v>
      </c>
      <c r="BS93" s="7">
        <f t="shared" si="36"/>
        <v>0.95784940114041783</v>
      </c>
      <c r="BV93" s="7">
        <v>83.561000000000007</v>
      </c>
      <c r="BW93" s="7">
        <f t="shared" si="30"/>
        <v>3.7221000000000117</v>
      </c>
      <c r="BX93" s="7">
        <f t="shared" si="31"/>
        <v>12.790721649484576</v>
      </c>
      <c r="BY93" s="110">
        <f t="shared" si="37"/>
        <v>83.333333333333343</v>
      </c>
      <c r="BZ93" s="7">
        <f t="shared" si="22"/>
        <v>0.97405866964714105</v>
      </c>
    </row>
    <row r="94" spans="2:78" x14ac:dyDescent="0.25">
      <c r="R94" s="59">
        <v>22.047699999999999</v>
      </c>
      <c r="S94" s="7">
        <f>R94-R34</f>
        <v>7.4342999999999986</v>
      </c>
      <c r="T94" s="7">
        <f t="shared" si="8"/>
        <v>28.593461538461533</v>
      </c>
      <c r="U94" s="110">
        <f t="shared" si="9"/>
        <v>64.705882352941188</v>
      </c>
      <c r="V94" s="7">
        <f t="shared" si="10"/>
        <v>0.27005116132021556</v>
      </c>
      <c r="Z94" s="59">
        <v>14.758100000000001</v>
      </c>
      <c r="AA94" s="7">
        <f>Z94-Z33</f>
        <v>7.346540000000001</v>
      </c>
      <c r="AB94" s="7">
        <f t="shared" si="15"/>
        <v>36.369009900990108</v>
      </c>
      <c r="AC94" s="110">
        <f t="shared" si="23"/>
        <v>58.333333333333343</v>
      </c>
      <c r="AD94" s="7">
        <f t="shared" si="24"/>
        <v>0.97787668351715973</v>
      </c>
      <c r="AI94" s="59">
        <v>22.713100000000001</v>
      </c>
      <c r="AJ94" s="7">
        <f>AI94-AH44</f>
        <v>5.8465000000000025</v>
      </c>
      <c r="AK94" s="7">
        <f t="shared" si="13"/>
        <v>20.442307692307701</v>
      </c>
      <c r="AL94" s="110">
        <f t="shared" si="16"/>
        <v>72.727272727272734</v>
      </c>
      <c r="AM94" s="7">
        <f t="shared" si="17"/>
        <v>0.93075207076369304</v>
      </c>
      <c r="AP94" s="59">
        <v>16.686499999999999</v>
      </c>
      <c r="AQ94" s="7">
        <f>AP94-AP52</f>
        <v>1.7285999999999984</v>
      </c>
      <c r="AR94" s="7">
        <f t="shared" si="18"/>
        <v>7.4508620689655105</v>
      </c>
      <c r="AS94" s="110">
        <f t="shared" si="25"/>
        <v>35</v>
      </c>
      <c r="AT94" s="7">
        <f t="shared" si="26"/>
        <v>0.77585667540382519</v>
      </c>
      <c r="AX94" s="59">
        <v>24.1845</v>
      </c>
      <c r="AY94" s="7">
        <f>AX94-AX30</f>
        <v>7.1549000000000014</v>
      </c>
      <c r="AZ94" s="7">
        <f t="shared" si="27"/>
        <v>23.849666666666671</v>
      </c>
      <c r="BA94" s="110">
        <f t="shared" si="32"/>
        <v>100.00000000000001</v>
      </c>
      <c r="BB94" s="7">
        <f t="shared" si="19"/>
        <v>0.99999999999998646</v>
      </c>
      <c r="BF94" s="13">
        <v>20.859300000000001</v>
      </c>
      <c r="BG94" s="7">
        <f>BF94-BF43</f>
        <v>7.0554000000000006</v>
      </c>
      <c r="BH94" s="7">
        <f t="shared" si="28"/>
        <v>24.079863481228671</v>
      </c>
      <c r="BI94" s="110">
        <f t="shared" si="33"/>
        <v>46.153846153846153</v>
      </c>
      <c r="BJ94" s="7">
        <f t="shared" si="34"/>
        <v>0.76283739228798608</v>
      </c>
      <c r="BO94" s="13">
        <v>19.824300000000001</v>
      </c>
      <c r="BP94" s="7">
        <f>BO94-BN42</f>
        <v>2.5224000000000011</v>
      </c>
      <c r="BQ94" s="7">
        <f t="shared" si="29"/>
        <v>13.859340659340665</v>
      </c>
      <c r="BR94" s="110">
        <f t="shared" si="35"/>
        <v>50.000000000000007</v>
      </c>
      <c r="BS94" s="7">
        <f t="shared" si="36"/>
        <v>0.89932500416482719</v>
      </c>
      <c r="BV94" s="7">
        <v>84.337699999999998</v>
      </c>
      <c r="BW94" s="7">
        <f t="shared" si="30"/>
        <v>4.4988000000000028</v>
      </c>
      <c r="BX94" s="7">
        <f t="shared" si="31"/>
        <v>15.459793814432999</v>
      </c>
      <c r="BY94" s="110">
        <f t="shared" si="37"/>
        <v>100.00000000000001</v>
      </c>
      <c r="BZ94" s="7">
        <f t="shared" si="22"/>
        <v>1.0000000000000044</v>
      </c>
    </row>
    <row r="95" spans="2:78" x14ac:dyDescent="0.25">
      <c r="R95" s="59">
        <v>21.768799999999999</v>
      </c>
      <c r="S95" s="7">
        <f>R95-R34</f>
        <v>7.1553999999999984</v>
      </c>
      <c r="T95" s="7">
        <f t="shared" si="8"/>
        <v>27.520769230769226</v>
      </c>
      <c r="U95" s="110">
        <f t="shared" si="9"/>
        <v>70.588235294117652</v>
      </c>
      <c r="V95" s="7">
        <f t="shared" si="10"/>
        <v>0.104037853167113</v>
      </c>
      <c r="Z95" s="59">
        <v>15.8668</v>
      </c>
      <c r="AA95" s="7">
        <f>Z95-Z33</f>
        <v>8.4552399999999999</v>
      </c>
      <c r="AB95" s="7">
        <f t="shared" si="15"/>
        <v>41.857623762376242</v>
      </c>
      <c r="AC95" s="110">
        <f t="shared" si="23"/>
        <v>66.666666666666671</v>
      </c>
      <c r="AD95" s="7">
        <f t="shared" si="24"/>
        <v>0.9591307063273451</v>
      </c>
      <c r="AI95" s="59">
        <v>23.753599999999999</v>
      </c>
      <c r="AJ95" s="7">
        <f>AI95-AH44</f>
        <v>6.8870000000000005</v>
      </c>
      <c r="AK95" s="7">
        <f t="shared" si="13"/>
        <v>24.080419580419584</v>
      </c>
      <c r="AL95" s="110">
        <f t="shared" si="16"/>
        <v>81.818181818181827</v>
      </c>
      <c r="AM95" s="7">
        <f t="shared" si="17"/>
        <v>0.99994705933866912</v>
      </c>
      <c r="AP95" s="59">
        <v>16.6966</v>
      </c>
      <c r="AQ95" s="7">
        <f>AP95-AP52</f>
        <v>1.7386999999999997</v>
      </c>
      <c r="AR95" s="7">
        <f t="shared" si="18"/>
        <v>7.4943965517241367</v>
      </c>
      <c r="AS95" s="110">
        <f t="shared" si="25"/>
        <v>40</v>
      </c>
      <c r="AT95" s="7">
        <f t="shared" si="26"/>
        <v>0.82023324068024694</v>
      </c>
      <c r="BF95" s="13">
        <v>20.880500000000001</v>
      </c>
      <c r="BG95" s="7">
        <f>BF95-BF43</f>
        <v>7.0766000000000009</v>
      </c>
      <c r="BH95" s="7">
        <f t="shared" si="28"/>
        <v>24.152218430034132</v>
      </c>
      <c r="BI95" s="110">
        <f t="shared" si="33"/>
        <v>53.846153846153847</v>
      </c>
      <c r="BJ95" s="7">
        <f t="shared" si="34"/>
        <v>0.82062640654124763</v>
      </c>
      <c r="BO95" s="13">
        <v>20.044799999999999</v>
      </c>
      <c r="BP95" s="7">
        <f>BO95-BN42</f>
        <v>2.7428999999999988</v>
      </c>
      <c r="BQ95" s="7">
        <f t="shared" si="29"/>
        <v>15.070879120879116</v>
      </c>
      <c r="BR95" s="110">
        <f t="shared" si="35"/>
        <v>58.333333333333343</v>
      </c>
      <c r="BS95" s="7">
        <f t="shared" si="36"/>
        <v>0.85290514525730599</v>
      </c>
      <c r="BV95" s="105"/>
      <c r="BW95" s="108"/>
      <c r="BX95" s="7"/>
    </row>
    <row r="96" spans="2:78" x14ac:dyDescent="0.25">
      <c r="R96" s="59">
        <v>21.956</v>
      </c>
      <c r="S96" s="7">
        <f>R96-R34</f>
        <v>7.3425999999999991</v>
      </c>
      <c r="T96" s="7">
        <f t="shared" si="8"/>
        <v>28.240769230769224</v>
      </c>
      <c r="U96" s="110">
        <f t="shared" si="9"/>
        <v>76.470588235294116</v>
      </c>
      <c r="V96" s="7">
        <f t="shared" si="10"/>
        <v>0.87572013113749492</v>
      </c>
      <c r="Z96" s="59">
        <v>16.391500000000001</v>
      </c>
      <c r="AA96" s="7">
        <f>Z96-Z33</f>
        <v>8.9799400000000009</v>
      </c>
      <c r="AB96" s="7">
        <f t="shared" si="15"/>
        <v>44.455148514851487</v>
      </c>
      <c r="AC96" s="110">
        <f t="shared" si="23"/>
        <v>75</v>
      </c>
      <c r="AD96" s="7">
        <f t="shared" si="24"/>
        <v>0.9991013156255576</v>
      </c>
      <c r="AI96" s="59">
        <v>24.7682</v>
      </c>
      <c r="AJ96" s="7">
        <f>AI96-AH44</f>
        <v>7.901600000000002</v>
      </c>
      <c r="AK96" s="7">
        <f t="shared" si="13"/>
        <v>27.627972027972032</v>
      </c>
      <c r="AL96" s="110">
        <f t="shared" si="16"/>
        <v>90.909090909090921</v>
      </c>
      <c r="AM96" s="7">
        <f t="shared" si="17"/>
        <v>0.84637413650934112</v>
      </c>
      <c r="AP96" s="59">
        <v>16.793299999999999</v>
      </c>
      <c r="AQ96" s="7">
        <f>AP96-AP52</f>
        <v>1.8353999999999981</v>
      </c>
      <c r="AR96" s="7">
        <f t="shared" si="18"/>
        <v>7.9112068965517164</v>
      </c>
      <c r="AS96" s="110">
        <f t="shared" si="25"/>
        <v>45</v>
      </c>
      <c r="AT96" s="7">
        <f t="shared" si="26"/>
        <v>0.89595028732793658</v>
      </c>
      <c r="BF96" s="13">
        <v>21.0822</v>
      </c>
      <c r="BG96" s="7">
        <f>BF96-BF43</f>
        <v>7.2782999999999998</v>
      </c>
      <c r="BH96" s="7">
        <f t="shared" si="28"/>
        <v>24.840614334470988</v>
      </c>
      <c r="BI96" s="110">
        <f t="shared" si="33"/>
        <v>61.53846153846154</v>
      </c>
      <c r="BJ96" s="7">
        <f t="shared" si="34"/>
        <v>0.9189847255456951</v>
      </c>
      <c r="BO96" s="13">
        <v>20.0808</v>
      </c>
      <c r="BP96" s="7">
        <f>BO96-BN42</f>
        <v>2.7789000000000001</v>
      </c>
      <c r="BQ96" s="7">
        <f t="shared" si="29"/>
        <v>15.26868131868132</v>
      </c>
      <c r="BR96" s="110">
        <f t="shared" si="35"/>
        <v>66.666666666666671</v>
      </c>
      <c r="BS96" s="7">
        <f t="shared" si="36"/>
        <v>0.78554523374753793</v>
      </c>
      <c r="BV96" s="105"/>
      <c r="BW96" s="108"/>
      <c r="BX96" s="7"/>
    </row>
    <row r="97" spans="18:76" x14ac:dyDescent="0.25">
      <c r="R97" s="59">
        <v>22.8462</v>
      </c>
      <c r="S97" s="7">
        <f>R97-R34</f>
        <v>8.2327999999999992</v>
      </c>
      <c r="T97" s="7">
        <f t="shared" si="8"/>
        <v>31.664615384615381</v>
      </c>
      <c r="U97" s="110">
        <f t="shared" si="9"/>
        <v>82.35294117647058</v>
      </c>
      <c r="V97" s="7">
        <f t="shared" si="10"/>
        <v>0.99214096588512635</v>
      </c>
      <c r="Z97" s="59">
        <v>16.973700000000001</v>
      </c>
      <c r="AA97" s="7">
        <f>Z97-Z33</f>
        <v>9.5621400000000012</v>
      </c>
      <c r="AB97" s="7">
        <f t="shared" si="15"/>
        <v>47.337326732673276</v>
      </c>
      <c r="AC97" s="110">
        <f t="shared" si="23"/>
        <v>83.333333333333329</v>
      </c>
      <c r="AD97" s="7">
        <f t="shared" si="24"/>
        <v>0.98827633174469542</v>
      </c>
      <c r="AI97" s="59">
        <v>24.921199999999999</v>
      </c>
      <c r="AJ97" s="7">
        <f>AI97-AH44</f>
        <v>8.0546000000000006</v>
      </c>
      <c r="AK97" s="7">
        <f t="shared" si="13"/>
        <v>28.162937062937065</v>
      </c>
      <c r="AL97" s="110">
        <f t="shared" si="16"/>
        <v>100.00000000000001</v>
      </c>
      <c r="AM97" s="7">
        <f t="shared" si="17"/>
        <v>0.99999999999976708</v>
      </c>
      <c r="AP97" s="59">
        <v>17.168600000000001</v>
      </c>
      <c r="AQ97" s="7">
        <f>AP97-AP52</f>
        <v>2.210700000000001</v>
      </c>
      <c r="AR97" s="7">
        <f t="shared" si="18"/>
        <v>9.5288793103448324</v>
      </c>
      <c r="AS97" s="110">
        <f t="shared" si="25"/>
        <v>50</v>
      </c>
      <c r="AT97" s="7">
        <f t="shared" si="26"/>
        <v>0.97175787668286762</v>
      </c>
      <c r="BF97" s="13">
        <v>21.710999999999999</v>
      </c>
      <c r="BG97" s="7">
        <f>BF97-BF43</f>
        <v>7.907099999999998</v>
      </c>
      <c r="BH97" s="7">
        <f t="shared" si="28"/>
        <v>26.986689419795212</v>
      </c>
      <c r="BI97" s="110">
        <f t="shared" si="33"/>
        <v>69.230769230769226</v>
      </c>
      <c r="BJ97" s="7">
        <f t="shared" si="34"/>
        <v>0.99773936065120872</v>
      </c>
      <c r="BO97" s="13">
        <v>20.802600000000002</v>
      </c>
      <c r="BP97" s="7">
        <f>BO97-BN42</f>
        <v>3.5007000000000019</v>
      </c>
      <c r="BQ97" s="7">
        <f t="shared" si="29"/>
        <v>19.234615384615399</v>
      </c>
      <c r="BR97" s="110">
        <f t="shared" si="35"/>
        <v>75</v>
      </c>
      <c r="BS97" s="7">
        <f t="shared" si="36"/>
        <v>0.98333724553212665</v>
      </c>
      <c r="BV97" s="105"/>
      <c r="BW97" s="108"/>
      <c r="BX97" s="7"/>
    </row>
    <row r="98" spans="18:76" x14ac:dyDescent="0.25">
      <c r="R98" s="59">
        <v>23.4986</v>
      </c>
      <c r="S98" s="7">
        <f>R98-R34</f>
        <v>8.8851999999999993</v>
      </c>
      <c r="T98" s="7">
        <f t="shared" si="8"/>
        <v>34.173846153846149</v>
      </c>
      <c r="U98" s="110">
        <f t="shared" si="9"/>
        <v>88.235294117647044</v>
      </c>
      <c r="V98" s="7">
        <f t="shared" si="10"/>
        <v>0.99931035931424084</v>
      </c>
      <c r="Z98" s="59">
        <v>17.371099999999998</v>
      </c>
      <c r="AA98" s="7">
        <f>Z98-Z33</f>
        <v>9.9595399999999987</v>
      </c>
      <c r="AB98" s="7">
        <f t="shared" si="15"/>
        <v>49.304653465346533</v>
      </c>
      <c r="AC98" s="110">
        <f t="shared" si="23"/>
        <v>91.666666666666657</v>
      </c>
      <c r="AD98" s="7">
        <f t="shared" si="24"/>
        <v>0.99837558412540661</v>
      </c>
      <c r="AJ98" s="7"/>
      <c r="AP98" s="59">
        <v>17.8584</v>
      </c>
      <c r="AQ98" s="7">
        <f>AP98-AP52</f>
        <v>2.9004999999999992</v>
      </c>
      <c r="AR98" s="7">
        <f t="shared" si="18"/>
        <v>12.50215517241379</v>
      </c>
      <c r="AS98" s="110">
        <f t="shared" si="25"/>
        <v>55</v>
      </c>
      <c r="AT98" s="7">
        <f t="shared" si="26"/>
        <v>0.98604778548773908</v>
      </c>
      <c r="BF98" s="13">
        <v>22.4528</v>
      </c>
      <c r="BG98" s="7">
        <f>BF98-BF43</f>
        <v>8.6488999999999994</v>
      </c>
      <c r="BH98" s="7">
        <f t="shared" si="28"/>
        <v>29.51843003412969</v>
      </c>
      <c r="BI98" s="110">
        <f t="shared" si="33"/>
        <v>76.92307692307692</v>
      </c>
      <c r="BJ98" s="7">
        <f t="shared" si="34"/>
        <v>0.86126684382515295</v>
      </c>
      <c r="BO98" s="13">
        <v>21.258800000000001</v>
      </c>
      <c r="BP98" s="7">
        <f>BO98-BN42</f>
        <v>3.956900000000001</v>
      </c>
      <c r="BQ98" s="7">
        <f t="shared" si="29"/>
        <v>21.741208791208795</v>
      </c>
      <c r="BR98" s="110">
        <f t="shared" si="35"/>
        <v>83.333333333333329</v>
      </c>
      <c r="BS98" s="7">
        <f t="shared" si="36"/>
        <v>0.99942078072738572</v>
      </c>
      <c r="BV98" s="105"/>
      <c r="BW98" s="108"/>
      <c r="BX98" s="7"/>
    </row>
    <row r="99" spans="18:76" x14ac:dyDescent="0.25">
      <c r="R99" s="59">
        <v>24.213200000000001</v>
      </c>
      <c r="S99" s="7">
        <f>R99-R34</f>
        <v>9.5998000000000001</v>
      </c>
      <c r="T99" s="7">
        <f t="shared" si="8"/>
        <v>36.92230769230769</v>
      </c>
      <c r="U99" s="110">
        <f t="shared" si="9"/>
        <v>94.117647058823508</v>
      </c>
      <c r="V99" s="7">
        <f t="shared" si="10"/>
        <v>0.99281885050209051</v>
      </c>
      <c r="Z99" s="59">
        <v>17.828199999999999</v>
      </c>
      <c r="AA99" s="7">
        <f>Z99-Z33</f>
        <v>10.416639999999999</v>
      </c>
      <c r="AB99" s="7">
        <f t="shared" si="15"/>
        <v>51.567524752475244</v>
      </c>
      <c r="AC99" s="110">
        <f t="shared" si="23"/>
        <v>99.999999999999986</v>
      </c>
      <c r="AD99" s="7">
        <f t="shared" si="24"/>
        <v>1.000000000000338</v>
      </c>
      <c r="AP99" s="59">
        <v>18.906199999999998</v>
      </c>
      <c r="AQ99" s="7">
        <f>AP99-AP52</f>
        <v>3.9482999999999979</v>
      </c>
      <c r="AR99" s="7">
        <f t="shared" si="18"/>
        <v>17.018534482758614</v>
      </c>
      <c r="AS99" s="110">
        <f t="shared" si="25"/>
        <v>60</v>
      </c>
      <c r="AT99" s="7">
        <f t="shared" si="26"/>
        <v>0.92460060345449768</v>
      </c>
      <c r="BF99" s="13">
        <v>22.586200000000002</v>
      </c>
      <c r="BG99" s="7">
        <f>BF99-BF43</f>
        <v>8.7823000000000011</v>
      </c>
      <c r="BH99" s="7">
        <f t="shared" si="28"/>
        <v>29.973720136518772</v>
      </c>
      <c r="BI99" s="110">
        <f t="shared" si="33"/>
        <v>84.615384615384613</v>
      </c>
      <c r="BJ99" s="7">
        <f t="shared" si="34"/>
        <v>0.89615637283368699</v>
      </c>
      <c r="BO99" s="13">
        <v>21.7547</v>
      </c>
      <c r="BP99" s="7">
        <f>BO99-BN42</f>
        <v>4.4527999999999999</v>
      </c>
      <c r="BQ99" s="7">
        <f t="shared" si="29"/>
        <v>24.465934065934068</v>
      </c>
      <c r="BR99" s="110">
        <f t="shared" si="35"/>
        <v>91.666666666666657</v>
      </c>
      <c r="BS99" s="7">
        <f t="shared" si="36"/>
        <v>0.96411876755766712</v>
      </c>
      <c r="BV99" s="105"/>
      <c r="BW99" s="108"/>
      <c r="BX99" s="7"/>
    </row>
    <row r="100" spans="18:76" x14ac:dyDescent="0.25">
      <c r="R100" s="59">
        <v>24.744299999999999</v>
      </c>
      <c r="S100" s="7">
        <f>R100-R34</f>
        <v>10.130899999999999</v>
      </c>
      <c r="T100" s="7">
        <f t="shared" si="8"/>
        <v>38.964999999999996</v>
      </c>
      <c r="U100" s="110">
        <f t="shared" si="9"/>
        <v>99.999999999999972</v>
      </c>
      <c r="V100" s="7">
        <f t="shared" si="10"/>
        <v>1.0000000000000191</v>
      </c>
      <c r="AP100" s="59">
        <v>19.2605</v>
      </c>
      <c r="AQ100" s="7">
        <f>AP100-AP52</f>
        <v>4.3026</v>
      </c>
      <c r="AR100" s="7">
        <f t="shared" si="18"/>
        <v>18.545689655172414</v>
      </c>
      <c r="AS100" s="110">
        <f t="shared" si="25"/>
        <v>65</v>
      </c>
      <c r="AT100" s="7">
        <f t="shared" si="26"/>
        <v>0.97679862301145248</v>
      </c>
      <c r="BF100" s="13">
        <v>23.102900000000002</v>
      </c>
      <c r="BG100" s="7">
        <f>BF100-BF43</f>
        <v>9.2990000000000013</v>
      </c>
      <c r="BH100" s="7">
        <f t="shared" si="28"/>
        <v>31.737201365187715</v>
      </c>
      <c r="BI100" s="110">
        <f t="shared" si="33"/>
        <v>92.307692307692307</v>
      </c>
      <c r="BJ100" s="7">
        <f t="shared" si="34"/>
        <v>0.99455539095873324</v>
      </c>
      <c r="BO100" s="13">
        <v>22.002199999999998</v>
      </c>
      <c r="BP100" s="7">
        <f>BO100-BN42</f>
        <v>4.7002999999999986</v>
      </c>
      <c r="BQ100" s="7">
        <f t="shared" si="29"/>
        <v>25.82582417582417</v>
      </c>
      <c r="BR100" s="110">
        <f t="shared" si="35"/>
        <v>99.999999999999986</v>
      </c>
      <c r="BS100" s="7">
        <f t="shared" si="36"/>
        <v>1.0000000000001212</v>
      </c>
      <c r="BV100" s="105"/>
      <c r="BW100" s="108"/>
      <c r="BX100" s="7"/>
    </row>
    <row r="101" spans="18:76" x14ac:dyDescent="0.25">
      <c r="AP101" s="59">
        <v>19.465499999999999</v>
      </c>
      <c r="AQ101" s="7">
        <f>AP101-AP52</f>
        <v>4.5075999999999983</v>
      </c>
      <c r="AR101" s="7">
        <f t="shared" si="18"/>
        <v>19.429310344827581</v>
      </c>
      <c r="AS101" s="110">
        <f t="shared" si="25"/>
        <v>70</v>
      </c>
      <c r="AT101" s="7">
        <f t="shared" si="26"/>
        <v>0.94000188603552237</v>
      </c>
      <c r="BF101" s="13">
        <v>23.7715</v>
      </c>
      <c r="BG101" s="7">
        <f>BF101-BF43</f>
        <v>9.9675999999999991</v>
      </c>
      <c r="BH101" s="7">
        <f t="shared" si="28"/>
        <v>34.019112627986345</v>
      </c>
      <c r="BI101" s="110">
        <f t="shared" si="33"/>
        <v>100</v>
      </c>
      <c r="BJ101" s="7">
        <f t="shared" si="34"/>
        <v>0.99999999999996025</v>
      </c>
      <c r="BP101" s="7"/>
      <c r="BV101" s="105"/>
      <c r="BW101" s="108"/>
      <c r="BX101" s="7"/>
    </row>
    <row r="102" spans="18:76" x14ac:dyDescent="0.25">
      <c r="AP102" s="59">
        <v>19.5457</v>
      </c>
      <c r="AQ102" s="7">
        <f>AP102-AP52</f>
        <v>4.5877999999999997</v>
      </c>
      <c r="AR102" s="7">
        <f t="shared" si="18"/>
        <v>19.774999999999999</v>
      </c>
      <c r="AS102" s="110">
        <f t="shared" si="25"/>
        <v>75</v>
      </c>
      <c r="AT102" s="7">
        <f t="shared" si="26"/>
        <v>0.89743914446729356</v>
      </c>
      <c r="BV102" s="105"/>
      <c r="BW102" s="108"/>
      <c r="BX102" s="7"/>
    </row>
    <row r="103" spans="18:76" x14ac:dyDescent="0.25">
      <c r="AP103" s="59">
        <v>19.852499999999999</v>
      </c>
      <c r="AQ103" s="7">
        <f>AP103-AP52</f>
        <v>4.8945999999999987</v>
      </c>
      <c r="AR103" s="7">
        <f t="shared" si="18"/>
        <v>21.097413793103442</v>
      </c>
      <c r="AS103" s="110">
        <f t="shared" si="25"/>
        <v>80</v>
      </c>
      <c r="AT103" s="7">
        <f t="shared" si="26"/>
        <v>0.97827208158260581</v>
      </c>
      <c r="BV103" s="105"/>
      <c r="BW103" s="108"/>
      <c r="BX103" s="7"/>
    </row>
    <row r="104" spans="18:76" x14ac:dyDescent="0.25">
      <c r="AP104" s="59">
        <v>20.372800000000002</v>
      </c>
      <c r="AQ104" s="7">
        <f>AP104-AP52</f>
        <v>5.4149000000000012</v>
      </c>
      <c r="AR104" s="7">
        <f t="shared" si="18"/>
        <v>23.340086206896558</v>
      </c>
      <c r="AS104" s="110">
        <f t="shared" si="25"/>
        <v>85</v>
      </c>
      <c r="AT104" s="7">
        <f t="shared" si="26"/>
        <v>0.99655953196917935</v>
      </c>
      <c r="BV104" s="105"/>
      <c r="BW104" s="108"/>
      <c r="BX104" s="7"/>
    </row>
    <row r="105" spans="18:76" x14ac:dyDescent="0.25">
      <c r="AP105" s="59">
        <v>21.010999999999999</v>
      </c>
      <c r="AQ105" s="7">
        <f>AP105-AP52</f>
        <v>6.0530999999999988</v>
      </c>
      <c r="AR105" s="7">
        <f t="shared" si="18"/>
        <v>26.090948275862065</v>
      </c>
      <c r="AS105" s="110">
        <f t="shared" si="25"/>
        <v>90</v>
      </c>
      <c r="AT105" s="7">
        <f t="shared" si="26"/>
        <v>0.99822076493270562</v>
      </c>
      <c r="BV105" s="105"/>
      <c r="BW105" s="108"/>
      <c r="BX105" s="7"/>
    </row>
    <row r="106" spans="18:76" x14ac:dyDescent="0.25">
      <c r="AP106" s="59">
        <v>21.7499</v>
      </c>
      <c r="AQ106" s="7">
        <f>AP106-AP52</f>
        <v>6.7919999999999998</v>
      </c>
      <c r="AR106" s="7">
        <f t="shared" si="18"/>
        <v>29.27586206896552</v>
      </c>
      <c r="AS106" s="110">
        <f t="shared" si="25"/>
        <v>95</v>
      </c>
      <c r="AT106" s="7">
        <f t="shared" si="26"/>
        <v>0.87523668218560502</v>
      </c>
      <c r="BV106" s="105"/>
      <c r="BW106" s="108"/>
      <c r="BX106" s="7"/>
    </row>
    <row r="107" spans="18:76" x14ac:dyDescent="0.25">
      <c r="AP107" s="59">
        <v>21.904499999999999</v>
      </c>
      <c r="AQ107" s="7">
        <f>AP107-AP52</f>
        <v>6.9465999999999983</v>
      </c>
      <c r="AR107" s="7">
        <f t="shared" si="18"/>
        <v>29.942241379310335</v>
      </c>
      <c r="AS107" s="110">
        <f t="shared" si="25"/>
        <v>100</v>
      </c>
      <c r="AT107" s="7">
        <f t="shared" si="26"/>
        <v>0.99999999999924505</v>
      </c>
    </row>
  </sheetData>
  <sortState ref="BO88:BO100">
    <sortCondition ref="BO8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F15" sqref="F15"/>
    </sheetView>
  </sheetViews>
  <sheetFormatPr baseColWidth="10" defaultRowHeight="15" x14ac:dyDescent="0.25"/>
  <cols>
    <col min="1" max="1" width="28.7109375" customWidth="1"/>
    <col min="2" max="2" width="35.85546875" customWidth="1"/>
    <col min="3" max="3" width="22.42578125" customWidth="1"/>
    <col min="4" max="4" width="19.85546875" customWidth="1"/>
    <col min="5" max="5" width="20.85546875" customWidth="1"/>
    <col min="6" max="6" width="21.7109375" customWidth="1"/>
    <col min="7" max="7" width="24.5703125" customWidth="1"/>
    <col min="8" max="8" width="39.85546875" customWidth="1"/>
    <col min="9" max="9" width="36.28515625" customWidth="1"/>
    <col min="10" max="10" width="24.140625" customWidth="1"/>
    <col min="11" max="11" width="17.7109375" customWidth="1"/>
    <col min="12" max="12" width="14" customWidth="1"/>
    <col min="13" max="13" width="22.140625" customWidth="1"/>
    <col min="14" max="14" width="21.85546875" customWidth="1"/>
  </cols>
  <sheetData>
    <row r="1" spans="1:13" ht="15.75" thickBot="1" x14ac:dyDescent="0.3"/>
    <row r="2" spans="1:13" ht="15.75" thickBot="1" x14ac:dyDescent="0.3">
      <c r="B2" s="9" t="s">
        <v>0</v>
      </c>
      <c r="C2" s="9" t="s">
        <v>78</v>
      </c>
      <c r="D2" s="9" t="s">
        <v>85</v>
      </c>
      <c r="E2" s="9" t="s">
        <v>86</v>
      </c>
      <c r="F2" s="9" t="s">
        <v>87</v>
      </c>
      <c r="G2" s="9" t="s">
        <v>88</v>
      </c>
      <c r="H2" s="64" t="s">
        <v>89</v>
      </c>
      <c r="I2" s="64" t="s">
        <v>61</v>
      </c>
      <c r="J2" s="9" t="s">
        <v>62</v>
      </c>
      <c r="K2" s="11" t="s">
        <v>63</v>
      </c>
      <c r="L2" s="11" t="s">
        <v>101</v>
      </c>
      <c r="M2" s="64" t="s">
        <v>76</v>
      </c>
    </row>
    <row r="3" spans="1:13" x14ac:dyDescent="0.25">
      <c r="A3" s="61" t="s">
        <v>80</v>
      </c>
      <c r="B3" s="56">
        <v>2.9237200000000001E-2</v>
      </c>
      <c r="C3" s="5">
        <v>4.2207399999999999E-2</v>
      </c>
      <c r="D3" s="5">
        <v>5.3198299999999997E-2</v>
      </c>
      <c r="E3" s="5">
        <v>4.2017499999999999E-2</v>
      </c>
      <c r="F3" s="5">
        <v>5.7276100000000003E-2</v>
      </c>
      <c r="G3" s="65">
        <v>9.9742399999999995E-2</v>
      </c>
      <c r="H3" s="5">
        <v>6.0158700000000002E-2</v>
      </c>
      <c r="I3" s="5">
        <v>9.8000199999999996E-2</v>
      </c>
      <c r="J3" s="5">
        <v>6.0291200000000003E-2</v>
      </c>
      <c r="K3" s="5">
        <v>6.0624600000000001E-2</v>
      </c>
      <c r="L3" s="5">
        <v>5.0888500000000003E-2</v>
      </c>
      <c r="M3" s="5">
        <v>9.1218800000000003E-2</v>
      </c>
    </row>
    <row r="4" spans="1:13" x14ac:dyDescent="0.25">
      <c r="A4" s="62" t="s">
        <v>81</v>
      </c>
      <c r="B4" s="56">
        <v>2.0615600000000001E-2</v>
      </c>
      <c r="C4" s="5">
        <v>2.0897599999999999E-2</v>
      </c>
      <c r="D4" s="5">
        <v>3.5346000000000002E-2</v>
      </c>
      <c r="E4" s="5">
        <v>2.6055200000000001E-2</v>
      </c>
      <c r="F4" s="5">
        <v>4.2483800000000002E-2</v>
      </c>
      <c r="G4" s="65">
        <v>4.4690000000000001E-2</v>
      </c>
      <c r="H4" s="5">
        <v>3.51413E-2</v>
      </c>
      <c r="I4" s="5">
        <v>6.1051300000000003E-2</v>
      </c>
      <c r="J4" s="5">
        <v>3.83007E-2</v>
      </c>
      <c r="K4" s="5">
        <v>3.45822E-2</v>
      </c>
      <c r="L4" s="5">
        <v>4.6447200000000001E-2</v>
      </c>
      <c r="M4" s="5">
        <v>3.3067399999999997E-2</v>
      </c>
    </row>
    <row r="5" spans="1:13" x14ac:dyDescent="0.25">
      <c r="A5" s="62" t="s">
        <v>82</v>
      </c>
      <c r="B5" s="56">
        <v>1.0441799999999999E-2</v>
      </c>
      <c r="C5" s="5">
        <v>1.91479E-3</v>
      </c>
      <c r="D5" s="5">
        <v>1.40927E-2</v>
      </c>
      <c r="E5" s="5">
        <v>2.7247500000000002E-3</v>
      </c>
      <c r="F5" s="5">
        <v>1.7268100000000002E-2</v>
      </c>
      <c r="G5" s="65">
        <v>7.5811999999999997E-3</v>
      </c>
      <c r="H5" s="5">
        <v>9.9404100000000002E-3</v>
      </c>
      <c r="I5" s="5">
        <v>7.7906900000000003E-3</v>
      </c>
      <c r="J5" s="5">
        <v>9.5634899999999991E-3</v>
      </c>
      <c r="K5" s="5">
        <v>1.0222699999999999E-2</v>
      </c>
      <c r="L5" s="5">
        <v>3.7830999999999997E-2</v>
      </c>
      <c r="M5" s="5">
        <v>6.3290999999999998E-3</v>
      </c>
    </row>
    <row r="6" spans="1:13" x14ac:dyDescent="0.25">
      <c r="A6" s="62" t="s">
        <v>79</v>
      </c>
      <c r="B6" s="5">
        <v>21.202916666666663</v>
      </c>
      <c r="C6" s="5">
        <v>24.386499999999991</v>
      </c>
      <c r="D6" s="5">
        <v>26.622393822393818</v>
      </c>
      <c r="E6" s="5">
        <v>15.370212765957426</v>
      </c>
      <c r="F6" s="5">
        <v>31.292913385826772</v>
      </c>
      <c r="G6" s="65">
        <v>37.776315789473699</v>
      </c>
      <c r="H6" s="5">
        <v>27.762280701754399</v>
      </c>
      <c r="I6" s="5">
        <v>17.849295774647882</v>
      </c>
      <c r="J6" s="5">
        <v>30.785853658536581</v>
      </c>
      <c r="K6" s="5">
        <v>12.293103448275863</v>
      </c>
      <c r="L6" s="5">
        <v>25.284297520661159</v>
      </c>
      <c r="M6" s="5">
        <v>21.429951690821255</v>
      </c>
    </row>
    <row r="7" spans="1:13" x14ac:dyDescent="0.25">
      <c r="A7" s="62" t="s">
        <v>83</v>
      </c>
      <c r="B7" s="5">
        <v>4.1902997364953884E-2</v>
      </c>
      <c r="C7" s="5">
        <v>4.9365384615384603E-2</v>
      </c>
      <c r="D7" s="5">
        <v>5.7624229052800478E-2</v>
      </c>
      <c r="E7" s="5">
        <v>3.1657218582051047E-2</v>
      </c>
      <c r="F7" s="5">
        <v>0.11707038303713718</v>
      </c>
      <c r="G7" s="65">
        <v>9.1203080129101097E-2</v>
      </c>
      <c r="H7" s="5">
        <v>8.6892897345084194E-2</v>
      </c>
      <c r="I7" s="5">
        <v>7.0550576184378988E-2</v>
      </c>
      <c r="J7" s="5">
        <v>7.3264763585284581E-2</v>
      </c>
      <c r="K7" s="5">
        <v>5.4202396156419162E-2</v>
      </c>
      <c r="L7" s="5">
        <v>0.14141105995895503</v>
      </c>
      <c r="M7" s="5">
        <v>6.6843267906491768E-2</v>
      </c>
    </row>
    <row r="8" spans="1:13" ht="15.75" thickBot="1" x14ac:dyDescent="0.3">
      <c r="A8" s="63" t="s">
        <v>84</v>
      </c>
      <c r="B8" s="5">
        <v>506</v>
      </c>
      <c r="C8" s="5">
        <v>493.99999999999994</v>
      </c>
      <c r="D8" s="5">
        <v>462</v>
      </c>
      <c r="E8" s="5">
        <v>485.52</v>
      </c>
      <c r="F8" s="5">
        <v>267.3</v>
      </c>
      <c r="G8" s="65">
        <v>414.2</v>
      </c>
      <c r="H8" s="5">
        <v>319.5</v>
      </c>
      <c r="I8" s="5">
        <v>253</v>
      </c>
      <c r="J8" s="5">
        <v>420.20000000000005</v>
      </c>
      <c r="K8" s="5">
        <v>226.79999999999998</v>
      </c>
      <c r="L8" s="5">
        <v>178.8</v>
      </c>
      <c r="M8" s="5">
        <v>320.59999999999997</v>
      </c>
    </row>
    <row r="9" spans="1:13" x14ac:dyDescent="0.25">
      <c r="B9" t="s">
        <v>92</v>
      </c>
      <c r="C9">
        <f>AVERAGE(B4,C4,D4,F4,G4,H4,I4,J4,K4,L4,M4)</f>
        <v>3.751119090909092E-2</v>
      </c>
    </row>
    <row r="10" spans="1:13" x14ac:dyDescent="0.25">
      <c r="B10" t="s">
        <v>93</v>
      </c>
      <c r="C10">
        <f>AVERAGE(B3:M3)</f>
        <v>6.2071741666666673E-2</v>
      </c>
      <c r="E10" t="s">
        <v>111</v>
      </c>
      <c r="F10">
        <f>AVERAGE(B5:M5)</f>
        <v>1.1308394166666666E-2</v>
      </c>
    </row>
    <row r="11" spans="1:13" x14ac:dyDescent="0.25">
      <c r="B11" s="59" t="s">
        <v>105</v>
      </c>
      <c r="C11">
        <f>AVERAGE(B7:M7)</f>
        <v>7.3499021159836836E-2</v>
      </c>
    </row>
    <row r="13" spans="1:13" ht="15.75" thickBot="1" x14ac:dyDescent="0.3"/>
    <row r="14" spans="1:13" ht="15.75" thickBot="1" x14ac:dyDescent="0.3">
      <c r="B14" s="66" t="s">
        <v>30</v>
      </c>
      <c r="C14" s="67" t="s">
        <v>90</v>
      </c>
      <c r="D14" s="67" t="s">
        <v>91</v>
      </c>
      <c r="E14" s="67" t="s">
        <v>68</v>
      </c>
      <c r="F14" s="68" t="s">
        <v>77</v>
      </c>
      <c r="G14" s="66" t="s">
        <v>54</v>
      </c>
      <c r="H14" s="73" t="s">
        <v>94</v>
      </c>
      <c r="I14" s="73" t="s">
        <v>95</v>
      </c>
      <c r="J14" s="107" t="s">
        <v>104</v>
      </c>
    </row>
    <row r="15" spans="1:13" x14ac:dyDescent="0.25">
      <c r="A15" s="3" t="s">
        <v>80</v>
      </c>
      <c r="B15" s="5">
        <v>6.6569000000000003E-2</v>
      </c>
      <c r="C15" s="5">
        <v>4.5329599999999998E-2</v>
      </c>
      <c r="D15" s="5">
        <v>6.49613E-2</v>
      </c>
      <c r="E15" s="5">
        <v>0.17879300000000001</v>
      </c>
      <c r="F15" s="5">
        <v>5.7090299999999997E-2</v>
      </c>
      <c r="G15" s="5">
        <v>4.8463300000000001E-2</v>
      </c>
      <c r="H15" s="4">
        <v>8.7707499999999994E-2</v>
      </c>
      <c r="I15" s="93">
        <v>4.1247499999999999E-2</v>
      </c>
      <c r="J15" s="106">
        <v>8.0601297318935394E-2</v>
      </c>
    </row>
    <row r="16" spans="1:13" x14ac:dyDescent="0.25">
      <c r="A16" s="3" t="s">
        <v>81</v>
      </c>
      <c r="B16" s="5">
        <v>4.8171899999999997E-2</v>
      </c>
      <c r="C16" s="5">
        <v>2.7626100000000001E-2</v>
      </c>
      <c r="D16" s="5">
        <v>4.4437999999999998E-2</v>
      </c>
      <c r="E16" s="5">
        <v>8.2634600000000002E-2</v>
      </c>
      <c r="F16" s="5">
        <v>4.2148199999999997E-2</v>
      </c>
      <c r="G16" s="5">
        <v>2.4646700000000001E-2</v>
      </c>
      <c r="H16" s="4">
        <v>4.7772500000000002E-2</v>
      </c>
      <c r="I16" s="93">
        <v>2.8018899999999999E-2</v>
      </c>
      <c r="J16" s="4">
        <v>4.6133298426866531E-2</v>
      </c>
    </row>
    <row r="17" spans="1:10" x14ac:dyDescent="0.25">
      <c r="A17" s="3" t="s">
        <v>82</v>
      </c>
      <c r="B17" s="5">
        <v>2.3068999999999999E-2</v>
      </c>
      <c r="C17" s="5">
        <v>1.5714700000000002E-2</v>
      </c>
      <c r="D17" s="5">
        <v>9.8263499999999993E-3</v>
      </c>
      <c r="E17" s="5">
        <v>1.7787000000000001E-2</v>
      </c>
      <c r="F17" s="5">
        <v>1.2693599999999999E-2</v>
      </c>
      <c r="G17" s="5">
        <v>4.3447599999999996E-3</v>
      </c>
      <c r="H17" s="4">
        <v>1.9226300000000002E-2</v>
      </c>
      <c r="I17" s="93">
        <v>7.20976E-3</v>
      </c>
      <c r="J17" s="4">
        <v>1.3036799617111683E-2</v>
      </c>
    </row>
    <row r="18" spans="1:10" x14ac:dyDescent="0.25">
      <c r="A18" s="3" t="s">
        <v>79</v>
      </c>
      <c r="B18" s="5">
        <v>16.462601626016262</v>
      </c>
      <c r="C18" s="5">
        <v>24.932051282051283</v>
      </c>
      <c r="D18" s="5">
        <v>38.964999999999996</v>
      </c>
      <c r="E18" s="5">
        <v>51.567524752475244</v>
      </c>
      <c r="F18" s="5">
        <v>28.162937062937065</v>
      </c>
      <c r="G18" s="5">
        <v>29.942241379310335</v>
      </c>
      <c r="H18" s="4">
        <v>21.947546012269942</v>
      </c>
      <c r="I18" s="65">
        <v>34.019112627986345</v>
      </c>
      <c r="J18" s="4">
        <v>25.538126627604164</v>
      </c>
    </row>
    <row r="19" spans="1:10" x14ac:dyDescent="0.25">
      <c r="A19" s="3" t="s">
        <v>83</v>
      </c>
      <c r="B19" s="5">
        <v>8.3992865438858491E-2</v>
      </c>
      <c r="C19" s="5">
        <v>9.0727988653752853E-2</v>
      </c>
      <c r="D19" s="5">
        <v>0.13529513888888889</v>
      </c>
      <c r="E19" s="5">
        <v>0.33616378587011242</v>
      </c>
      <c r="F19" s="5">
        <v>0.12754953379953382</v>
      </c>
      <c r="G19" s="5">
        <v>8.1542051686574996E-2</v>
      </c>
      <c r="H19" s="4">
        <v>9.4434602694677267E-2</v>
      </c>
      <c r="I19" s="93">
        <v>5.1156560342836603E-2</v>
      </c>
      <c r="J19" s="4">
        <v>5.9738307900828458E-2</v>
      </c>
    </row>
    <row r="20" spans="1:10" x14ac:dyDescent="0.25">
      <c r="A20" s="3" t="s">
        <v>84</v>
      </c>
      <c r="B20" s="5">
        <v>196</v>
      </c>
      <c r="C20" s="5">
        <v>274.79999999999995</v>
      </c>
      <c r="D20" s="5">
        <v>288</v>
      </c>
      <c r="E20" s="5">
        <v>153.4</v>
      </c>
      <c r="F20" s="5">
        <v>220.79999999999998</v>
      </c>
      <c r="G20" s="5">
        <v>367.2</v>
      </c>
      <c r="H20" s="4">
        <v>232.41</v>
      </c>
      <c r="I20" s="58">
        <v>665</v>
      </c>
      <c r="J20" s="4">
        <v>427.5</v>
      </c>
    </row>
    <row r="21" spans="1:10" x14ac:dyDescent="0.25">
      <c r="B21" t="s">
        <v>92</v>
      </c>
      <c r="C21">
        <f>AVERAGE(B16,C16,D16,E16,F16,G16,H16,I16,J16)</f>
        <v>4.3510022047429618E-2</v>
      </c>
    </row>
    <row r="22" spans="1:10" x14ac:dyDescent="0.25">
      <c r="B22" t="s">
        <v>93</v>
      </c>
      <c r="C22">
        <f>AVERAGE(B15,C15,D15,E15,F15,G15,H15,I15,J15)</f>
        <v>7.4529199702103935E-2</v>
      </c>
      <c r="E22" t="s">
        <v>112</v>
      </c>
      <c r="F22">
        <f>GEOMEAN(B17:J17)</f>
        <v>1.227240751298015E-2</v>
      </c>
    </row>
    <row r="23" spans="1:10" x14ac:dyDescent="0.25">
      <c r="B23" s="59" t="s">
        <v>105</v>
      </c>
      <c r="C23">
        <f>AVERAGE(B19:J19)</f>
        <v>0.11784453725289598</v>
      </c>
    </row>
    <row r="24" spans="1:10" x14ac:dyDescent="0.25">
      <c r="B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H23" sqref="H23"/>
    </sheetView>
  </sheetViews>
  <sheetFormatPr baseColWidth="10" defaultRowHeight="15" x14ac:dyDescent="0.25"/>
  <cols>
    <col min="1" max="1" width="18.42578125" customWidth="1"/>
    <col min="2" max="2" width="16.140625" customWidth="1"/>
    <col min="3" max="3" width="19.85546875" customWidth="1"/>
    <col min="4" max="4" width="20.5703125" customWidth="1"/>
    <col min="5" max="5" width="24" customWidth="1"/>
    <col min="6" max="6" width="25.42578125" customWidth="1"/>
    <col min="7" max="7" width="15.140625" customWidth="1"/>
  </cols>
  <sheetData>
    <row r="1" spans="1:21" ht="15.75" thickBot="1" x14ac:dyDescent="0.3">
      <c r="A1" s="91"/>
      <c r="B1" s="1" t="s">
        <v>98</v>
      </c>
      <c r="C1" s="87" t="s">
        <v>99</v>
      </c>
      <c r="D1" s="88" t="s">
        <v>82</v>
      </c>
      <c r="E1" s="1" t="s">
        <v>79</v>
      </c>
      <c r="F1" s="88" t="s">
        <v>83</v>
      </c>
      <c r="G1" s="87" t="s">
        <v>84</v>
      </c>
      <c r="H1" s="89"/>
      <c r="I1" s="89"/>
      <c r="J1" s="9"/>
      <c r="K1" s="9"/>
      <c r="L1" s="9"/>
      <c r="M1" s="66"/>
      <c r="N1" s="66"/>
      <c r="O1" s="66"/>
      <c r="P1" s="66"/>
      <c r="Q1" s="66"/>
      <c r="R1" s="66"/>
      <c r="S1" s="66"/>
      <c r="T1" s="66"/>
    </row>
    <row r="2" spans="1:21" ht="15.75" thickBot="1" x14ac:dyDescent="0.3">
      <c r="A2" s="84">
        <v>1</v>
      </c>
      <c r="B2" s="56">
        <v>2.9237200000000001E-2</v>
      </c>
      <c r="C2" s="56">
        <v>2.0615600000000001E-2</v>
      </c>
      <c r="D2" s="56">
        <v>1.0441799999999999E-2</v>
      </c>
      <c r="E2" s="5">
        <v>21.202916666666663</v>
      </c>
      <c r="F2" s="5">
        <v>4.1902997364953884E-2</v>
      </c>
      <c r="G2" s="5">
        <v>506</v>
      </c>
      <c r="H2" s="90"/>
      <c r="I2" s="56"/>
      <c r="J2" s="5"/>
      <c r="K2" s="5"/>
      <c r="L2" s="5"/>
      <c r="M2" s="5"/>
      <c r="N2" s="5"/>
      <c r="O2" s="5"/>
      <c r="P2" s="5"/>
      <c r="Q2" s="5"/>
      <c r="R2" s="5"/>
      <c r="S2" s="5"/>
      <c r="T2" s="4"/>
      <c r="U2" s="4"/>
    </row>
    <row r="3" spans="1:21" ht="15.75" thickBot="1" x14ac:dyDescent="0.3">
      <c r="A3" s="84">
        <v>1</v>
      </c>
      <c r="B3" s="5">
        <v>4.2207399999999999E-2</v>
      </c>
      <c r="C3" s="5">
        <v>2.0897599999999999E-2</v>
      </c>
      <c r="D3" s="5">
        <v>1.91479E-3</v>
      </c>
      <c r="E3" s="5">
        <v>24.386499999999991</v>
      </c>
      <c r="F3" s="5">
        <v>4.9365384615384603E-2</v>
      </c>
      <c r="G3" s="5">
        <v>493.99999999999994</v>
      </c>
    </row>
    <row r="4" spans="1:21" ht="15.75" thickBot="1" x14ac:dyDescent="0.3">
      <c r="A4" s="84">
        <v>1</v>
      </c>
      <c r="B4" s="5">
        <v>5.3198299999999997E-2</v>
      </c>
      <c r="C4" s="5">
        <v>3.5346000000000002E-2</v>
      </c>
      <c r="D4" s="5">
        <v>1.40927E-2</v>
      </c>
      <c r="E4" s="5">
        <v>26.622393822393818</v>
      </c>
      <c r="F4" s="5">
        <v>5.7624229052800478E-2</v>
      </c>
      <c r="G4" s="5">
        <v>462</v>
      </c>
    </row>
    <row r="5" spans="1:21" ht="15.75" thickBot="1" x14ac:dyDescent="0.3">
      <c r="A5" s="84">
        <v>1</v>
      </c>
      <c r="B5" s="5">
        <v>4.2017499999999999E-2</v>
      </c>
      <c r="C5" s="5">
        <v>2.6055200000000001E-2</v>
      </c>
      <c r="D5" s="5">
        <v>2.7247500000000002E-3</v>
      </c>
      <c r="E5" s="5">
        <v>15.370212765957426</v>
      </c>
      <c r="F5" s="5">
        <v>3.1657218582051047E-2</v>
      </c>
      <c r="G5" s="5">
        <v>485.52</v>
      </c>
    </row>
    <row r="6" spans="1:21" ht="15.75" thickBot="1" x14ac:dyDescent="0.3">
      <c r="A6" s="84">
        <v>1</v>
      </c>
      <c r="B6" s="5">
        <v>5.7276100000000003E-2</v>
      </c>
      <c r="C6" s="5">
        <v>4.2483800000000002E-2</v>
      </c>
      <c r="D6" s="5">
        <v>1.7268100000000002E-2</v>
      </c>
      <c r="E6" s="5">
        <v>31.292913385826772</v>
      </c>
      <c r="F6" s="5">
        <v>0.11707038303713718</v>
      </c>
      <c r="G6" s="5">
        <v>267.3</v>
      </c>
    </row>
    <row r="7" spans="1:21" ht="15.75" thickBot="1" x14ac:dyDescent="0.3">
      <c r="A7" s="84">
        <v>1</v>
      </c>
      <c r="B7" s="65">
        <v>9.9742399999999995E-2</v>
      </c>
      <c r="C7" s="65">
        <v>4.4690000000000001E-2</v>
      </c>
      <c r="D7" s="65">
        <v>7.5811999999999997E-3</v>
      </c>
      <c r="E7" s="65">
        <v>21.8258771929825</v>
      </c>
      <c r="F7" s="65">
        <v>5.2694054063212099E-2</v>
      </c>
      <c r="G7" s="65">
        <v>414.2</v>
      </c>
    </row>
    <row r="8" spans="1:21" ht="15.75" thickBot="1" x14ac:dyDescent="0.3">
      <c r="A8" s="84">
        <v>1</v>
      </c>
      <c r="B8" s="5">
        <v>6.0158700000000002E-2</v>
      </c>
      <c r="C8" s="5">
        <v>3.51413E-2</v>
      </c>
      <c r="D8" s="5">
        <v>9.9404100000000002E-3</v>
      </c>
      <c r="E8" s="5">
        <v>27.762280701754399</v>
      </c>
      <c r="F8" s="5">
        <v>8.6892897345084194E-2</v>
      </c>
      <c r="G8" s="5">
        <v>319.5</v>
      </c>
    </row>
    <row r="9" spans="1:21" ht="15.75" thickBot="1" x14ac:dyDescent="0.3">
      <c r="A9" s="84">
        <v>1</v>
      </c>
      <c r="B9" s="5">
        <v>9.8000199999999996E-2</v>
      </c>
      <c r="C9" s="5">
        <v>6.1051300000000003E-2</v>
      </c>
      <c r="D9" s="5">
        <v>7.7906900000000003E-3</v>
      </c>
      <c r="E9" s="5">
        <v>17.849295774647882</v>
      </c>
      <c r="F9" s="5">
        <v>7.0550576184378988E-2</v>
      </c>
      <c r="G9" s="5">
        <v>253</v>
      </c>
    </row>
    <row r="10" spans="1:21" ht="15.75" thickBot="1" x14ac:dyDescent="0.3">
      <c r="A10" s="84">
        <v>1</v>
      </c>
      <c r="B10" s="5">
        <v>6.0291200000000003E-2</v>
      </c>
      <c r="C10" s="5">
        <v>3.83007E-2</v>
      </c>
      <c r="D10" s="5">
        <v>9.5634899999999991E-3</v>
      </c>
      <c r="E10" s="5">
        <v>30.785853658536581</v>
      </c>
      <c r="F10" s="5">
        <v>7.3264763585284581E-2</v>
      </c>
      <c r="G10" s="5">
        <v>420.20000000000005</v>
      </c>
    </row>
    <row r="11" spans="1:21" ht="15.75" thickBot="1" x14ac:dyDescent="0.3">
      <c r="A11" s="84">
        <v>1</v>
      </c>
      <c r="B11" s="5">
        <v>6.0624600000000001E-2</v>
      </c>
      <c r="C11" s="5">
        <v>3.45822E-2</v>
      </c>
      <c r="D11" s="5">
        <v>1.0222699999999999E-2</v>
      </c>
      <c r="E11" s="5">
        <v>12.293103448275863</v>
      </c>
      <c r="F11" s="5">
        <v>5.4202396156419162E-2</v>
      </c>
      <c r="G11" s="5">
        <v>226.79999999999998</v>
      </c>
      <c r="H11" s="55"/>
      <c r="I11" s="5"/>
      <c r="J11" s="5"/>
      <c r="K11" s="5"/>
      <c r="L11" s="5"/>
      <c r="M11" s="4"/>
      <c r="N11" s="4"/>
    </row>
    <row r="12" spans="1:21" s="7" customFormat="1" ht="15.75" thickBot="1" x14ac:dyDescent="0.3">
      <c r="A12" s="84">
        <v>1</v>
      </c>
      <c r="B12" s="5">
        <v>9.1218800000000003E-2</v>
      </c>
      <c r="C12" s="5">
        <v>3.3067399999999997E-2</v>
      </c>
      <c r="D12" s="5">
        <v>6.3290999999999998E-3</v>
      </c>
      <c r="E12" s="5">
        <v>21.429951690821255</v>
      </c>
      <c r="F12" s="5">
        <v>6.6843267906491768E-2</v>
      </c>
      <c r="G12" s="5">
        <v>320.59999999999997</v>
      </c>
    </row>
    <row r="13" spans="1:21" s="7" customFormat="1" ht="15.75" thickBot="1" x14ac:dyDescent="0.3">
      <c r="A13" s="84">
        <v>1</v>
      </c>
      <c r="B13" s="7">
        <v>5.0888500000000003E-2</v>
      </c>
      <c r="C13" s="7">
        <v>4.6447200000000001E-2</v>
      </c>
      <c r="D13" s="7">
        <v>3.7830999999999997E-2</v>
      </c>
      <c r="E13" s="7">
        <v>25.284297520661159</v>
      </c>
      <c r="F13" s="7">
        <v>0.14141105995895503</v>
      </c>
      <c r="G13" s="7">
        <v>178.8</v>
      </c>
    </row>
    <row r="14" spans="1:21" ht="15.75" thickBot="1" x14ac:dyDescent="0.3">
      <c r="A14" s="85">
        <v>2</v>
      </c>
      <c r="B14" s="5">
        <v>6.6569000000000003E-2</v>
      </c>
      <c r="C14" s="5">
        <v>4.8171899999999997E-2</v>
      </c>
      <c r="D14" s="5">
        <v>2.3068999999999999E-2</v>
      </c>
      <c r="E14" s="5">
        <v>16.462601626016262</v>
      </c>
      <c r="F14" s="5">
        <v>8.3992865438858491E-2</v>
      </c>
      <c r="G14" s="5">
        <v>196</v>
      </c>
      <c r="H14" s="55"/>
      <c r="I14" s="5"/>
      <c r="J14" s="5"/>
      <c r="K14" s="5"/>
      <c r="L14" s="4"/>
      <c r="M14" s="4"/>
    </row>
    <row r="15" spans="1:21" ht="15.75" thickBot="1" x14ac:dyDescent="0.3">
      <c r="A15" s="85">
        <v>2</v>
      </c>
      <c r="B15" s="5">
        <v>4.5329599999999998E-2</v>
      </c>
      <c r="C15" s="5">
        <v>2.7626100000000001E-2</v>
      </c>
      <c r="D15" s="5">
        <v>1.5714700000000002E-2</v>
      </c>
      <c r="E15" s="5">
        <v>24.932051282051283</v>
      </c>
      <c r="F15" s="5">
        <v>9.0727988653752853E-2</v>
      </c>
      <c r="G15" s="5">
        <v>274.79999999999995</v>
      </c>
      <c r="H15" s="55"/>
      <c r="I15" s="5"/>
      <c r="J15" s="5"/>
      <c r="K15" s="65"/>
      <c r="L15" s="5"/>
      <c r="M15" s="5"/>
      <c r="N15" s="5"/>
      <c r="O15" s="5"/>
      <c r="P15" s="5"/>
      <c r="Q15" s="5"/>
      <c r="R15" s="5"/>
    </row>
    <row r="16" spans="1:21" ht="15.75" thickBot="1" x14ac:dyDescent="0.3">
      <c r="A16" s="85">
        <v>2</v>
      </c>
      <c r="B16" s="5">
        <v>6.49613E-2</v>
      </c>
      <c r="C16" s="5">
        <v>4.4437999999999998E-2</v>
      </c>
      <c r="D16" s="5">
        <v>9.8263499999999993E-3</v>
      </c>
      <c r="E16" s="5">
        <v>38.964999999999996</v>
      </c>
      <c r="F16" s="5">
        <v>0.13529513888888889</v>
      </c>
      <c r="G16" s="5">
        <v>288</v>
      </c>
      <c r="P16" s="7"/>
    </row>
    <row r="17" spans="1:17" ht="15.75" thickBot="1" x14ac:dyDescent="0.3">
      <c r="A17" s="85">
        <v>2</v>
      </c>
      <c r="B17" s="5">
        <v>0.17879300000000001</v>
      </c>
      <c r="C17" s="5">
        <v>8.2634600000000002E-2</v>
      </c>
      <c r="D17" s="5">
        <v>1.7787000000000001E-2</v>
      </c>
      <c r="E17" s="5">
        <v>51.567524752475244</v>
      </c>
      <c r="F17" s="5">
        <v>0.33616378587011242</v>
      </c>
      <c r="G17" s="5">
        <v>153.4</v>
      </c>
    </row>
    <row r="18" spans="1:17" ht="15.75" thickBot="1" x14ac:dyDescent="0.3">
      <c r="A18" s="85">
        <v>2</v>
      </c>
      <c r="B18" s="5">
        <v>5.7090299999999997E-2</v>
      </c>
      <c r="C18" s="5">
        <v>4.2148199999999997E-2</v>
      </c>
      <c r="D18" s="5">
        <v>1.2693599999999999E-2</v>
      </c>
      <c r="E18" s="5">
        <v>28.162937062937065</v>
      </c>
      <c r="F18" s="5">
        <v>0.12754953379953382</v>
      </c>
      <c r="G18" s="5">
        <v>220.79999999999998</v>
      </c>
    </row>
    <row r="19" spans="1:17" ht="15.75" thickBot="1" x14ac:dyDescent="0.3">
      <c r="A19" s="85">
        <v>2</v>
      </c>
      <c r="B19" s="5">
        <v>4.8463300000000001E-2</v>
      </c>
      <c r="C19" s="5">
        <v>2.4646700000000001E-2</v>
      </c>
      <c r="D19" s="5">
        <v>4.3447599999999996E-3</v>
      </c>
      <c r="E19" s="5">
        <v>29.942241379310335</v>
      </c>
      <c r="F19" s="5">
        <v>8.1542051686574996E-2</v>
      </c>
      <c r="G19" s="5">
        <v>367.2</v>
      </c>
      <c r="J19" s="5"/>
      <c r="K19" s="5"/>
      <c r="L19" s="5"/>
      <c r="M19" s="5"/>
      <c r="N19" s="5"/>
      <c r="O19" s="5"/>
      <c r="P19" s="4"/>
      <c r="Q19" s="4"/>
    </row>
    <row r="20" spans="1:17" x14ac:dyDescent="0.25">
      <c r="A20" s="85">
        <v>2</v>
      </c>
      <c r="B20" s="4">
        <v>8.7707499999999994E-2</v>
      </c>
      <c r="C20" s="4">
        <v>4.7772500000000002E-2</v>
      </c>
      <c r="D20" s="4">
        <v>1.9226300000000002E-2</v>
      </c>
      <c r="E20" s="4">
        <v>21.947546012269942</v>
      </c>
      <c r="F20" s="5">
        <v>9.4434602694677267E-2</v>
      </c>
      <c r="G20" s="4">
        <v>232.41</v>
      </c>
    </row>
    <row r="21" spans="1:17" x14ac:dyDescent="0.25">
      <c r="A21" s="86">
        <v>2</v>
      </c>
      <c r="B21" s="4">
        <v>4.1247499999999999E-2</v>
      </c>
      <c r="C21" s="4">
        <v>2.8018899999999999E-2</v>
      </c>
      <c r="D21" s="4">
        <v>7.20976E-3</v>
      </c>
      <c r="E21" s="5">
        <v>34.019112627986345</v>
      </c>
      <c r="F21" s="4">
        <v>5.1156560342836603E-2</v>
      </c>
      <c r="G21" s="56">
        <v>665</v>
      </c>
    </row>
    <row r="22" spans="1:17" s="7" customFormat="1" x14ac:dyDescent="0.25">
      <c r="A22" s="86">
        <v>2</v>
      </c>
      <c r="B22" s="7">
        <v>6.3351699999999997E-2</v>
      </c>
      <c r="C22" s="7">
        <v>3.3805799999999997E-2</v>
      </c>
      <c r="D22" s="7">
        <v>6.7389599999999996E-3</v>
      </c>
      <c r="E22" s="5">
        <v>25.82582417582417</v>
      </c>
      <c r="F22" s="4">
        <v>8.9486570255800993E-2</v>
      </c>
      <c r="G22" s="56">
        <v>288.60000000000002</v>
      </c>
    </row>
    <row r="23" spans="1:17" s="7" customFormat="1" ht="15.75" thickBot="1" x14ac:dyDescent="0.3">
      <c r="A23" s="97">
        <v>2</v>
      </c>
      <c r="B23" s="106">
        <v>8.0601297318935394E-2</v>
      </c>
      <c r="C23" s="4">
        <v>4.6133298426866531E-2</v>
      </c>
      <c r="D23" s="4">
        <v>1.3036799617111683E-2</v>
      </c>
      <c r="E23" s="4">
        <v>25.538126627604164</v>
      </c>
      <c r="F23" s="4">
        <v>5.9738307900828458E-2</v>
      </c>
      <c r="G23" s="4">
        <v>427.5</v>
      </c>
    </row>
    <row r="24" spans="1:17" ht="15.75" thickBot="1" x14ac:dyDescent="0.3">
      <c r="A24" s="91"/>
      <c r="B24" s="1" t="s">
        <v>98</v>
      </c>
      <c r="C24" s="87" t="s">
        <v>99</v>
      </c>
      <c r="D24" s="88" t="s">
        <v>82</v>
      </c>
    </row>
    <row r="25" spans="1:17" ht="15.75" thickBot="1" x14ac:dyDescent="0.3">
      <c r="A25" s="84">
        <v>1</v>
      </c>
      <c r="B25" s="7">
        <v>0.12182166666666668</v>
      </c>
      <c r="C25" s="7">
        <v>8.589833333333334E-2</v>
      </c>
      <c r="D25" s="7">
        <v>4.3507499999999998E-2</v>
      </c>
    </row>
    <row r="26" spans="1:17" ht="15.75" thickBot="1" x14ac:dyDescent="0.3">
      <c r="A26" s="84">
        <v>1</v>
      </c>
      <c r="B26" s="7">
        <v>0.21103699999999997</v>
      </c>
      <c r="C26" s="7">
        <v>0.104488</v>
      </c>
      <c r="D26" s="7">
        <v>9.5739499999999995E-3</v>
      </c>
    </row>
    <row r="27" spans="1:17" ht="15.75" thickBot="1" x14ac:dyDescent="0.3">
      <c r="A27" s="84">
        <v>1</v>
      </c>
      <c r="B27" s="7">
        <v>0.20539884169884171</v>
      </c>
      <c r="C27" s="7">
        <v>0.1364710424710425</v>
      </c>
      <c r="D27" s="7">
        <v>5.4411969111969112E-2</v>
      </c>
      <c r="E27" s="96"/>
    </row>
    <row r="28" spans="1:17" ht="15.75" thickBot="1" x14ac:dyDescent="0.3">
      <c r="A28" s="84">
        <v>1</v>
      </c>
      <c r="B28" s="7">
        <v>0.17879787234042552</v>
      </c>
      <c r="C28" s="7">
        <v>0.1108731914893617</v>
      </c>
      <c r="D28" s="7">
        <v>1.159468085106383E-2</v>
      </c>
      <c r="E28" s="96"/>
      <c r="F28" s="5"/>
      <c r="G28" s="5"/>
      <c r="H28" s="5"/>
      <c r="I28" s="5"/>
      <c r="J28" s="5"/>
      <c r="K28" s="4"/>
      <c r="L28" s="4"/>
    </row>
    <row r="29" spans="1:17" ht="15.75" thickBot="1" x14ac:dyDescent="0.3">
      <c r="A29" s="84">
        <v>1</v>
      </c>
      <c r="B29" s="7">
        <v>0.22549645669291343</v>
      </c>
      <c r="C29" s="7">
        <v>0.16725905511811026</v>
      </c>
      <c r="D29" s="7">
        <v>6.7984645669291355E-2</v>
      </c>
      <c r="E29" s="96"/>
      <c r="H29" s="7"/>
      <c r="I29" s="7"/>
      <c r="J29" s="7"/>
    </row>
    <row r="30" spans="1:17" ht="15.75" thickBot="1" x14ac:dyDescent="0.3">
      <c r="A30" s="84">
        <v>1</v>
      </c>
      <c r="B30" s="7">
        <v>0.43746666666666667</v>
      </c>
      <c r="C30" s="7">
        <v>0.19600877192982458</v>
      </c>
      <c r="D30" s="7">
        <v>3.3250877192982455E-2</v>
      </c>
      <c r="E30" s="96"/>
    </row>
    <row r="31" spans="1:17" ht="15.75" thickBot="1" x14ac:dyDescent="0.3">
      <c r="A31" s="84">
        <v>1</v>
      </c>
      <c r="B31" s="7">
        <v>0.26385394736842105</v>
      </c>
      <c r="C31" s="7">
        <v>0.15412850877192982</v>
      </c>
      <c r="D31" s="7">
        <v>4.3598289473684208E-2</v>
      </c>
      <c r="E31" s="96"/>
    </row>
    <row r="32" spans="1:17" ht="15.75" thickBot="1" x14ac:dyDescent="0.3">
      <c r="A32" s="84">
        <v>1</v>
      </c>
      <c r="B32" s="7">
        <v>0.3450711267605634</v>
      </c>
      <c r="C32" s="7">
        <v>0.21496936619718313</v>
      </c>
      <c r="D32" s="7">
        <v>2.7432007042253525E-2</v>
      </c>
      <c r="E32" s="96"/>
    </row>
    <row r="33" spans="1:7" ht="15.75" thickBot="1" x14ac:dyDescent="0.3">
      <c r="A33" s="84">
        <v>1</v>
      </c>
      <c r="B33" s="7">
        <v>0.29410341463414635</v>
      </c>
      <c r="C33" s="7">
        <v>0.1244100632219423</v>
      </c>
      <c r="D33" s="7">
        <v>4.6651170731707312E-2</v>
      </c>
    </row>
    <row r="34" spans="1:7" ht="15.75" thickBot="1" x14ac:dyDescent="0.3">
      <c r="A34" s="84">
        <v>1</v>
      </c>
      <c r="B34" s="7">
        <v>0.26131293103448278</v>
      </c>
      <c r="C34" s="7">
        <v>0.14906120689655172</v>
      </c>
      <c r="D34" s="7">
        <v>4.4063362068965516E-2</v>
      </c>
    </row>
    <row r="35" spans="1:7" ht="15.75" thickBot="1" x14ac:dyDescent="0.3">
      <c r="A35" s="84">
        <v>1</v>
      </c>
      <c r="B35" s="7">
        <v>0.44067053140096624</v>
      </c>
      <c r="C35" s="7">
        <v>0.15974589371980677</v>
      </c>
      <c r="D35" s="7">
        <v>3.0575362318840581E-2</v>
      </c>
    </row>
    <row r="36" spans="1:7" ht="15.75" thickBot="1" x14ac:dyDescent="0.3">
      <c r="A36" s="84"/>
      <c r="B36" s="7">
        <v>0.21028305785123969</v>
      </c>
      <c r="C36" s="7">
        <v>0.1919305785123967</v>
      </c>
      <c r="D36" s="7">
        <v>0.15632644628099174</v>
      </c>
    </row>
    <row r="37" spans="1:7" ht="15.75" thickBot="1" x14ac:dyDescent="0.3">
      <c r="A37" s="85">
        <v>2</v>
      </c>
      <c r="B37" s="7">
        <v>0.27060569105691057</v>
      </c>
      <c r="C37" s="7">
        <v>0.19582073170731706</v>
      </c>
      <c r="D37" s="7">
        <v>9.3776422764227638E-2</v>
      </c>
    </row>
    <row r="38" spans="1:7" ht="15.75" thickBot="1" x14ac:dyDescent="0.3">
      <c r="A38" s="85">
        <v>2</v>
      </c>
      <c r="B38" s="7">
        <v>0.19371623931623932</v>
      </c>
      <c r="C38" s="7">
        <v>0.11806025641025641</v>
      </c>
      <c r="D38" s="7">
        <v>6.7156837606837619E-2</v>
      </c>
    </row>
    <row r="39" spans="1:7" ht="15.75" thickBot="1" x14ac:dyDescent="0.3">
      <c r="A39" s="85">
        <v>2</v>
      </c>
      <c r="B39" s="7">
        <v>0.24985115384615386</v>
      </c>
      <c r="C39" s="7">
        <v>0.17091538461538461</v>
      </c>
      <c r="D39" s="7">
        <v>3.7793653846153845E-2</v>
      </c>
    </row>
    <row r="40" spans="1:7" ht="15.75" thickBot="1" x14ac:dyDescent="0.3">
      <c r="A40" s="85">
        <v>2</v>
      </c>
      <c r="B40" s="7">
        <v>0.88511386138613868</v>
      </c>
      <c r="C40" s="7">
        <v>0.40908217821782178</v>
      </c>
      <c r="D40" s="7">
        <v>8.8054455445544549E-2</v>
      </c>
      <c r="E40" s="96"/>
    </row>
    <row r="41" spans="1:7" ht="15.75" thickBot="1" x14ac:dyDescent="0.3">
      <c r="A41" s="85">
        <v>2</v>
      </c>
      <c r="B41" s="7">
        <v>0.19961643356643358</v>
      </c>
      <c r="C41" s="7">
        <v>0.14737132867132866</v>
      </c>
      <c r="D41" s="7">
        <v>4.4383216783216779E-2</v>
      </c>
      <c r="E41" s="96"/>
    </row>
    <row r="42" spans="1:7" ht="15.75" thickBot="1" x14ac:dyDescent="0.3">
      <c r="A42" s="85">
        <v>2</v>
      </c>
      <c r="B42" s="7">
        <v>0.20889353448275863</v>
      </c>
      <c r="C42" s="7">
        <v>0.10623577586206898</v>
      </c>
      <c r="D42" s="7">
        <v>1.8727413793103449E-2</v>
      </c>
      <c r="E42" s="96"/>
    </row>
    <row r="43" spans="1:7" x14ac:dyDescent="0.25">
      <c r="A43" s="85">
        <v>2</v>
      </c>
      <c r="B43" s="7">
        <v>0.29235833333333333</v>
      </c>
      <c r="C43" s="7">
        <v>0.15924166666666667</v>
      </c>
      <c r="D43" s="7">
        <v>6.4087666666666668E-2</v>
      </c>
      <c r="E43" s="96"/>
    </row>
    <row r="44" spans="1:7" x14ac:dyDescent="0.25">
      <c r="A44" s="86">
        <v>2</v>
      </c>
      <c r="B44" s="7">
        <v>0.14077645051194537</v>
      </c>
      <c r="C44" s="7">
        <v>9.5627645051194546E-2</v>
      </c>
      <c r="D44" s="7">
        <v>2.460668941979522E-2</v>
      </c>
    </row>
    <row r="45" spans="1:7" x14ac:dyDescent="0.25">
      <c r="A45" s="86">
        <v>2</v>
      </c>
      <c r="B45" s="7">
        <v>0.34808626373626372</v>
      </c>
      <c r="C45" s="7">
        <v>0.18574615384615384</v>
      </c>
      <c r="D45" s="7">
        <v>3.7027252747252742E-2</v>
      </c>
      <c r="G45">
        <v>0.34808626373626372</v>
      </c>
    </row>
    <row r="46" spans="1:7" x14ac:dyDescent="0.25">
      <c r="G46">
        <v>0.18574615384615384</v>
      </c>
    </row>
    <row r="47" spans="1:7" x14ac:dyDescent="0.25">
      <c r="G47">
        <v>3.7027252747252742E-2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2" sqref="C2"/>
    </sheetView>
  </sheetViews>
  <sheetFormatPr baseColWidth="10" defaultRowHeight="15" x14ac:dyDescent="0.25"/>
  <sheetData>
    <row r="1" spans="1:2" ht="15.75" thickBot="1" x14ac:dyDescent="0.3">
      <c r="A1" s="91"/>
      <c r="B1" s="1" t="s">
        <v>98</v>
      </c>
    </row>
    <row r="2" spans="1:2" ht="15.75" thickBot="1" x14ac:dyDescent="0.3">
      <c r="A2" s="84">
        <v>1</v>
      </c>
      <c r="B2" s="56">
        <v>2.9237200000000001E-2</v>
      </c>
    </row>
    <row r="3" spans="1:2" ht="15.75" thickBot="1" x14ac:dyDescent="0.3">
      <c r="A3" s="84">
        <v>1</v>
      </c>
      <c r="B3" s="5">
        <v>4.2207399999999999E-2</v>
      </c>
    </row>
    <row r="4" spans="1:2" ht="15.75" thickBot="1" x14ac:dyDescent="0.3">
      <c r="A4" s="84">
        <v>1</v>
      </c>
      <c r="B4" s="5">
        <v>5.3198299999999997E-2</v>
      </c>
    </row>
    <row r="5" spans="1:2" ht="15.75" thickBot="1" x14ac:dyDescent="0.3">
      <c r="A5" s="84">
        <v>1</v>
      </c>
      <c r="B5" s="5">
        <v>6.0158700000000002E-2</v>
      </c>
    </row>
    <row r="6" spans="1:2" ht="15.75" thickBot="1" x14ac:dyDescent="0.3">
      <c r="A6" s="84">
        <v>1</v>
      </c>
      <c r="B6" s="5">
        <v>9.9742399999999995E-2</v>
      </c>
    </row>
    <row r="7" spans="1:2" ht="15.75" thickBot="1" x14ac:dyDescent="0.3">
      <c r="A7" s="84">
        <v>1</v>
      </c>
      <c r="B7" s="5">
        <v>6.0158700000000002E-2</v>
      </c>
    </row>
    <row r="8" spans="1:2" ht="15.75" thickBot="1" x14ac:dyDescent="0.3">
      <c r="A8" s="84">
        <v>1</v>
      </c>
      <c r="B8" s="5">
        <v>9.8000199999999996E-2</v>
      </c>
    </row>
    <row r="9" spans="1:2" ht="15.75" thickBot="1" x14ac:dyDescent="0.3">
      <c r="A9" s="84">
        <v>1</v>
      </c>
      <c r="B9" s="5">
        <v>6.0291200000000003E-2</v>
      </c>
    </row>
    <row r="10" spans="1:2" ht="15.75" thickBot="1" x14ac:dyDescent="0.3">
      <c r="A10" s="84">
        <v>1</v>
      </c>
      <c r="B10" s="5">
        <v>6.0624600000000001E-2</v>
      </c>
    </row>
    <row r="11" spans="1:2" ht="15.75" thickBot="1" x14ac:dyDescent="0.3">
      <c r="A11" s="84">
        <v>1</v>
      </c>
      <c r="B11" s="5">
        <v>5.0888500000000003E-2</v>
      </c>
    </row>
    <row r="12" spans="1:2" ht="15.75" thickBot="1" x14ac:dyDescent="0.3">
      <c r="A12" s="84">
        <v>1</v>
      </c>
      <c r="B12" s="5">
        <v>9.1218800000000003E-2</v>
      </c>
    </row>
    <row r="13" spans="1:2" ht="15.75" thickBot="1" x14ac:dyDescent="0.3">
      <c r="A13" s="85">
        <v>2</v>
      </c>
      <c r="B13" s="5">
        <v>6.6569000000000003E-2</v>
      </c>
    </row>
    <row r="14" spans="1:2" ht="15.75" thickBot="1" x14ac:dyDescent="0.3">
      <c r="A14" s="85">
        <v>2</v>
      </c>
      <c r="B14" s="5">
        <v>4.5329599999999998E-2</v>
      </c>
    </row>
    <row r="15" spans="1:2" ht="15.75" thickBot="1" x14ac:dyDescent="0.3">
      <c r="A15" s="85">
        <v>2</v>
      </c>
      <c r="B15" s="5">
        <v>6.49613E-2</v>
      </c>
    </row>
    <row r="16" spans="1:2" ht="15.75" thickBot="1" x14ac:dyDescent="0.3">
      <c r="A16" s="85">
        <v>2</v>
      </c>
      <c r="B16" s="5">
        <v>0.17879300000000001</v>
      </c>
    </row>
    <row r="17" spans="1:2" ht="15.75" thickBot="1" x14ac:dyDescent="0.3">
      <c r="A17" s="85">
        <v>2</v>
      </c>
      <c r="B17" s="5">
        <v>5.7090299999999997E-2</v>
      </c>
    </row>
    <row r="18" spans="1:2" ht="15.75" thickBot="1" x14ac:dyDescent="0.3">
      <c r="A18" s="85">
        <v>2</v>
      </c>
      <c r="B18" s="5">
        <v>4.8463300000000001E-2</v>
      </c>
    </row>
    <row r="19" spans="1:2" x14ac:dyDescent="0.25">
      <c r="A19" s="85">
        <v>2</v>
      </c>
      <c r="B19" s="4">
        <v>8.7707499999999994E-2</v>
      </c>
    </row>
    <row r="20" spans="1:2" x14ac:dyDescent="0.25">
      <c r="A20" s="86">
        <v>2</v>
      </c>
      <c r="B20" s="4">
        <v>4.1247499999999999E-2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9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3" sqref="A23"/>
    </sheetView>
  </sheetViews>
  <sheetFormatPr baseColWidth="10" defaultRowHeight="15" x14ac:dyDescent="0.25"/>
  <sheetData>
    <row r="1" spans="1:11" ht="15.75" thickBot="1" x14ac:dyDescent="0.3"/>
    <row r="2" spans="1:11" x14ac:dyDescent="0.25">
      <c r="A2" s="9" t="s">
        <v>37</v>
      </c>
      <c r="B2" s="10"/>
      <c r="C2" s="10"/>
      <c r="D2" s="10"/>
      <c r="E2" s="10"/>
      <c r="F2" s="10"/>
      <c r="G2" s="10"/>
      <c r="H2" s="10"/>
      <c r="I2" s="10"/>
      <c r="J2" s="11"/>
    </row>
    <row r="3" spans="1:11" ht="15.75" thickBot="1" x14ac:dyDescent="0.3">
      <c r="A3" s="28">
        <v>1.7241152173913043E-2</v>
      </c>
      <c r="B3" s="25">
        <v>1.6976769230769233E-2</v>
      </c>
      <c r="C3" s="25">
        <v>4.0860619047619048E-2</v>
      </c>
      <c r="D3" s="25">
        <v>9.1229691876750711E-4</v>
      </c>
      <c r="E3" s="48">
        <v>4.0935333333333331E-2</v>
      </c>
      <c r="F3" s="50">
        <v>5.3269565217391304E-2</v>
      </c>
      <c r="G3" s="49">
        <v>2.9875052631578945E-2</v>
      </c>
      <c r="H3" s="25">
        <v>1.6728920000000001E-2</v>
      </c>
      <c r="I3" s="25">
        <v>4.4245302013422819E-2</v>
      </c>
      <c r="J3" s="27">
        <v>1.3757557603686636E-2</v>
      </c>
      <c r="K3" s="40">
        <f>AVERAGE(A3:J3)</f>
        <v>2.7480256817048188E-2</v>
      </c>
    </row>
    <row r="4" spans="1:11" ht="15.75" thickBot="1" x14ac:dyDescent="0.3">
      <c r="F4" s="7"/>
      <c r="K4" s="7"/>
    </row>
    <row r="5" spans="1:11" x14ac:dyDescent="0.25">
      <c r="A5" s="9" t="s">
        <v>38</v>
      </c>
      <c r="B5" s="10"/>
      <c r="C5" s="10"/>
      <c r="D5" s="10"/>
      <c r="E5" s="10"/>
      <c r="F5" s="10"/>
      <c r="G5" s="10"/>
      <c r="H5" s="10"/>
      <c r="I5" s="10"/>
      <c r="J5" s="11"/>
      <c r="K5" s="7"/>
    </row>
    <row r="6" spans="1:11" ht="15.75" thickBot="1" x14ac:dyDescent="0.3">
      <c r="A6" s="28">
        <v>3.189913043478261E-2</v>
      </c>
      <c r="B6" s="25">
        <v>4.3344615384615384E-2</v>
      </c>
      <c r="C6" s="25">
        <v>7.3336190476190471E-2</v>
      </c>
      <c r="D6" s="25">
        <v>1.471200980392157E-3</v>
      </c>
      <c r="E6" s="48">
        <v>6.1187333333333337E-2</v>
      </c>
      <c r="F6" s="50">
        <v>7.6055652173913038E-2</v>
      </c>
      <c r="G6" s="49">
        <v>4.9466421052631576E-2</v>
      </c>
      <c r="H6" s="25">
        <v>2.7478159999999998E-2</v>
      </c>
      <c r="I6" s="25">
        <v>5.6236577181208051E-2</v>
      </c>
      <c r="J6" s="27">
        <v>3.0463502304147468E-2</v>
      </c>
      <c r="K6" s="40">
        <f t="shared" ref="K6:K21" si="0">AVERAGE(A6:J6)</f>
        <v>4.5093878332121411E-2</v>
      </c>
    </row>
    <row r="7" spans="1:11" ht="15.75" thickBot="1" x14ac:dyDescent="0.3">
      <c r="F7" s="7"/>
      <c r="K7" s="7"/>
    </row>
    <row r="8" spans="1:11" x14ac:dyDescent="0.25">
      <c r="A8" s="9" t="s">
        <v>39</v>
      </c>
      <c r="B8" s="10"/>
      <c r="C8" s="10"/>
      <c r="D8" s="10"/>
      <c r="E8" s="10"/>
      <c r="F8" s="10"/>
      <c r="G8" s="10"/>
      <c r="H8" s="10"/>
      <c r="I8" s="10"/>
      <c r="J8" s="11"/>
      <c r="K8" s="7"/>
    </row>
    <row r="9" spans="1:11" ht="15.75" thickBot="1" x14ac:dyDescent="0.3">
      <c r="A9" s="28">
        <v>4.9791000000000025</v>
      </c>
      <c r="B9" s="25">
        <v>4.1318999999999981</v>
      </c>
      <c r="C9" s="25">
        <v>4.5281999999999982</v>
      </c>
      <c r="D9" s="25">
        <v>3.6119999999999948</v>
      </c>
      <c r="E9" s="48">
        <v>8.131199999999998</v>
      </c>
      <c r="F9" s="50">
        <v>5.3303000000000011</v>
      </c>
      <c r="G9" s="49">
        <v>3.3132000000000019</v>
      </c>
      <c r="H9" s="25">
        <v>1.9450000000000003</v>
      </c>
      <c r="I9" s="25">
        <v>6.3765000000000018</v>
      </c>
      <c r="J9" s="27">
        <v>1.153100000000002</v>
      </c>
      <c r="K9" s="40">
        <f t="shared" si="0"/>
        <v>4.3500499999999995</v>
      </c>
    </row>
    <row r="10" spans="1:11" ht="15.75" thickBot="1" x14ac:dyDescent="0.3">
      <c r="F10" s="7"/>
      <c r="K10" s="7"/>
    </row>
    <row r="11" spans="1:11" x14ac:dyDescent="0.25">
      <c r="A11" s="9" t="s">
        <v>40</v>
      </c>
      <c r="B11" s="10"/>
      <c r="C11" s="10"/>
      <c r="D11" s="10"/>
      <c r="E11" s="10"/>
      <c r="F11" s="10"/>
      <c r="G11" s="10"/>
      <c r="H11" s="10"/>
      <c r="I11" s="10"/>
      <c r="J11" s="11"/>
      <c r="K11" s="7"/>
    </row>
    <row r="12" spans="1:11" ht="15.75" thickBot="1" x14ac:dyDescent="0.3">
      <c r="A12" s="28">
        <v>20.746250000000011</v>
      </c>
      <c r="B12" s="25">
        <v>20.659499999999991</v>
      </c>
      <c r="C12" s="25">
        <v>17.483397683397676</v>
      </c>
      <c r="D12" s="25">
        <v>15.370212765957426</v>
      </c>
      <c r="E12" s="48">
        <v>35.663157894736827</v>
      </c>
      <c r="F12" s="50">
        <v>18.768661971830991</v>
      </c>
      <c r="G12" s="49">
        <v>16.161951219512204</v>
      </c>
      <c r="H12" s="25">
        <v>8.3836206896551726</v>
      </c>
      <c r="I12" s="25">
        <v>26.349173553719019</v>
      </c>
      <c r="J12" s="27">
        <v>5.5705314009661935</v>
      </c>
      <c r="K12" s="40">
        <f t="shared" si="0"/>
        <v>18.515645717977552</v>
      </c>
    </row>
    <row r="13" spans="1:11" ht="15.75" thickBot="1" x14ac:dyDescent="0.3">
      <c r="F13" s="7"/>
      <c r="K13" s="7"/>
    </row>
    <row r="14" spans="1:11" x14ac:dyDescent="0.25">
      <c r="A14" s="9" t="s">
        <v>41</v>
      </c>
      <c r="B14" s="10"/>
      <c r="C14" s="10"/>
      <c r="D14" s="10"/>
      <c r="E14" s="10"/>
      <c r="F14" s="10"/>
      <c r="G14" s="10"/>
      <c r="H14" s="10"/>
      <c r="I14" s="10"/>
      <c r="J14" s="11"/>
      <c r="K14" s="7"/>
    </row>
    <row r="15" spans="1:11" ht="15.75" thickBot="1" x14ac:dyDescent="0.3">
      <c r="A15" s="28">
        <v>8.3262541806020107E-3</v>
      </c>
      <c r="B15" s="25">
        <v>1.1351373626373621E-2</v>
      </c>
      <c r="C15" s="25">
        <v>1.437523809523809E-2</v>
      </c>
      <c r="D15" s="25">
        <v>7.439446366781996E-3</v>
      </c>
      <c r="E15" s="48">
        <v>3.0115555555555548E-2</v>
      </c>
      <c r="F15" s="50">
        <v>2.106837944664032E-2</v>
      </c>
      <c r="G15" s="49">
        <v>1.2455639097744367E-2</v>
      </c>
      <c r="H15" s="25">
        <v>8.6444444444444459E-3</v>
      </c>
      <c r="I15" s="25">
        <v>3.5662751677852357E-2</v>
      </c>
      <c r="J15" s="27">
        <v>5.9042498719918185E-3</v>
      </c>
      <c r="K15" s="40">
        <f t="shared" si="0"/>
        <v>1.5534333236322456E-2</v>
      </c>
    </row>
    <row r="16" spans="1:11" ht="15.75" thickBot="1" x14ac:dyDescent="0.3">
      <c r="F16" s="7"/>
      <c r="K16" s="7"/>
    </row>
    <row r="17" spans="1:11" x14ac:dyDescent="0.25">
      <c r="A17" s="9" t="s">
        <v>42</v>
      </c>
      <c r="B17" s="10"/>
      <c r="C17" s="10"/>
      <c r="D17" s="10"/>
      <c r="E17" s="10"/>
      <c r="F17" s="10"/>
      <c r="G17" s="10"/>
      <c r="H17" s="10"/>
      <c r="I17" s="10"/>
      <c r="J17" s="11"/>
      <c r="K17" s="7"/>
    </row>
    <row r="18" spans="1:11" ht="15.75" thickBot="1" x14ac:dyDescent="0.3">
      <c r="A18" s="28">
        <v>3.4692725752508383E-2</v>
      </c>
      <c r="B18" s="25">
        <v>5.6756868131868102E-2</v>
      </c>
      <c r="C18" s="25">
        <v>5.5502849788564054E-2</v>
      </c>
      <c r="D18" s="25">
        <v>3.1657218582051047E-2</v>
      </c>
      <c r="E18" s="48">
        <v>0.13208576998050678</v>
      </c>
      <c r="F18" s="50">
        <v>7.4184434671268742E-2</v>
      </c>
      <c r="G18" s="49">
        <v>6.0759215110948138E-2</v>
      </c>
      <c r="H18" s="25">
        <v>3.7260536398467443E-2</v>
      </c>
      <c r="I18" s="25">
        <v>0.1473667424704643</v>
      </c>
      <c r="J18" s="27">
        <v>2.8522946241506371E-2</v>
      </c>
      <c r="K18" s="40">
        <f t="shared" si="0"/>
        <v>6.5878930712815337E-2</v>
      </c>
    </row>
    <row r="19" spans="1:11" ht="15.75" thickBot="1" x14ac:dyDescent="0.3">
      <c r="F19" s="7"/>
      <c r="K19" s="7"/>
    </row>
    <row r="20" spans="1:11" x14ac:dyDescent="0.25">
      <c r="A20" s="9" t="s">
        <v>46</v>
      </c>
      <c r="B20" s="10"/>
      <c r="C20" s="10"/>
      <c r="D20" s="10"/>
      <c r="E20" s="10"/>
      <c r="F20" s="10"/>
      <c r="G20" s="10"/>
      <c r="H20" s="10"/>
      <c r="I20" s="10"/>
      <c r="J20" s="11"/>
      <c r="K20" s="7"/>
    </row>
    <row r="21" spans="1:11" ht="15.75" thickBot="1" x14ac:dyDescent="0.3">
      <c r="A21" s="28">
        <v>598</v>
      </c>
      <c r="B21" s="25">
        <v>364</v>
      </c>
      <c r="C21" s="25">
        <v>315</v>
      </c>
      <c r="D21" s="25">
        <v>485.52</v>
      </c>
      <c r="E21" s="48">
        <v>270</v>
      </c>
      <c r="F21" s="50">
        <v>253</v>
      </c>
      <c r="G21" s="49">
        <v>266</v>
      </c>
      <c r="H21" s="25">
        <v>225</v>
      </c>
      <c r="I21" s="25">
        <v>178.8</v>
      </c>
      <c r="J21" s="27">
        <v>195.29999999999998</v>
      </c>
      <c r="K21" s="40">
        <f t="shared" si="0"/>
        <v>315.06200000000001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baseColWidth="10" defaultRowHeight="15" x14ac:dyDescent="0.25"/>
  <sheetData>
    <row r="1" spans="1:7" x14ac:dyDescent="0.25">
      <c r="A1" s="9" t="s">
        <v>37</v>
      </c>
      <c r="B1" s="10"/>
      <c r="C1" s="10"/>
      <c r="D1" s="10"/>
      <c r="E1" s="10"/>
      <c r="F1" s="11"/>
    </row>
    <row r="2" spans="1:7" ht="15.75" thickBot="1" x14ac:dyDescent="0.3">
      <c r="A2" s="28">
        <v>3.161635714285714E-2</v>
      </c>
      <c r="B2" s="25">
        <v>3.1004347826086954E-2</v>
      </c>
      <c r="C2" s="25">
        <v>4.5754875E-2</v>
      </c>
      <c r="D2" s="25">
        <v>8.4837288135593214E-2</v>
      </c>
      <c r="E2" s="25">
        <v>4.1465760869565223E-2</v>
      </c>
      <c r="F2" s="27">
        <v>2.6686813725490196E-2</v>
      </c>
      <c r="G2" s="40">
        <f>AVERAGE(A2:F2)</f>
        <v>4.3560907116598789E-2</v>
      </c>
    </row>
    <row r="3" spans="1:7" ht="15.75" thickBot="1" x14ac:dyDescent="0.3">
      <c r="D3" s="7"/>
      <c r="G3" s="40"/>
    </row>
    <row r="4" spans="1:7" x14ac:dyDescent="0.25">
      <c r="A4" s="9" t="s">
        <v>38</v>
      </c>
      <c r="B4" s="10"/>
      <c r="C4" s="10"/>
      <c r="D4" s="10"/>
      <c r="E4" s="10"/>
      <c r="F4" s="11"/>
      <c r="G4" s="40"/>
    </row>
    <row r="5" spans="1:7" ht="15.75" thickBot="1" x14ac:dyDescent="0.3">
      <c r="A5" s="28">
        <v>4.9855714285714288E-2</v>
      </c>
      <c r="B5" s="25">
        <v>4.4762173913043483E-2</v>
      </c>
      <c r="C5" s="25">
        <v>7.4746875000000004E-2</v>
      </c>
      <c r="D5" s="25">
        <v>2.7478159999999998E-2</v>
      </c>
      <c r="E5" s="25">
        <v>5.6236577181208051E-2</v>
      </c>
      <c r="F5" s="27">
        <v>3.0463502304147468E-2</v>
      </c>
      <c r="G5" s="40">
        <f t="shared" ref="G5:G20" si="0">AVERAGE(A5:F5)</f>
        <v>4.7257167114018873E-2</v>
      </c>
    </row>
    <row r="6" spans="1:7" ht="15.75" thickBot="1" x14ac:dyDescent="0.3">
      <c r="D6" s="7"/>
      <c r="G6" s="40"/>
    </row>
    <row r="7" spans="1:7" x14ac:dyDescent="0.25">
      <c r="A7" s="9" t="s">
        <v>47</v>
      </c>
      <c r="B7" s="10"/>
      <c r="C7" s="10"/>
      <c r="D7" s="10"/>
      <c r="E7" s="10"/>
      <c r="F7" s="11"/>
      <c r="G7" s="40"/>
    </row>
    <row r="8" spans="1:7" ht="15.75" thickBot="1" x14ac:dyDescent="0.3">
      <c r="A8" s="28">
        <v>3.9924999999999997</v>
      </c>
      <c r="B8" s="25">
        <v>4.3603999999999985</v>
      </c>
      <c r="C8" s="25">
        <v>6.9174000000000007</v>
      </c>
      <c r="D8" s="25">
        <v>3.6277000000000008</v>
      </c>
      <c r="E8" s="25">
        <v>7.4591000000000012</v>
      </c>
      <c r="F8" s="27">
        <v>6.5074000000000005</v>
      </c>
      <c r="G8" s="40">
        <f t="shared" si="0"/>
        <v>5.4774166666666675</v>
      </c>
    </row>
    <row r="9" spans="1:7" ht="15.75" thickBot="1" x14ac:dyDescent="0.3">
      <c r="D9" s="7"/>
      <c r="G9" s="40"/>
    </row>
    <row r="10" spans="1:7" x14ac:dyDescent="0.25">
      <c r="A10" s="9" t="s">
        <v>48</v>
      </c>
      <c r="B10" s="10"/>
      <c r="C10" s="10"/>
      <c r="D10" s="10"/>
      <c r="E10" s="10"/>
      <c r="F10" s="11"/>
      <c r="G10" s="40"/>
    </row>
    <row r="11" spans="1:7" ht="15.75" thickBot="1" x14ac:dyDescent="0.3">
      <c r="A11" s="28">
        <v>16.229674796747965</v>
      </c>
      <c r="B11" s="25">
        <v>18.634188034188028</v>
      </c>
      <c r="C11" s="25">
        <v>26.605384615384619</v>
      </c>
      <c r="D11" s="25">
        <v>17.958910891089115</v>
      </c>
      <c r="E11" s="25">
        <v>26.080769230769235</v>
      </c>
      <c r="F11" s="27">
        <v>28.049137931034483</v>
      </c>
      <c r="G11" s="40">
        <f t="shared" si="0"/>
        <v>22.259677583202244</v>
      </c>
    </row>
    <row r="12" spans="1:7" ht="15.75" thickBot="1" x14ac:dyDescent="0.3">
      <c r="D12" s="7"/>
      <c r="G12" s="40"/>
    </row>
    <row r="13" spans="1:7" x14ac:dyDescent="0.25">
      <c r="A13" s="9" t="s">
        <v>49</v>
      </c>
      <c r="B13" s="10"/>
      <c r="C13" s="10"/>
      <c r="D13" s="10"/>
      <c r="E13" s="10"/>
      <c r="F13" s="11"/>
      <c r="G13" s="40"/>
    </row>
    <row r="14" spans="1:7" ht="15.75" thickBot="1" x14ac:dyDescent="0.3">
      <c r="A14" s="28">
        <v>1.5843253968253968E-2</v>
      </c>
      <c r="B14" s="25">
        <v>2.3697826086956513E-2</v>
      </c>
      <c r="C14" s="25">
        <v>4.3233750000000001E-2</v>
      </c>
      <c r="D14" s="25">
        <v>3.8429025423728821E-2</v>
      </c>
      <c r="E14" s="25">
        <v>3.6853260869565224E-2</v>
      </c>
      <c r="F14" s="27">
        <v>1.7721677559912857E-2</v>
      </c>
      <c r="G14" s="40">
        <f t="shared" si="0"/>
        <v>2.9296465651402898E-2</v>
      </c>
    </row>
    <row r="15" spans="1:7" ht="15.75" thickBot="1" x14ac:dyDescent="0.3">
      <c r="D15" s="7"/>
      <c r="G15" s="40"/>
    </row>
    <row r="16" spans="1:7" x14ac:dyDescent="0.25">
      <c r="A16" s="9" t="s">
        <v>50</v>
      </c>
      <c r="B16" s="10"/>
      <c r="C16" s="10"/>
      <c r="D16" s="10"/>
      <c r="E16" s="10"/>
      <c r="F16" s="11"/>
      <c r="G16" s="40"/>
    </row>
    <row r="17" spans="1:7" ht="15.75" thickBot="1" x14ac:dyDescent="0.3">
      <c r="A17" s="28">
        <v>6.4403471415666533E-2</v>
      </c>
      <c r="B17" s="25">
        <v>0.10127276105536971</v>
      </c>
      <c r="C17" s="25">
        <v>0.16628365384615387</v>
      </c>
      <c r="D17" s="25">
        <v>0.19024270011746941</v>
      </c>
      <c r="E17" s="25">
        <v>0.12885755548799027</v>
      </c>
      <c r="F17" s="27">
        <v>7.6386541206520941E-2</v>
      </c>
      <c r="G17" s="40">
        <f t="shared" si="0"/>
        <v>0.1212411138548618</v>
      </c>
    </row>
    <row r="18" spans="1:7" ht="15.75" thickBot="1" x14ac:dyDescent="0.3">
      <c r="D18" s="7"/>
      <c r="G18" s="40"/>
    </row>
    <row r="19" spans="1:7" x14ac:dyDescent="0.25">
      <c r="A19" s="9" t="s">
        <v>46</v>
      </c>
      <c r="B19" s="10"/>
      <c r="C19" s="10"/>
      <c r="D19" s="10"/>
      <c r="E19" s="10"/>
      <c r="F19" s="11"/>
      <c r="G19" s="40"/>
    </row>
    <row r="20" spans="1:7" ht="15.75" thickBot="1" x14ac:dyDescent="0.3">
      <c r="A20" s="28">
        <v>251.99999999999997</v>
      </c>
      <c r="B20" s="25">
        <v>184</v>
      </c>
      <c r="C20" s="25">
        <v>160</v>
      </c>
      <c r="D20" s="25">
        <v>94.4</v>
      </c>
      <c r="E20" s="25">
        <v>202.39999999999998</v>
      </c>
      <c r="F20" s="27">
        <v>367.2</v>
      </c>
      <c r="G20" s="40">
        <f t="shared" si="0"/>
        <v>210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7" zoomScale="70" zoomScaleNormal="70" workbookViewId="0">
      <selection activeCell="M18" sqref="M18"/>
    </sheetView>
  </sheetViews>
  <sheetFormatPr baseColWidth="10" defaultRowHeight="15" x14ac:dyDescent="0.25"/>
  <sheetData>
    <row r="1" spans="1:11" ht="15.75" thickBot="1" x14ac:dyDescent="0.3">
      <c r="A1" s="41" t="s">
        <v>53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51" t="s">
        <v>37</v>
      </c>
      <c r="B2" s="34"/>
      <c r="C2" s="34"/>
      <c r="D2" s="34"/>
      <c r="E2" s="34"/>
      <c r="F2" s="34"/>
      <c r="G2" s="34"/>
      <c r="H2" s="34"/>
      <c r="I2" s="34"/>
      <c r="J2" s="35"/>
      <c r="K2" s="36"/>
    </row>
    <row r="3" spans="1:11" ht="15.75" thickBot="1" x14ac:dyDescent="0.3">
      <c r="A3" s="28">
        <v>1.7241152173913043E-2</v>
      </c>
      <c r="B3" s="25">
        <v>1.6976769230769233E-2</v>
      </c>
      <c r="C3" s="25">
        <v>4.0860619047619048E-2</v>
      </c>
      <c r="D3" s="25">
        <v>9.1229691876750711E-4</v>
      </c>
      <c r="E3" s="48">
        <v>4.0935333333333331E-2</v>
      </c>
      <c r="F3" s="50">
        <v>5.3269565217391304E-2</v>
      </c>
      <c r="G3" s="49">
        <v>2.9875052631578945E-2</v>
      </c>
      <c r="H3" s="25">
        <v>1.6728920000000001E-2</v>
      </c>
      <c r="I3" s="25">
        <v>4.4245302013422819E-2</v>
      </c>
      <c r="J3" s="27">
        <v>1.3757557603686636E-2</v>
      </c>
      <c r="K3" s="52">
        <f>AVERAGE(A3:J3)</f>
        <v>2.7480256817048188E-2</v>
      </c>
    </row>
    <row r="4" spans="1:11" ht="15.75" thickBot="1" x14ac:dyDescent="0.3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1:11" x14ac:dyDescent="0.25">
      <c r="A5" s="51" t="s">
        <v>38</v>
      </c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15.75" thickBot="1" x14ac:dyDescent="0.3">
      <c r="A6" s="28">
        <v>3.189913043478261E-2</v>
      </c>
      <c r="B6" s="25">
        <v>4.3344615384615384E-2</v>
      </c>
      <c r="C6" s="25">
        <v>7.3336190476190471E-2</v>
      </c>
      <c r="D6" s="25">
        <v>1.471200980392157E-3</v>
      </c>
      <c r="E6" s="48">
        <v>6.1187333333333337E-2</v>
      </c>
      <c r="F6" s="50">
        <v>7.6055652173913038E-2</v>
      </c>
      <c r="G6" s="49">
        <v>4.9466421052631576E-2</v>
      </c>
      <c r="H6" s="25">
        <v>2.7478159999999998E-2</v>
      </c>
      <c r="I6" s="25">
        <v>5.6236577181208051E-2</v>
      </c>
      <c r="J6" s="27">
        <v>3.0463502304147468E-2</v>
      </c>
      <c r="K6" s="52">
        <f t="shared" ref="K6:K21" si="0">AVERAGE(A6:J6)</f>
        <v>4.5093878332121411E-2</v>
      </c>
    </row>
    <row r="7" spans="1:11" ht="15.75" thickBot="1" x14ac:dyDescent="0.3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</row>
    <row r="8" spans="1:11" x14ac:dyDescent="0.25">
      <c r="A8" s="51" t="s">
        <v>39</v>
      </c>
      <c r="B8" s="34"/>
      <c r="C8" s="34"/>
      <c r="D8" s="34"/>
      <c r="E8" s="34"/>
      <c r="F8" s="34"/>
      <c r="G8" s="34"/>
      <c r="H8" s="34"/>
      <c r="I8" s="34"/>
      <c r="J8" s="35"/>
      <c r="K8" s="36"/>
    </row>
    <row r="9" spans="1:11" ht="15.75" thickBot="1" x14ac:dyDescent="0.3">
      <c r="A9" s="28">
        <v>4.9791000000000025</v>
      </c>
      <c r="B9" s="25">
        <v>4.1318999999999981</v>
      </c>
      <c r="C9" s="25">
        <v>4.5281999999999982</v>
      </c>
      <c r="D9" s="25">
        <v>3.6119999999999948</v>
      </c>
      <c r="E9" s="48">
        <v>8.131199999999998</v>
      </c>
      <c r="F9" s="50">
        <v>5.3303000000000011</v>
      </c>
      <c r="G9" s="49">
        <v>3.3132000000000019</v>
      </c>
      <c r="H9" s="25">
        <v>1.9450000000000003</v>
      </c>
      <c r="I9" s="25">
        <v>6.3765000000000018</v>
      </c>
      <c r="J9" s="27">
        <v>1.153100000000002</v>
      </c>
      <c r="K9" s="52">
        <f t="shared" si="0"/>
        <v>4.3500499999999995</v>
      </c>
    </row>
    <row r="10" spans="1:11" ht="15.75" thickBo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</row>
    <row r="11" spans="1:11" x14ac:dyDescent="0.25">
      <c r="A11" s="51" t="s">
        <v>40</v>
      </c>
      <c r="B11" s="34"/>
      <c r="C11" s="34"/>
      <c r="D11" s="34"/>
      <c r="E11" s="34"/>
      <c r="F11" s="34"/>
      <c r="G11" s="34"/>
      <c r="H11" s="34"/>
      <c r="I11" s="34"/>
      <c r="J11" s="35"/>
      <c r="K11" s="36"/>
    </row>
    <row r="12" spans="1:11" ht="15.75" thickBot="1" x14ac:dyDescent="0.3">
      <c r="A12" s="28">
        <v>20.746250000000011</v>
      </c>
      <c r="B12" s="25">
        <v>20.659499999999991</v>
      </c>
      <c r="C12" s="25">
        <v>17.483397683397676</v>
      </c>
      <c r="D12" s="25">
        <v>15.370212765957426</v>
      </c>
      <c r="E12" s="48">
        <v>35.663157894736827</v>
      </c>
      <c r="F12" s="50">
        <v>18.768661971830991</v>
      </c>
      <c r="G12" s="49">
        <v>16.161951219512204</v>
      </c>
      <c r="H12" s="25">
        <v>8.3836206896551726</v>
      </c>
      <c r="I12" s="25">
        <v>26.349173553719019</v>
      </c>
      <c r="J12" s="27">
        <v>5.5705314009661935</v>
      </c>
      <c r="K12" s="52">
        <f t="shared" si="0"/>
        <v>18.515645717977552</v>
      </c>
    </row>
    <row r="13" spans="1:11" ht="15.75" thickBo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1:11" x14ac:dyDescent="0.25">
      <c r="A14" s="51" t="s">
        <v>41</v>
      </c>
      <c r="B14" s="34"/>
      <c r="C14" s="34"/>
      <c r="D14" s="34"/>
      <c r="E14" s="34"/>
      <c r="F14" s="34"/>
      <c r="G14" s="34"/>
      <c r="H14" s="34"/>
      <c r="I14" s="34"/>
      <c r="J14" s="35"/>
      <c r="K14" s="36"/>
    </row>
    <row r="15" spans="1:11" ht="15.75" thickBot="1" x14ac:dyDescent="0.3">
      <c r="A15" s="28">
        <v>8.3262541806020107E-3</v>
      </c>
      <c r="B15" s="25">
        <v>1.1351373626373621E-2</v>
      </c>
      <c r="C15" s="25">
        <v>1.437523809523809E-2</v>
      </c>
      <c r="D15" s="25">
        <v>7.439446366781996E-3</v>
      </c>
      <c r="E15" s="48">
        <v>3.0115555555555548E-2</v>
      </c>
      <c r="F15" s="50">
        <v>2.106837944664032E-2</v>
      </c>
      <c r="G15" s="49">
        <v>1.2455639097744367E-2</v>
      </c>
      <c r="H15" s="25">
        <v>8.6444444444444459E-3</v>
      </c>
      <c r="I15" s="25">
        <v>3.5662751677852357E-2</v>
      </c>
      <c r="J15" s="27">
        <v>5.9042498719918185E-3</v>
      </c>
      <c r="K15" s="52">
        <f t="shared" si="0"/>
        <v>1.5534333236322456E-2</v>
      </c>
    </row>
    <row r="16" spans="1:11" ht="15.75" thickBot="1" x14ac:dyDescent="0.3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1:11" x14ac:dyDescent="0.25">
      <c r="A17" s="51" t="s">
        <v>42</v>
      </c>
      <c r="B17" s="34"/>
      <c r="C17" s="34"/>
      <c r="D17" s="34"/>
      <c r="E17" s="34"/>
      <c r="F17" s="34"/>
      <c r="G17" s="34"/>
      <c r="H17" s="34"/>
      <c r="I17" s="34"/>
      <c r="J17" s="35"/>
      <c r="K17" s="36"/>
    </row>
    <row r="18" spans="1:11" ht="15.75" thickBot="1" x14ac:dyDescent="0.3">
      <c r="A18" s="28">
        <v>3.4692725752508383E-2</v>
      </c>
      <c r="B18" s="25">
        <v>5.6756868131868102E-2</v>
      </c>
      <c r="C18" s="25">
        <v>5.5502849788564054E-2</v>
      </c>
      <c r="D18" s="25">
        <v>3.1657218582051047E-2</v>
      </c>
      <c r="E18" s="48">
        <v>0.13208576998050678</v>
      </c>
      <c r="F18" s="50">
        <v>7.4184434671268742E-2</v>
      </c>
      <c r="G18" s="49">
        <v>6.0759215110948138E-2</v>
      </c>
      <c r="H18" s="25">
        <v>3.7260536398467443E-2</v>
      </c>
      <c r="I18" s="25">
        <v>0.1473667424704643</v>
      </c>
      <c r="J18" s="27">
        <v>2.8522946241506371E-2</v>
      </c>
      <c r="K18" s="52">
        <f t="shared" si="0"/>
        <v>6.5878930712815337E-2</v>
      </c>
    </row>
    <row r="19" spans="1:11" ht="15.75" thickBo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1:11" x14ac:dyDescent="0.25">
      <c r="A20" s="51" t="s">
        <v>46</v>
      </c>
      <c r="B20" s="34"/>
      <c r="C20" s="34"/>
      <c r="D20" s="34"/>
      <c r="E20" s="34"/>
      <c r="F20" s="34"/>
      <c r="G20" s="34"/>
      <c r="H20" s="34"/>
      <c r="I20" s="34"/>
      <c r="J20" s="35"/>
      <c r="K20" s="36"/>
    </row>
    <row r="21" spans="1:11" ht="15.75" thickBot="1" x14ac:dyDescent="0.3">
      <c r="A21" s="28">
        <v>598</v>
      </c>
      <c r="B21" s="25">
        <v>364</v>
      </c>
      <c r="C21" s="25">
        <v>315</v>
      </c>
      <c r="D21" s="25">
        <v>485.52</v>
      </c>
      <c r="E21" s="48">
        <v>270</v>
      </c>
      <c r="F21" s="50">
        <v>253</v>
      </c>
      <c r="G21" s="49">
        <v>266</v>
      </c>
      <c r="H21" s="25">
        <v>225</v>
      </c>
      <c r="I21" s="25">
        <v>178.8</v>
      </c>
      <c r="J21" s="27">
        <v>195.29999999999998</v>
      </c>
      <c r="K21" s="52">
        <f t="shared" si="0"/>
        <v>315.06200000000001</v>
      </c>
    </row>
    <row r="25" spans="1:11" ht="15.75" thickBot="1" x14ac:dyDescent="0.3">
      <c r="A25" s="42" t="s">
        <v>52</v>
      </c>
    </row>
    <row r="26" spans="1:11" x14ac:dyDescent="0.25">
      <c r="A26" s="53" t="s">
        <v>37</v>
      </c>
      <c r="B26" s="37"/>
      <c r="C26" s="37"/>
      <c r="D26" s="37"/>
      <c r="E26" s="37"/>
      <c r="F26" s="38"/>
      <c r="G26" s="39"/>
    </row>
    <row r="27" spans="1:11" ht="15.75" thickBot="1" x14ac:dyDescent="0.3">
      <c r="A27" s="28">
        <v>3.161635714285714E-2</v>
      </c>
      <c r="B27" s="25">
        <v>3.1004347826086954E-2</v>
      </c>
      <c r="C27" s="25">
        <v>4.5754875E-2</v>
      </c>
      <c r="D27" s="25">
        <v>8.4837288135593214E-2</v>
      </c>
      <c r="E27" s="25">
        <v>4.1465760869565223E-2</v>
      </c>
      <c r="F27" s="27">
        <v>2.6686813725490196E-2</v>
      </c>
      <c r="G27" s="54">
        <f>AVERAGE(A27:F27)</f>
        <v>4.3560907116598789E-2</v>
      </c>
    </row>
    <row r="28" spans="1:11" ht="15.75" thickBot="1" x14ac:dyDescent="0.3">
      <c r="A28" s="39"/>
      <c r="B28" s="39"/>
      <c r="C28" s="39"/>
      <c r="D28" s="39"/>
      <c r="E28" s="39"/>
      <c r="F28" s="39"/>
      <c r="G28" s="54"/>
    </row>
    <row r="29" spans="1:11" x14ac:dyDescent="0.25">
      <c r="A29" s="53" t="s">
        <v>38</v>
      </c>
      <c r="B29" s="37"/>
      <c r="C29" s="37"/>
      <c r="D29" s="37"/>
      <c r="E29" s="37"/>
      <c r="F29" s="38"/>
      <c r="G29" s="54"/>
    </row>
    <row r="30" spans="1:11" ht="15.75" thickBot="1" x14ac:dyDescent="0.3">
      <c r="A30" s="28">
        <v>4.9855714285714288E-2</v>
      </c>
      <c r="B30" s="25">
        <v>4.4762173913043483E-2</v>
      </c>
      <c r="C30" s="25">
        <v>7.4746875000000004E-2</v>
      </c>
      <c r="D30" s="25">
        <v>2.7478159999999998E-2</v>
      </c>
      <c r="E30" s="25">
        <v>5.6236577181208051E-2</v>
      </c>
      <c r="F30" s="27">
        <v>3.0463502304147468E-2</v>
      </c>
      <c r="G30" s="54">
        <f t="shared" ref="G30:G45" si="1">AVERAGE(A30:F30)</f>
        <v>4.7257167114018873E-2</v>
      </c>
    </row>
    <row r="31" spans="1:11" ht="15.75" thickBot="1" x14ac:dyDescent="0.3">
      <c r="A31" s="39"/>
      <c r="B31" s="39"/>
      <c r="C31" s="39"/>
      <c r="D31" s="39"/>
      <c r="E31" s="39"/>
      <c r="F31" s="39"/>
      <c r="G31" s="54"/>
    </row>
    <row r="32" spans="1:11" x14ac:dyDescent="0.25">
      <c r="A32" s="53" t="s">
        <v>47</v>
      </c>
      <c r="B32" s="37"/>
      <c r="C32" s="37"/>
      <c r="D32" s="37"/>
      <c r="E32" s="37"/>
      <c r="F32" s="38"/>
      <c r="G32" s="54"/>
    </row>
    <row r="33" spans="1:7" ht="15.75" thickBot="1" x14ac:dyDescent="0.3">
      <c r="A33" s="28">
        <v>3.9924999999999997</v>
      </c>
      <c r="B33" s="25">
        <v>4.3603999999999985</v>
      </c>
      <c r="C33" s="25">
        <v>6.9174000000000007</v>
      </c>
      <c r="D33" s="25">
        <v>3.6277000000000008</v>
      </c>
      <c r="E33" s="25">
        <v>7.4591000000000012</v>
      </c>
      <c r="F33" s="27">
        <v>6.5074000000000005</v>
      </c>
      <c r="G33" s="54">
        <f t="shared" si="1"/>
        <v>5.4774166666666675</v>
      </c>
    </row>
    <row r="34" spans="1:7" ht="15.75" thickBot="1" x14ac:dyDescent="0.3">
      <c r="A34" s="39"/>
      <c r="B34" s="39"/>
      <c r="C34" s="39"/>
      <c r="D34" s="39"/>
      <c r="E34" s="39"/>
      <c r="F34" s="39"/>
      <c r="G34" s="54"/>
    </row>
    <row r="35" spans="1:7" x14ac:dyDescent="0.25">
      <c r="A35" s="53" t="s">
        <v>48</v>
      </c>
      <c r="B35" s="37"/>
      <c r="C35" s="37"/>
      <c r="D35" s="37"/>
      <c r="E35" s="37"/>
      <c r="F35" s="38"/>
      <c r="G35" s="54"/>
    </row>
    <row r="36" spans="1:7" ht="15.75" thickBot="1" x14ac:dyDescent="0.3">
      <c r="A36" s="28">
        <v>16.229674796747965</v>
      </c>
      <c r="B36" s="25">
        <v>18.634188034188028</v>
      </c>
      <c r="C36" s="25">
        <v>26.605384615384619</v>
      </c>
      <c r="D36" s="25">
        <v>17.958910891089115</v>
      </c>
      <c r="E36" s="25">
        <v>26.080769230769235</v>
      </c>
      <c r="F36" s="27">
        <v>28.049137931034483</v>
      </c>
      <c r="G36" s="54">
        <f t="shared" si="1"/>
        <v>22.259677583202244</v>
      </c>
    </row>
    <row r="37" spans="1:7" ht="15.75" thickBot="1" x14ac:dyDescent="0.3">
      <c r="A37" s="39"/>
      <c r="B37" s="39"/>
      <c r="C37" s="39"/>
      <c r="D37" s="39"/>
      <c r="E37" s="39"/>
      <c r="F37" s="39"/>
      <c r="G37" s="54"/>
    </row>
    <row r="38" spans="1:7" x14ac:dyDescent="0.25">
      <c r="A38" s="53" t="s">
        <v>49</v>
      </c>
      <c r="B38" s="37"/>
      <c r="C38" s="37"/>
      <c r="D38" s="37"/>
      <c r="E38" s="37"/>
      <c r="F38" s="38"/>
      <c r="G38" s="54"/>
    </row>
    <row r="39" spans="1:7" ht="15.75" thickBot="1" x14ac:dyDescent="0.3">
      <c r="A39" s="28">
        <v>1.5843253968253968E-2</v>
      </c>
      <c r="B39" s="25">
        <v>2.3697826086956513E-2</v>
      </c>
      <c r="C39" s="25">
        <v>4.3233750000000001E-2</v>
      </c>
      <c r="D39" s="25">
        <v>3.8429025423728821E-2</v>
      </c>
      <c r="E39" s="25">
        <v>3.6853260869565224E-2</v>
      </c>
      <c r="F39" s="27">
        <v>1.7721677559912857E-2</v>
      </c>
      <c r="G39" s="54">
        <f t="shared" si="1"/>
        <v>2.9296465651402898E-2</v>
      </c>
    </row>
    <row r="40" spans="1:7" ht="15.75" thickBot="1" x14ac:dyDescent="0.3">
      <c r="A40" s="39"/>
      <c r="B40" s="39"/>
      <c r="C40" s="39"/>
      <c r="D40" s="39"/>
      <c r="E40" s="39"/>
      <c r="F40" s="39"/>
      <c r="G40" s="54"/>
    </row>
    <row r="41" spans="1:7" x14ac:dyDescent="0.25">
      <c r="A41" s="53" t="s">
        <v>50</v>
      </c>
      <c r="B41" s="37"/>
      <c r="C41" s="37"/>
      <c r="D41" s="37"/>
      <c r="E41" s="37"/>
      <c r="F41" s="38"/>
      <c r="G41" s="54"/>
    </row>
    <row r="42" spans="1:7" ht="15.75" thickBot="1" x14ac:dyDescent="0.3">
      <c r="A42" s="28">
        <v>6.4403471415666533E-2</v>
      </c>
      <c r="B42" s="25">
        <v>0.10127276105536971</v>
      </c>
      <c r="C42" s="25">
        <v>0.16628365384615387</v>
      </c>
      <c r="D42" s="25">
        <v>0.19024270011746941</v>
      </c>
      <c r="E42" s="25">
        <v>0.12885755548799027</v>
      </c>
      <c r="F42" s="27">
        <v>7.6386541206520941E-2</v>
      </c>
      <c r="G42" s="54">
        <f t="shared" si="1"/>
        <v>0.1212411138548618</v>
      </c>
    </row>
    <row r="43" spans="1:7" ht="15.75" thickBot="1" x14ac:dyDescent="0.3">
      <c r="A43" s="39"/>
      <c r="B43" s="39"/>
      <c r="C43" s="39"/>
      <c r="D43" s="39"/>
      <c r="E43" s="39"/>
      <c r="F43" s="39"/>
      <c r="G43" s="54"/>
    </row>
    <row r="44" spans="1:7" x14ac:dyDescent="0.25">
      <c r="A44" s="53" t="s">
        <v>46</v>
      </c>
      <c r="B44" s="37"/>
      <c r="C44" s="37"/>
      <c r="D44" s="37"/>
      <c r="E44" s="37"/>
      <c r="F44" s="38"/>
      <c r="G44" s="54"/>
    </row>
    <row r="45" spans="1:7" ht="15.75" thickBot="1" x14ac:dyDescent="0.3">
      <c r="A45" s="28">
        <v>251.99999999999997</v>
      </c>
      <c r="B45" s="25">
        <v>184</v>
      </c>
      <c r="C45" s="25">
        <v>160</v>
      </c>
      <c r="D45" s="25">
        <v>94.4</v>
      </c>
      <c r="E45" s="25">
        <v>202.39999999999998</v>
      </c>
      <c r="F45" s="27">
        <v>367.2</v>
      </c>
      <c r="G45" s="54">
        <f t="shared" si="1"/>
        <v>210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Remontée noyaux apo WT </vt:lpstr>
      <vt:lpstr>Remontée noyaux apo Rheai 33913</vt:lpstr>
      <vt:lpstr>WT vs Rheai </vt:lpstr>
      <vt:lpstr>stat remontée des noyaux cell a</vt:lpstr>
      <vt:lpstr>speed max </vt:lpstr>
      <vt:lpstr>Feuil2</vt:lpstr>
      <vt:lpstr> graph wt</vt:lpstr>
      <vt:lpstr>graph rheai</vt:lpstr>
      <vt:lpstr>comparaison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</dc:creator>
  <cp:lastModifiedBy>suzanne</cp:lastModifiedBy>
  <dcterms:created xsi:type="dcterms:W3CDTF">2018-04-06T13:44:40Z</dcterms:created>
  <dcterms:modified xsi:type="dcterms:W3CDTF">2018-05-17T15:43:43Z</dcterms:modified>
</cp:coreProperties>
</file>