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6B667E76-FFB9-490D-B4D8-90B6AF9AB761}" xr6:coauthVersionLast="43" xr6:coauthVersionMax="43" xr10:uidLastSave="{00000000-0000-0000-0000-000000000000}"/>
  <bookViews>
    <workbookView xWindow="1380" yWindow="495" windowWidth="27240" windowHeight="203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  <c r="L18" i="1" s="1"/>
  <c r="L19" i="1"/>
  <c r="G18" i="2"/>
  <c r="G17" i="2"/>
  <c r="G16" i="2"/>
  <c r="G15" i="2"/>
  <c r="G14" i="2"/>
  <c r="G10" i="2"/>
  <c r="G6" i="2"/>
  <c r="G7" i="2"/>
  <c r="G8" i="2"/>
  <c r="G9" i="2"/>
  <c r="G5" i="2"/>
  <c r="N6" i="1"/>
  <c r="N7" i="1"/>
  <c r="N8" i="1"/>
  <c r="N9" i="1"/>
  <c r="N10" i="1"/>
  <c r="N11" i="1"/>
  <c r="N12" i="1"/>
  <c r="N13" i="1"/>
  <c r="N14" i="1"/>
  <c r="N5" i="1"/>
  <c r="L6" i="1"/>
  <c r="M6" i="1"/>
  <c r="L7" i="1"/>
  <c r="M7" i="1"/>
  <c r="L8" i="1"/>
  <c r="M8" i="1"/>
  <c r="L9" i="1"/>
  <c r="M9" i="1"/>
  <c r="L10" i="1"/>
  <c r="M10" i="1"/>
  <c r="L11" i="1"/>
  <c r="L12" i="1"/>
  <c r="M12" i="1"/>
  <c r="L13" i="1"/>
  <c r="M13" i="1"/>
  <c r="L14" i="1"/>
  <c r="M14" i="1"/>
  <c r="M5" i="1"/>
  <c r="L5" i="1"/>
  <c r="G19" i="2" l="1"/>
  <c r="B14" i="1"/>
  <c r="C14" i="1" s="1"/>
  <c r="B13" i="1"/>
  <c r="C13" i="1" s="1"/>
  <c r="B12" i="1"/>
  <c r="D12" i="1" s="1"/>
  <c r="B11" i="1"/>
  <c r="C11" i="1" s="1"/>
  <c r="B10" i="1"/>
  <c r="D10" i="1" s="1"/>
  <c r="B9" i="1"/>
  <c r="C9" i="1" s="1"/>
  <c r="B8" i="1"/>
  <c r="C8" i="1" s="1"/>
  <c r="B7" i="1"/>
  <c r="D7" i="1" s="1"/>
  <c r="B6" i="1"/>
  <c r="D6" i="1" s="1"/>
  <c r="B5" i="1"/>
  <c r="C5" i="1" s="1"/>
  <c r="C12" i="1" l="1"/>
  <c r="D8" i="1"/>
  <c r="C10" i="1"/>
  <c r="C6" i="1"/>
  <c r="C7" i="1"/>
  <c r="D11" i="1"/>
  <c r="D13" i="1"/>
  <c r="D5" i="1"/>
  <c r="D9" i="1"/>
  <c r="D14" i="1"/>
  <c r="J14" i="1"/>
  <c r="J13" i="1"/>
  <c r="J12" i="1"/>
  <c r="J11" i="1"/>
  <c r="J10" i="1"/>
  <c r="J8" i="1"/>
  <c r="J7" i="1"/>
  <c r="J6" i="1"/>
  <c r="J5" i="1"/>
  <c r="J9" i="1"/>
  <c r="H14" i="1"/>
  <c r="H13" i="1"/>
  <c r="H12" i="1"/>
  <c r="H11" i="1"/>
  <c r="H10" i="1"/>
  <c r="H8" i="1"/>
  <c r="H7" i="1"/>
  <c r="H6" i="1"/>
  <c r="H5" i="1"/>
  <c r="H9" i="1"/>
  <c r="E9" i="1"/>
  <c r="E14" i="1"/>
  <c r="E13" i="1"/>
  <c r="E12" i="1"/>
  <c r="E11" i="1"/>
  <c r="E10" i="1"/>
  <c r="E8" i="1"/>
  <c r="E7" i="1"/>
  <c r="E6" i="1"/>
  <c r="E5" i="1"/>
  <c r="G12" i="1" l="1"/>
  <c r="F12" i="1"/>
  <c r="F13" i="1"/>
  <c r="G13" i="1"/>
  <c r="F5" i="1"/>
  <c r="G5" i="1"/>
  <c r="F10" i="1"/>
  <c r="G10" i="1"/>
  <c r="F14" i="1"/>
  <c r="G14" i="1"/>
  <c r="G7" i="1"/>
  <c r="F7" i="1"/>
  <c r="G8" i="1"/>
  <c r="F8" i="1"/>
  <c r="F6" i="1"/>
  <c r="G6" i="1"/>
  <c r="G11" i="1"/>
  <c r="F11" i="1"/>
  <c r="F9" i="1"/>
  <c r="G9" i="1"/>
</calcChain>
</file>

<file path=xl/sharedStrings.xml><?xml version="1.0" encoding="utf-8"?>
<sst xmlns="http://schemas.openxmlformats.org/spreadsheetml/2006/main" count="54" uniqueCount="44">
  <si>
    <t>수량</t>
    <phoneticPr fontId="1" type="noConversion"/>
  </si>
  <si>
    <t>태그</t>
    <phoneticPr fontId="1" type="noConversion"/>
  </si>
  <si>
    <t>게이트웨이</t>
    <phoneticPr fontId="1" type="noConversion"/>
  </si>
  <si>
    <t>LF Exciter</t>
    <phoneticPr fontId="1" type="noConversion"/>
  </si>
  <si>
    <t>LF Receiver</t>
    <phoneticPr fontId="1" type="noConversion"/>
  </si>
  <si>
    <t>센서 추가</t>
    <phoneticPr fontId="1" type="noConversion"/>
  </si>
  <si>
    <t>1~3</t>
    <phoneticPr fontId="1" type="noConversion"/>
  </si>
  <si>
    <t>4~9</t>
    <phoneticPr fontId="1" type="noConversion"/>
  </si>
  <si>
    <t>10~29</t>
    <phoneticPr fontId="1" type="noConversion"/>
  </si>
  <si>
    <t>30~99</t>
    <phoneticPr fontId="1" type="noConversion"/>
  </si>
  <si>
    <t>100~299</t>
    <phoneticPr fontId="1" type="noConversion"/>
  </si>
  <si>
    <t>300~999</t>
    <phoneticPr fontId="1" type="noConversion"/>
  </si>
  <si>
    <t>1000~2,999</t>
    <phoneticPr fontId="1" type="noConversion"/>
  </si>
  <si>
    <t>3,000~9,999</t>
    <phoneticPr fontId="1" type="noConversion"/>
  </si>
  <si>
    <t>10,000~29,999</t>
    <phoneticPr fontId="1" type="noConversion"/>
  </si>
  <si>
    <t>30,000~99,999</t>
    <phoneticPr fontId="1" type="noConversion"/>
  </si>
  <si>
    <t>Base</t>
    <phoneticPr fontId="1" type="noConversion"/>
  </si>
  <si>
    <t>Tag</t>
    <phoneticPr fontId="1" type="noConversion"/>
  </si>
  <si>
    <t>10,000,000 ~ 13,919,634</t>
  </si>
  <si>
    <t>13,919,634 ~ 20,000,000</t>
  </si>
  <si>
    <t>20,000,000 ~ 27,839,267</t>
  </si>
  <si>
    <t>27,839,267 ~ 40,000,000</t>
  </si>
  <si>
    <t>40,000,000 ~ 55,678,535</t>
  </si>
  <si>
    <t>55,678,535 ~ 80,000,000</t>
  </si>
  <si>
    <t>서버</t>
    <phoneticPr fontId="1" type="noConversion"/>
  </si>
  <si>
    <t>클라우드 (월)</t>
    <phoneticPr fontId="1" type="noConversion"/>
  </si>
  <si>
    <t>게이트웨이 알람</t>
    <phoneticPr fontId="1" type="noConversion"/>
  </si>
  <si>
    <t>태그 알람</t>
    <phoneticPr fontId="1" type="noConversion"/>
  </si>
  <si>
    <t>설치 및 튜닝 비용은 추가로 발생합니다.</t>
  </si>
  <si>
    <t>커스터마이징 요구가 있을 경우, 추가 비용이 발생할 수 있습니다.</t>
  </si>
  <si>
    <t>수도권 이외의 지역의 경우, 추가 비용이 발생할 수 있습니다.</t>
  </si>
  <si>
    <t>서버가격</t>
  </si>
  <si>
    <t>∙ 100개 미만: 고정</t>
  </si>
  <si>
    <t>∙ 100개 이상: 수량이 10배 늘어날 때 가격이 2배 늘어나는 2^log10(n)으로 계산</t>
  </si>
  <si>
    <t>2019년 4월 기준</t>
    <phoneticPr fontId="1" type="noConversion"/>
  </si>
  <si>
    <t>Tag</t>
    <phoneticPr fontId="1" type="noConversion"/>
  </si>
  <si>
    <t>Tag+</t>
    <phoneticPr fontId="1" type="noConversion"/>
  </si>
  <si>
    <t>AP</t>
    <phoneticPr fontId="1" type="noConversion"/>
  </si>
  <si>
    <t>AP</t>
    <phoneticPr fontId="1" type="noConversion"/>
  </si>
  <si>
    <t>애플리케이션</t>
    <phoneticPr fontId="1" type="noConversion"/>
  </si>
  <si>
    <t>시스템구축비</t>
    <phoneticPr fontId="1" type="noConversion"/>
  </si>
  <si>
    <t>단가</t>
    <phoneticPr fontId="1" type="noConversion"/>
  </si>
  <si>
    <t>서버 셋업비</t>
    <phoneticPr fontId="1" type="noConversion"/>
  </si>
  <si>
    <t>공급가액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</si>
</sst>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3" fontId="0" fillId="0" borderId="0" xfId="0" applyNumberFormat="1"/>
    <xf numFmtId="41" fontId="0" fillId="0" borderId="0" xfId="0" applyNumberFormat="1"/>
    <xf numFmtId="41" fontId="2" fillId="0" borderId="0" xfId="0" applyNumberFormat="1" applyFont="1"/>
    <xf numFmtId="0" fontId="0" fillId="0" borderId="1" xfId="0" applyBorder="1"/>
    <xf numFmtId="41" fontId="0" fillId="0" borderId="1" xfId="0" applyNumberFormat="1" applyBorder="1"/>
    <xf numFmtId="41" fontId="0" fillId="0" borderId="0" xfId="0" applyNumberFormat="1" applyAlignment="1">
      <alignment horizontal="right"/>
    </xf>
    <xf numFmtId="41" fontId="0" fillId="0" borderId="2" xfId="0" applyNumberFormat="1" applyFill="1" applyBorder="1"/>
    <xf numFmtId="0" fontId="0" fillId="0" borderId="0" xfId="0" applyAlignment="1">
      <alignment horizontal="center"/>
    </xf>
    <xf numFmtId="41" fontId="0" fillId="0" borderId="0" xfId="1" applyFont="1" applyAlignment="1"/>
    <xf numFmtId="41" fontId="0" fillId="0" borderId="0" xfId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0</xdr:row>
      <xdr:rowOff>104775</xdr:rowOff>
    </xdr:from>
    <xdr:ext cx="4584204" cy="5358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33550" y="104775"/>
          <a:ext cx="4584204" cy="535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000">
              <a:latin typeface="+mn-ea"/>
              <a:ea typeface="+mn-ea"/>
            </a:rPr>
            <a:t>위치인식 시스템 </a:t>
          </a:r>
          <a:r>
            <a:rPr lang="en-US" altLang="ko-KR" sz="2000">
              <a:latin typeface="+mn-ea"/>
              <a:ea typeface="+mn-ea"/>
            </a:rPr>
            <a:t>/ </a:t>
          </a:r>
          <a:r>
            <a:rPr lang="ko-KR" altLang="en-US" sz="2000">
              <a:latin typeface="+mn-ea"/>
              <a:ea typeface="+mn-ea"/>
            </a:rPr>
            <a:t>환경 모니터링 가격</a:t>
          </a:r>
        </a:p>
      </xdr:txBody>
    </xdr:sp>
    <xdr:clientData/>
  </xdr:oneCellAnchor>
  <xdr:twoCellAnchor editAs="oneCell">
    <xdr:from>
      <xdr:col>8</xdr:col>
      <xdr:colOff>647700</xdr:colOff>
      <xdr:row>23</xdr:row>
      <xdr:rowOff>0</xdr:rowOff>
    </xdr:from>
    <xdr:to>
      <xdr:col>9</xdr:col>
      <xdr:colOff>685562</xdr:colOff>
      <xdr:row>27</xdr:row>
      <xdr:rowOff>114181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4819650"/>
          <a:ext cx="1904762" cy="952381"/>
        </a:xfrm>
        <a:prstGeom prst="rect">
          <a:avLst/>
        </a:prstGeom>
      </xdr:spPr>
    </xdr:pic>
    <xdr:clientData/>
  </xdr:twoCellAnchor>
  <xdr:oneCellAnchor>
    <xdr:from>
      <xdr:col>6</xdr:col>
      <xdr:colOff>245794</xdr:colOff>
      <xdr:row>27</xdr:row>
      <xdr:rowOff>209549</xdr:rowOff>
    </xdr:from>
    <xdr:ext cx="3671646" cy="155581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703494" y="5867399"/>
          <a:ext cx="3671646" cy="15558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altLang="ko-KR" sz="1100" b="1">
              <a:latin typeface="+mn-ea"/>
              <a:ea typeface="+mn-ea"/>
            </a:rPr>
            <a:t>(</a:t>
          </a:r>
          <a:r>
            <a:rPr lang="ko-KR" altLang="en-US" sz="1100" b="1">
              <a:latin typeface="+mn-ea"/>
              <a:ea typeface="+mn-ea"/>
            </a:rPr>
            <a:t>주</a:t>
          </a:r>
          <a:r>
            <a:rPr lang="en-US" altLang="ko-KR" sz="1100" b="1">
              <a:latin typeface="+mn-ea"/>
              <a:ea typeface="+mn-ea"/>
            </a:rPr>
            <a:t>)</a:t>
          </a:r>
          <a:r>
            <a:rPr lang="ko-KR" altLang="en-US" sz="1100" b="1">
              <a:latin typeface="+mn-ea"/>
              <a:ea typeface="+mn-ea"/>
            </a:rPr>
            <a:t>신비넷</a:t>
          </a:r>
        </a:p>
        <a:p>
          <a:pPr algn="r"/>
          <a:r>
            <a:rPr lang="en-US" altLang="ko-KR" sz="1100">
              <a:latin typeface="+mn-ea"/>
              <a:ea typeface="+mn-ea"/>
            </a:rPr>
            <a:t>08389 </a:t>
          </a:r>
          <a:r>
            <a:rPr lang="ko-KR" altLang="en-US" sz="1100">
              <a:latin typeface="+mn-ea"/>
              <a:ea typeface="+mn-ea"/>
            </a:rPr>
            <a:t>서울 구로구 디지털로</a:t>
          </a:r>
          <a:r>
            <a:rPr lang="en-US" altLang="ko-KR" sz="1100">
              <a:latin typeface="+mn-ea"/>
              <a:ea typeface="+mn-ea"/>
            </a:rPr>
            <a:t>30</a:t>
          </a:r>
          <a:r>
            <a:rPr lang="ko-KR" altLang="en-US" sz="1100">
              <a:latin typeface="+mn-ea"/>
              <a:ea typeface="+mn-ea"/>
            </a:rPr>
            <a:t>길 </a:t>
          </a:r>
          <a:r>
            <a:rPr lang="en-US" altLang="ko-KR" sz="1100">
              <a:latin typeface="+mn-ea"/>
              <a:ea typeface="+mn-ea"/>
            </a:rPr>
            <a:t>28 </a:t>
          </a:r>
          <a:r>
            <a:rPr lang="ko-KR" altLang="en-US" sz="1100">
              <a:latin typeface="+mn-ea"/>
              <a:ea typeface="+mn-ea"/>
            </a:rPr>
            <a:t>마리오타워 </a:t>
          </a:r>
          <a:r>
            <a:rPr lang="en-US" altLang="ko-KR" sz="1100">
              <a:latin typeface="+mn-ea"/>
              <a:ea typeface="+mn-ea"/>
            </a:rPr>
            <a:t>812</a:t>
          </a:r>
          <a:r>
            <a:rPr lang="ko-KR" altLang="en-US" sz="1100">
              <a:latin typeface="+mn-ea"/>
              <a:ea typeface="+mn-ea"/>
            </a:rPr>
            <a:t>호</a:t>
          </a:r>
        </a:p>
        <a:p>
          <a:pPr algn="r"/>
          <a:r>
            <a:rPr lang="ko-KR" altLang="en-US" sz="1100">
              <a:latin typeface="+mn-ea"/>
              <a:ea typeface="+mn-ea"/>
            </a:rPr>
            <a:t>전화</a:t>
          </a:r>
          <a:r>
            <a:rPr lang="en-US" altLang="ko-KR" sz="1100">
              <a:latin typeface="+mn-ea"/>
              <a:ea typeface="+mn-ea"/>
            </a:rPr>
            <a:t>: 02-890-0577</a:t>
          </a:r>
        </a:p>
        <a:p>
          <a:pPr algn="r"/>
          <a:r>
            <a:rPr lang="ko-KR" altLang="en-US" sz="1100">
              <a:latin typeface="+mn-ea"/>
              <a:ea typeface="+mn-ea"/>
            </a:rPr>
            <a:t>팩스</a:t>
          </a:r>
          <a:r>
            <a:rPr lang="en-US" altLang="ko-KR" sz="1100">
              <a:latin typeface="+mn-ea"/>
              <a:ea typeface="+mn-ea"/>
            </a:rPr>
            <a:t>: 02-890-0578</a:t>
          </a:r>
        </a:p>
        <a:p>
          <a:pPr algn="r"/>
          <a:r>
            <a:rPr lang="ko-KR" altLang="en-US" sz="1100">
              <a:latin typeface="+mn-ea"/>
              <a:ea typeface="+mn-ea"/>
            </a:rPr>
            <a:t>이메일</a:t>
          </a:r>
          <a:r>
            <a:rPr lang="en-US" altLang="ko-KR" sz="1100">
              <a:latin typeface="+mn-ea"/>
              <a:ea typeface="+mn-ea"/>
            </a:rPr>
            <a:t>: info@sinbinet.com</a:t>
          </a:r>
        </a:p>
        <a:p>
          <a:pPr algn="r"/>
          <a:r>
            <a:rPr lang="ko-KR" altLang="en-US" sz="1100">
              <a:latin typeface="+mn-ea"/>
              <a:ea typeface="+mn-ea"/>
            </a:rPr>
            <a:t>홈페이지</a:t>
          </a:r>
          <a:r>
            <a:rPr lang="en-US" altLang="ko-KR" sz="1100">
              <a:latin typeface="+mn-ea"/>
              <a:ea typeface="+mn-ea"/>
            </a:rPr>
            <a:t>: www.sinbinet.com</a:t>
          </a:r>
          <a:endParaRPr lang="ko-KR" altLang="en-US" sz="1100">
            <a:latin typeface="+mn-ea"/>
            <a:ea typeface="+mn-ea"/>
          </a:endParaRPr>
        </a:p>
      </xdr:txBody>
    </xdr:sp>
    <xdr:clientData/>
  </xdr:oneCellAnchor>
  <xdr:oneCellAnchor>
    <xdr:from>
      <xdr:col>0</xdr:col>
      <xdr:colOff>9525</xdr:colOff>
      <xdr:row>36</xdr:row>
      <xdr:rowOff>19049</xdr:rowOff>
    </xdr:from>
    <xdr:ext cx="8372475" cy="10679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525" y="7562849"/>
          <a:ext cx="8372475" cy="1067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latin typeface="+mn-ea"/>
              <a:ea typeface="+mn-ea"/>
            </a:rPr>
            <a:t>신비넷</a:t>
          </a:r>
          <a:r>
            <a:rPr lang="en-US" altLang="ko-KR" sz="1100">
              <a:latin typeface="+mn-ea"/>
              <a:ea typeface="+mn-ea"/>
            </a:rPr>
            <a:t>(Sinbinet)</a:t>
          </a:r>
          <a:r>
            <a:rPr lang="ko-KR" altLang="en-US" sz="1100">
              <a:latin typeface="+mn-ea"/>
              <a:ea typeface="+mn-ea"/>
            </a:rPr>
            <a:t>은 사물인터넷</a:t>
          </a:r>
          <a:r>
            <a:rPr lang="en-US" altLang="ko-KR" sz="1100">
              <a:latin typeface="+mn-ea"/>
              <a:ea typeface="+mn-ea"/>
            </a:rPr>
            <a:t>(Internet of Things - IoT) </a:t>
          </a:r>
          <a:r>
            <a:rPr lang="ko-KR" altLang="en-US" sz="1100">
              <a:latin typeface="+mn-ea"/>
              <a:ea typeface="+mn-ea"/>
            </a:rPr>
            <a:t>전문 기업입니다</a:t>
          </a:r>
          <a:r>
            <a:rPr lang="en-US" altLang="ko-KR" sz="1100">
              <a:latin typeface="+mn-ea"/>
              <a:ea typeface="+mn-ea"/>
            </a:rPr>
            <a:t>. </a:t>
          </a:r>
          <a:r>
            <a:rPr lang="ko-KR" altLang="en-US" sz="1100">
              <a:latin typeface="+mn-ea"/>
              <a:ea typeface="+mn-ea"/>
            </a:rPr>
            <a:t>오랜 기간 동안 쌓은 최고의 사물인터넷 기술과 경험을 바탕으로 고객과 산업의 요구사항을 실현시키고</a:t>
          </a:r>
          <a:r>
            <a:rPr lang="en-US" altLang="ko-KR" sz="1100">
              <a:latin typeface="+mn-ea"/>
              <a:ea typeface="+mn-ea"/>
            </a:rPr>
            <a:t>, </a:t>
          </a:r>
          <a:r>
            <a:rPr lang="ko-KR" altLang="en-US" sz="1100">
              <a:latin typeface="+mn-ea"/>
              <a:ea typeface="+mn-ea"/>
            </a:rPr>
            <a:t>우수한 제품으로 고객에게 최상의 가치를 제공하겠습니다</a:t>
          </a:r>
          <a:r>
            <a:rPr lang="en-US" altLang="ko-KR" sz="1100">
              <a:latin typeface="+mn-ea"/>
              <a:ea typeface="+mn-ea"/>
            </a:rPr>
            <a:t>.</a:t>
          </a:r>
        </a:p>
        <a:p>
          <a:endParaRPr lang="en-US" altLang="ko-KR" sz="1100">
            <a:latin typeface="+mn-ea"/>
            <a:ea typeface="+mn-ea"/>
          </a:endParaRPr>
        </a:p>
        <a:p>
          <a:pPr algn="ctr"/>
          <a:r>
            <a:rPr lang="en-US" altLang="ko-KR" sz="1100">
              <a:latin typeface="+mn-ea"/>
              <a:ea typeface="+mn-ea"/>
            </a:rPr>
            <a:t>Copyright © 2014-2019, Sinbinet Corp., All rights reserved.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"/>
  <sheetViews>
    <sheetView tabSelected="1" workbookViewId="0">
      <selection activeCell="L20" sqref="L20"/>
    </sheetView>
  </sheetViews>
  <sheetFormatPr defaultRowHeight="16.5" x14ac:dyDescent="0.3"/>
  <cols>
    <col min="1" max="1" width="13.5" customWidth="1"/>
    <col min="2" max="8" width="9" style="2"/>
    <col min="9" max="9" width="24.5" style="2" bestFit="1" customWidth="1"/>
    <col min="10" max="10" width="9" style="2"/>
    <col min="12" max="12" width="12.625" customWidth="1"/>
    <col min="14" max="14" width="9.375" bestFit="1" customWidth="1"/>
  </cols>
  <sheetData>
    <row r="2" spans="1:18" ht="16.5" customHeight="1" x14ac:dyDescent="0.45">
      <c r="B2" s="3"/>
    </row>
    <row r="4" spans="1:18" x14ac:dyDescent="0.3">
      <c r="A4" s="4" t="s">
        <v>0</v>
      </c>
      <c r="B4" s="5" t="s">
        <v>1</v>
      </c>
      <c r="C4" s="5" t="s">
        <v>4</v>
      </c>
      <c r="D4" s="5" t="s">
        <v>27</v>
      </c>
      <c r="E4" s="5" t="s">
        <v>2</v>
      </c>
      <c r="F4" s="5" t="s">
        <v>3</v>
      </c>
      <c r="G4" s="5" t="s">
        <v>26</v>
      </c>
      <c r="H4" s="5" t="s">
        <v>5</v>
      </c>
      <c r="I4" s="5" t="s">
        <v>24</v>
      </c>
      <c r="J4" s="5" t="s">
        <v>25</v>
      </c>
      <c r="L4" s="7" t="s">
        <v>35</v>
      </c>
      <c r="M4" s="7" t="s">
        <v>36</v>
      </c>
      <c r="N4" s="7" t="s">
        <v>37</v>
      </c>
      <c r="Q4" t="s">
        <v>17</v>
      </c>
      <c r="R4" t="s">
        <v>16</v>
      </c>
    </row>
    <row r="5" spans="1:18" x14ac:dyDescent="0.3">
      <c r="A5" s="4" t="s">
        <v>6</v>
      </c>
      <c r="B5" s="5">
        <f t="shared" ref="B5:B14" si="0" xml:space="preserve"> $Q$5 * $R$5 ^ (ROW() - ROW($A$11))</f>
        <v>10605.873358663421</v>
      </c>
      <c r="C5" s="5">
        <f t="shared" ref="C5:D10" si="1" xml:space="preserve"> $B5 / 2</f>
        <v>5302.9366793317104</v>
      </c>
      <c r="D5" s="5">
        <f t="shared" si="1"/>
        <v>5302.9366793317104</v>
      </c>
      <c r="E5" s="5">
        <f t="shared" ref="E5:E14" si="2" xml:space="preserve"> $Q$5 * $R$5 ^ (ROW() - ROW($A$9)) * 10</f>
        <v>76627.43501634321</v>
      </c>
      <c r="F5" s="5">
        <f xml:space="preserve"> $E5 / 2</f>
        <v>38313.717508171605</v>
      </c>
      <c r="G5" s="5">
        <f t="shared" ref="G5:G14" si="3" xml:space="preserve"> $E5 / 2</f>
        <v>38313.717508171605</v>
      </c>
      <c r="H5" s="5">
        <f t="shared" ref="H5:H14" si="4" xml:space="preserve"> $Q$5 * $R$5 ^ (ROW() - ROW($A$9)) / 2</f>
        <v>3831.3717508171608</v>
      </c>
      <c r="I5" s="5">
        <v>10000000</v>
      </c>
      <c r="J5" s="5">
        <f t="shared" ref="J5:J14" si="5" xml:space="preserve"> $Q$5 * $R$5 ^ (ROW() - ROW($A$9)) / 10</f>
        <v>766.27435016343213</v>
      </c>
      <c r="L5" s="2">
        <f>B5+D5</f>
        <v>15908.810037995132</v>
      </c>
      <c r="M5" s="2">
        <f>B5+C5+D5+F5</f>
        <v>59525.46422549845</v>
      </c>
      <c r="N5" s="2">
        <f>E5+G5</f>
        <v>114941.15252451482</v>
      </c>
      <c r="Q5" s="1">
        <v>4000</v>
      </c>
      <c r="R5">
        <v>0.85</v>
      </c>
    </row>
    <row r="6" spans="1:18" x14ac:dyDescent="0.3">
      <c r="A6" s="4" t="s">
        <v>7</v>
      </c>
      <c r="B6" s="5">
        <f t="shared" si="0"/>
        <v>9014.9923548639072</v>
      </c>
      <c r="C6" s="5">
        <f t="shared" si="1"/>
        <v>4507.4961774319536</v>
      </c>
      <c r="D6" s="5">
        <f t="shared" si="1"/>
        <v>4507.4961774319536</v>
      </c>
      <c r="E6" s="5">
        <f t="shared" si="2"/>
        <v>65133.319763891719</v>
      </c>
      <c r="F6" s="5">
        <f t="shared" ref="F6:F14" si="6" xml:space="preserve"> $E6 / 2</f>
        <v>32566.65988194586</v>
      </c>
      <c r="G6" s="5">
        <f t="shared" si="3"/>
        <v>32566.65988194586</v>
      </c>
      <c r="H6" s="5">
        <f t="shared" si="4"/>
        <v>3256.6659881945861</v>
      </c>
      <c r="I6" s="5">
        <v>10000000</v>
      </c>
      <c r="J6" s="5">
        <f t="shared" si="5"/>
        <v>651.33319763891723</v>
      </c>
      <c r="L6" s="2">
        <f t="shared" ref="L6:L14" si="7">B6+D6</f>
        <v>13522.488532295862</v>
      </c>
      <c r="M6" s="2">
        <f t="shared" ref="M6:M14" si="8">B6+C6+D6+F6</f>
        <v>50596.64459167367</v>
      </c>
      <c r="N6" s="2">
        <f t="shared" ref="N6:N14" si="9">E6+G6</f>
        <v>97699.979645837579</v>
      </c>
    </row>
    <row r="7" spans="1:18" x14ac:dyDescent="0.3">
      <c r="A7" s="4" t="s">
        <v>8</v>
      </c>
      <c r="B7" s="5">
        <f t="shared" si="0"/>
        <v>7662.7435016343215</v>
      </c>
      <c r="C7" s="5">
        <f t="shared" si="1"/>
        <v>3831.3717508171608</v>
      </c>
      <c r="D7" s="5">
        <f t="shared" si="1"/>
        <v>3831.3717508171608</v>
      </c>
      <c r="E7" s="5">
        <f t="shared" si="2"/>
        <v>55363.32179930796</v>
      </c>
      <c r="F7" s="5">
        <f t="shared" si="6"/>
        <v>27681.66089965398</v>
      </c>
      <c r="G7" s="5">
        <f t="shared" si="3"/>
        <v>27681.66089965398</v>
      </c>
      <c r="H7" s="5">
        <f t="shared" si="4"/>
        <v>2768.166089965398</v>
      </c>
      <c r="I7" s="5">
        <v>10000000</v>
      </c>
      <c r="J7" s="5">
        <f t="shared" si="5"/>
        <v>553.6332179930796</v>
      </c>
      <c r="L7" s="2">
        <f t="shared" si="7"/>
        <v>11494.115252451482</v>
      </c>
      <c r="M7" s="2">
        <f t="shared" si="8"/>
        <v>43007.147902922625</v>
      </c>
      <c r="N7" s="2">
        <f t="shared" si="9"/>
        <v>83044.982698961947</v>
      </c>
    </row>
    <row r="8" spans="1:18" x14ac:dyDescent="0.3">
      <c r="A8" s="4" t="s">
        <v>9</v>
      </c>
      <c r="B8" s="5">
        <f t="shared" si="0"/>
        <v>6513.3319763891723</v>
      </c>
      <c r="C8" s="5">
        <f t="shared" si="1"/>
        <v>3256.6659881945861</v>
      </c>
      <c r="D8" s="5">
        <f t="shared" si="1"/>
        <v>3256.6659881945861</v>
      </c>
      <c r="E8" s="5">
        <f t="shared" si="2"/>
        <v>47058.823529411762</v>
      </c>
      <c r="F8" s="5">
        <f t="shared" si="6"/>
        <v>23529.411764705881</v>
      </c>
      <c r="G8" s="5">
        <f t="shared" si="3"/>
        <v>23529.411764705881</v>
      </c>
      <c r="H8" s="5">
        <f t="shared" si="4"/>
        <v>2352.9411764705883</v>
      </c>
      <c r="I8" s="5">
        <v>10000000</v>
      </c>
      <c r="J8" s="5">
        <f t="shared" si="5"/>
        <v>470.58823529411768</v>
      </c>
      <c r="L8" s="2">
        <f t="shared" si="7"/>
        <v>9769.9979645837593</v>
      </c>
      <c r="M8" s="2">
        <f t="shared" si="8"/>
        <v>36556.075717484229</v>
      </c>
      <c r="N8" s="2">
        <f t="shared" si="9"/>
        <v>70588.23529411765</v>
      </c>
    </row>
    <row r="9" spans="1:18" x14ac:dyDescent="0.3">
      <c r="A9" s="4" t="s">
        <v>10</v>
      </c>
      <c r="B9" s="5">
        <f t="shared" si="0"/>
        <v>5536.332179930796</v>
      </c>
      <c r="C9" s="5">
        <f t="shared" si="1"/>
        <v>2768.166089965398</v>
      </c>
      <c r="D9" s="5">
        <f t="shared" si="1"/>
        <v>2768.166089965398</v>
      </c>
      <c r="E9" s="5">
        <f t="shared" si="2"/>
        <v>40000</v>
      </c>
      <c r="F9" s="5">
        <f t="shared" si="6"/>
        <v>20000</v>
      </c>
      <c r="G9" s="5">
        <f t="shared" si="3"/>
        <v>20000</v>
      </c>
      <c r="H9" s="5">
        <f t="shared" si="4"/>
        <v>2000</v>
      </c>
      <c r="I9" s="5" t="s">
        <v>18</v>
      </c>
      <c r="J9" s="5">
        <f t="shared" si="5"/>
        <v>400</v>
      </c>
      <c r="L9" s="2">
        <f t="shared" si="7"/>
        <v>8304.498269896194</v>
      </c>
      <c r="M9" s="2">
        <f t="shared" si="8"/>
        <v>31072.664359861592</v>
      </c>
      <c r="N9" s="2">
        <f t="shared" si="9"/>
        <v>60000</v>
      </c>
    </row>
    <row r="10" spans="1:18" x14ac:dyDescent="0.3">
      <c r="A10" s="4" t="s">
        <v>11</v>
      </c>
      <c r="B10" s="5">
        <f t="shared" si="0"/>
        <v>4705.8823529411766</v>
      </c>
      <c r="C10" s="5">
        <f t="shared" si="1"/>
        <v>2352.9411764705883</v>
      </c>
      <c r="D10" s="5">
        <f t="shared" si="1"/>
        <v>2352.9411764705883</v>
      </c>
      <c r="E10" s="5">
        <f t="shared" si="2"/>
        <v>34000</v>
      </c>
      <c r="F10" s="5">
        <f t="shared" si="6"/>
        <v>17000</v>
      </c>
      <c r="G10" s="5">
        <f t="shared" si="3"/>
        <v>17000</v>
      </c>
      <c r="H10" s="5">
        <f t="shared" si="4"/>
        <v>1700</v>
      </c>
      <c r="I10" s="5" t="s">
        <v>19</v>
      </c>
      <c r="J10" s="5">
        <f t="shared" si="5"/>
        <v>340</v>
      </c>
      <c r="L10" s="2">
        <f t="shared" si="7"/>
        <v>7058.8235294117649</v>
      </c>
      <c r="M10" s="2">
        <f t="shared" si="8"/>
        <v>26411.764705882353</v>
      </c>
      <c r="N10" s="2">
        <f t="shared" si="9"/>
        <v>51000</v>
      </c>
    </row>
    <row r="11" spans="1:18" x14ac:dyDescent="0.3">
      <c r="A11" s="4" t="s">
        <v>12</v>
      </c>
      <c r="B11" s="5">
        <f t="shared" si="0"/>
        <v>4000</v>
      </c>
      <c r="C11" s="5">
        <f xml:space="preserve"> $B11 / 2</f>
        <v>2000</v>
      </c>
      <c r="D11" s="5">
        <f xml:space="preserve"> $B11 / 2</f>
        <v>2000</v>
      </c>
      <c r="E11" s="5">
        <f t="shared" si="2"/>
        <v>28899.999999999996</v>
      </c>
      <c r="F11" s="5">
        <f t="shared" si="6"/>
        <v>14449.999999999998</v>
      </c>
      <c r="G11" s="5">
        <f t="shared" si="3"/>
        <v>14449.999999999998</v>
      </c>
      <c r="H11" s="5">
        <f t="shared" si="4"/>
        <v>1444.9999999999998</v>
      </c>
      <c r="I11" s="5" t="s">
        <v>20</v>
      </c>
      <c r="J11" s="5">
        <f t="shared" si="5"/>
        <v>288.99999999999994</v>
      </c>
      <c r="L11" s="2">
        <f t="shared" si="7"/>
        <v>6000</v>
      </c>
      <c r="M11" s="2">
        <f>B11+C11+D11+F11+H11</f>
        <v>23895</v>
      </c>
      <c r="N11" s="2">
        <f t="shared" si="9"/>
        <v>43349.999999999993</v>
      </c>
    </row>
    <row r="12" spans="1:18" x14ac:dyDescent="0.3">
      <c r="A12" s="4" t="s">
        <v>13</v>
      </c>
      <c r="B12" s="5">
        <f t="shared" si="0"/>
        <v>3400</v>
      </c>
      <c r="C12" s="5">
        <f t="shared" ref="C12:D14" si="10" xml:space="preserve"> $B12 / 2</f>
        <v>1700</v>
      </c>
      <c r="D12" s="5">
        <f t="shared" si="10"/>
        <v>1700</v>
      </c>
      <c r="E12" s="5">
        <f t="shared" si="2"/>
        <v>24564.999999999996</v>
      </c>
      <c r="F12" s="5">
        <f t="shared" si="6"/>
        <v>12282.499999999998</v>
      </c>
      <c r="G12" s="5">
        <f t="shared" si="3"/>
        <v>12282.499999999998</v>
      </c>
      <c r="H12" s="5">
        <f t="shared" si="4"/>
        <v>1228.2499999999998</v>
      </c>
      <c r="I12" s="5" t="s">
        <v>21</v>
      </c>
      <c r="J12" s="5">
        <f t="shared" si="5"/>
        <v>245.64999999999995</v>
      </c>
      <c r="L12" s="2">
        <f t="shared" si="7"/>
        <v>5100</v>
      </c>
      <c r="M12" s="2">
        <f t="shared" si="8"/>
        <v>19082.5</v>
      </c>
      <c r="N12" s="2">
        <f t="shared" si="9"/>
        <v>36847.499999999993</v>
      </c>
    </row>
    <row r="13" spans="1:18" x14ac:dyDescent="0.3">
      <c r="A13" s="4" t="s">
        <v>14</v>
      </c>
      <c r="B13" s="5">
        <f t="shared" si="0"/>
        <v>2889.9999999999995</v>
      </c>
      <c r="C13" s="5">
        <f t="shared" si="10"/>
        <v>1444.9999999999998</v>
      </c>
      <c r="D13" s="5">
        <f t="shared" si="10"/>
        <v>1444.9999999999998</v>
      </c>
      <c r="E13" s="5">
        <f t="shared" si="2"/>
        <v>20880.249999999996</v>
      </c>
      <c r="F13" s="5">
        <f t="shared" si="6"/>
        <v>10440.124999999998</v>
      </c>
      <c r="G13" s="5">
        <f t="shared" si="3"/>
        <v>10440.124999999998</v>
      </c>
      <c r="H13" s="5">
        <f t="shared" si="4"/>
        <v>1044.0124999999998</v>
      </c>
      <c r="I13" s="5" t="s">
        <v>22</v>
      </c>
      <c r="J13" s="5">
        <f t="shared" si="5"/>
        <v>208.80249999999995</v>
      </c>
      <c r="L13" s="2">
        <f t="shared" si="7"/>
        <v>4334.9999999999991</v>
      </c>
      <c r="M13" s="2">
        <f t="shared" si="8"/>
        <v>16220.124999999996</v>
      </c>
      <c r="N13" s="2">
        <f t="shared" si="9"/>
        <v>31320.374999999993</v>
      </c>
    </row>
    <row r="14" spans="1:18" x14ac:dyDescent="0.3">
      <c r="A14" s="4" t="s">
        <v>15</v>
      </c>
      <c r="B14" s="5">
        <f t="shared" si="0"/>
        <v>2456.4999999999995</v>
      </c>
      <c r="C14" s="5">
        <f t="shared" si="10"/>
        <v>1228.2499999999998</v>
      </c>
      <c r="D14" s="5">
        <f t="shared" si="10"/>
        <v>1228.2499999999998</v>
      </c>
      <c r="E14" s="5">
        <f t="shared" si="2"/>
        <v>17748.212499999994</v>
      </c>
      <c r="F14" s="5">
        <f t="shared" si="6"/>
        <v>8874.1062499999971</v>
      </c>
      <c r="G14" s="5">
        <f t="shared" si="3"/>
        <v>8874.1062499999971</v>
      </c>
      <c r="H14" s="5">
        <f t="shared" si="4"/>
        <v>887.41062499999975</v>
      </c>
      <c r="I14" s="5" t="s">
        <v>23</v>
      </c>
      <c r="J14" s="5">
        <f t="shared" si="5"/>
        <v>177.48212499999994</v>
      </c>
      <c r="L14" s="2">
        <f t="shared" si="7"/>
        <v>3684.7499999999991</v>
      </c>
      <c r="M14" s="2">
        <f t="shared" si="8"/>
        <v>13787.106249999997</v>
      </c>
      <c r="N14" s="2">
        <f t="shared" si="9"/>
        <v>26622.318749999991</v>
      </c>
    </row>
    <row r="15" spans="1:18" x14ac:dyDescent="0.3">
      <c r="J15" s="6" t="s">
        <v>34</v>
      </c>
    </row>
    <row r="17" spans="1:12" x14ac:dyDescent="0.3">
      <c r="A17" t="s">
        <v>28</v>
      </c>
    </row>
    <row r="18" spans="1:12" x14ac:dyDescent="0.3">
      <c r="A18" t="s">
        <v>29</v>
      </c>
      <c r="K18">
        <v>2500</v>
      </c>
      <c r="L18" s="2">
        <f>K18*M11</f>
        <v>59737500</v>
      </c>
    </row>
    <row r="19" spans="1:12" x14ac:dyDescent="0.3">
      <c r="A19" t="s">
        <v>30</v>
      </c>
      <c r="K19">
        <v>60</v>
      </c>
      <c r="L19" s="2">
        <f>K19*N11</f>
        <v>2600999.9999999995</v>
      </c>
    </row>
    <row r="20" spans="1:12" x14ac:dyDescent="0.3">
      <c r="A20" t="s">
        <v>31</v>
      </c>
    </row>
    <row r="21" spans="1:12" x14ac:dyDescent="0.3">
      <c r="A21" t="s">
        <v>32</v>
      </c>
    </row>
    <row r="22" spans="1:12" x14ac:dyDescent="0.3">
      <c r="A22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FE62-A146-4757-B880-B2863C277101}">
  <dimension ref="D4:G19"/>
  <sheetViews>
    <sheetView workbookViewId="0">
      <selection activeCell="F16" sqref="F16"/>
    </sheetView>
  </sheetViews>
  <sheetFormatPr defaultRowHeight="16.5" x14ac:dyDescent="0.3"/>
  <cols>
    <col min="4" max="4" width="14.75" customWidth="1"/>
    <col min="6" max="6" width="11.75" customWidth="1"/>
    <col min="7" max="7" width="13" bestFit="1" customWidth="1"/>
  </cols>
  <sheetData>
    <row r="4" spans="4:7" x14ac:dyDescent="0.3">
      <c r="E4" s="8" t="s">
        <v>0</v>
      </c>
      <c r="F4" s="8" t="s">
        <v>41</v>
      </c>
      <c r="G4" t="s">
        <v>43</v>
      </c>
    </row>
    <row r="5" spans="4:7" x14ac:dyDescent="0.3">
      <c r="D5" s="8" t="s">
        <v>38</v>
      </c>
      <c r="E5" s="10">
        <v>10</v>
      </c>
      <c r="F5" s="9">
        <v>2000000</v>
      </c>
      <c r="G5" s="9">
        <f>E5*F5</f>
        <v>20000000</v>
      </c>
    </row>
    <row r="6" spans="4:7" x14ac:dyDescent="0.3">
      <c r="D6" s="8" t="s">
        <v>17</v>
      </c>
      <c r="E6" s="10">
        <v>300</v>
      </c>
      <c r="F6" s="9">
        <v>100000</v>
      </c>
      <c r="G6" s="9">
        <f t="shared" ref="G6:G9" si="0">E6*F6</f>
        <v>30000000</v>
      </c>
    </row>
    <row r="7" spans="4:7" x14ac:dyDescent="0.3">
      <c r="D7" s="8" t="s">
        <v>42</v>
      </c>
      <c r="E7" s="9">
        <v>1</v>
      </c>
      <c r="F7" s="9">
        <v>35000000</v>
      </c>
      <c r="G7" s="9">
        <f t="shared" si="0"/>
        <v>35000000</v>
      </c>
    </row>
    <row r="8" spans="4:7" x14ac:dyDescent="0.3">
      <c r="D8" s="8" t="s">
        <v>39</v>
      </c>
      <c r="E8" s="9">
        <v>1</v>
      </c>
      <c r="F8" s="9">
        <v>50000000</v>
      </c>
      <c r="G8" s="9">
        <f t="shared" si="0"/>
        <v>50000000</v>
      </c>
    </row>
    <row r="9" spans="4:7" x14ac:dyDescent="0.3">
      <c r="D9" s="8" t="s">
        <v>40</v>
      </c>
      <c r="E9" s="9">
        <v>20</v>
      </c>
      <c r="F9" s="9">
        <v>1000000</v>
      </c>
      <c r="G9" s="9">
        <f t="shared" si="0"/>
        <v>20000000</v>
      </c>
    </row>
    <row r="10" spans="4:7" x14ac:dyDescent="0.3">
      <c r="G10" s="2">
        <f>SUM(G5:G9)</f>
        <v>155000000</v>
      </c>
    </row>
    <row r="13" spans="4:7" x14ac:dyDescent="0.3">
      <c r="E13" s="8" t="s">
        <v>0</v>
      </c>
      <c r="F13" s="8" t="s">
        <v>41</v>
      </c>
      <c r="G13" t="s">
        <v>43</v>
      </c>
    </row>
    <row r="14" spans="4:7" x14ac:dyDescent="0.3">
      <c r="D14" s="8" t="s">
        <v>38</v>
      </c>
      <c r="E14" s="10">
        <v>60</v>
      </c>
      <c r="F14" s="9">
        <v>750000</v>
      </c>
      <c r="G14" s="9">
        <f>E14*F14</f>
        <v>45000000</v>
      </c>
    </row>
    <row r="15" spans="4:7" x14ac:dyDescent="0.3">
      <c r="D15" s="8" t="s">
        <v>17</v>
      </c>
      <c r="E15" s="10">
        <v>2500</v>
      </c>
      <c r="F15" s="9">
        <v>90000</v>
      </c>
      <c r="G15" s="9">
        <f t="shared" ref="G15:G18" si="1">E15*F15</f>
        <v>225000000</v>
      </c>
    </row>
    <row r="16" spans="4:7" x14ac:dyDescent="0.3">
      <c r="D16" s="8" t="s">
        <v>42</v>
      </c>
      <c r="E16" s="9">
        <v>1</v>
      </c>
      <c r="F16" s="9">
        <v>50000000</v>
      </c>
      <c r="G16" s="9">
        <f t="shared" si="1"/>
        <v>50000000</v>
      </c>
    </row>
    <row r="17" spans="4:7" x14ac:dyDescent="0.3">
      <c r="D17" s="8" t="s">
        <v>39</v>
      </c>
      <c r="E17" s="9">
        <v>1</v>
      </c>
      <c r="F17" s="9">
        <v>75000000</v>
      </c>
      <c r="G17" s="9">
        <f t="shared" si="1"/>
        <v>75000000</v>
      </c>
    </row>
    <row r="18" spans="4:7" x14ac:dyDescent="0.3">
      <c r="D18" s="8" t="s">
        <v>40</v>
      </c>
      <c r="E18" s="9">
        <v>100</v>
      </c>
      <c r="F18" s="9">
        <v>1000000</v>
      </c>
      <c r="G18" s="9">
        <f t="shared" si="1"/>
        <v>100000000</v>
      </c>
    </row>
    <row r="19" spans="4:7" x14ac:dyDescent="0.3">
      <c r="G19" s="2">
        <f>SUM(G14:G18)</f>
        <v>495000000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2019-07-26T08:39:02Z</dcterms:modified>
</cp:coreProperties>
</file>