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<sst xmlns="http://schemas.openxmlformats.org/spreadsheetml/2006/main" uniqueCount="105">
  <si>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REPORTE DE PERMISOS</t>
  </si>
  <si>
    <t>IDPERMISO</t>
  </si>
  <si>
    <t>CEDULA</t>
  </si>
  <si>
    <t>NOMBRES</t>
  </si>
  <si>
    <t>FECHA INICIO</t>
  </si>
  <si>
    <t>FECHA FIN</t>
  </si>
  <si>
    <t>HORA INICIO</t>
  </si>
  <si>
    <t>HORA FIN</t>
  </si>
  <si>
    <t>ARCHIVO</t>
  </si>
  <si>
    <t>ESTADO</t>
  </si>
  <si>
    <t>MOTIVO</t>
  </si>
  <si>
    <t>MARIO SANTOS RODRIGUEZ AREVALO</t>
  </si>
  <si>
    <t>2017-07-16</t>
  </si>
  <si>
    <t>08:00:00</t>
  </si>
  <si>
    <t>17:00:00</t>
  </si>
  <si>
    <t>autorizado</t>
  </si>
  <si>
    <t>Asuntos Oficiales</t>
  </si>
  <si>
    <t>2017-07-13</t>
  </si>
  <si>
    <t>Servicios Institucionales</t>
  </si>
  <si>
    <t>CRISTINA MARCELA BONILLA CAIZA</t>
  </si>
  <si>
    <t>2017-07-25</t>
  </si>
  <si>
    <t>16:45:00</t>
  </si>
  <si>
    <t>no tiene archivo</t>
  </si>
  <si>
    <t>Asuntos Personales</t>
  </si>
  <si>
    <t>JORGE RAUL BAUTISTA PLAZA</t>
  </si>
  <si>
    <t>2017-07-17</t>
  </si>
  <si>
    <t>17:59:00</t>
  </si>
  <si>
    <t>VICTOR ARTURO ROJAS ARCENTALES</t>
  </si>
  <si>
    <t>2017-07-28</t>
  </si>
  <si>
    <t>11:00:00</t>
  </si>
  <si>
    <t>DIANA ELIZABETH CARVAJAL NOBOA</t>
  </si>
  <si>
    <t>12:00:00</t>
  </si>
  <si>
    <t>2017-08-04</t>
  </si>
  <si>
    <t>DARWIN AUGUSTO MARIN MEDINA</t>
  </si>
  <si>
    <t>2017-07-11</t>
  </si>
  <si>
    <t>08:30:00</t>
  </si>
  <si>
    <t>16:08:00</t>
  </si>
  <si>
    <t>2017-08-17</t>
  </si>
  <si>
    <t>2017-07-20</t>
  </si>
  <si>
    <t>16:15:00</t>
  </si>
  <si>
    <t>08:15:00</t>
  </si>
  <si>
    <t>16:50:00</t>
  </si>
  <si>
    <t>CRISTIAN LENIN ALMEIDA ALMEIDA</t>
  </si>
  <si>
    <t>11:30:00</t>
  </si>
  <si>
    <t>12:30:00</t>
  </si>
  <si>
    <t>Cita Médica</t>
  </si>
  <si>
    <t>2017-07-14</t>
  </si>
  <si>
    <t>09:31:00</t>
  </si>
  <si>
    <t>2017-07-24</t>
  </si>
  <si>
    <t>MANUEL MESIAS CHAVARREA SELA</t>
  </si>
  <si>
    <t>2017-07-27</t>
  </si>
  <si>
    <t>08:20:00</t>
  </si>
  <si>
    <t>17:30:00</t>
  </si>
  <si>
    <t>SOFIA LORENA GUERRERO MAZON</t>
  </si>
  <si>
    <t>WAGNER PATRICIO PIEDRA PIEDRA</t>
  </si>
  <si>
    <t>2017-08-08</t>
  </si>
  <si>
    <t>MARCELA KATHERINE SANCHEZ URBINA</t>
  </si>
  <si>
    <t>2017-08-10</t>
  </si>
  <si>
    <t>13:00:00</t>
  </si>
  <si>
    <t>2017-08-14</t>
  </si>
  <si>
    <t>SILVIA DEL ROCIO TOSCANO FLORES</t>
  </si>
  <si>
    <t>2017-08-18</t>
  </si>
  <si>
    <t>10:00:00</t>
  </si>
  <si>
    <t>15:00:00</t>
  </si>
  <si>
    <t>2017-07-21</t>
  </si>
  <si>
    <t>2017-08-02</t>
  </si>
  <si>
    <t>2017-08-25</t>
  </si>
  <si>
    <t>14:40:00</t>
  </si>
  <si>
    <t>2017-08-30</t>
  </si>
  <si>
    <t>09:00:00</t>
  </si>
  <si>
    <t>16:53:00</t>
  </si>
  <si>
    <t>DAVID  NARANJO GUAMAN</t>
  </si>
  <si>
    <t>2017-08-16</t>
  </si>
  <si>
    <t>2017-09-04</t>
  </si>
  <si>
    <t>16:00:00</t>
  </si>
  <si>
    <t>2017-08-31</t>
  </si>
  <si>
    <t>2017-09-08</t>
  </si>
  <si>
    <t>TANNIA CECILIA CARRION SANTANA</t>
  </si>
  <si>
    <t>2017-09-14</t>
  </si>
  <si>
    <t>2017-09-18</t>
  </si>
  <si>
    <t>09:40:00</t>
  </si>
  <si>
    <t>11:40:00</t>
  </si>
  <si>
    <t>2017-09-21</t>
  </si>
  <si>
    <t>09:15:00</t>
  </si>
  <si>
    <t>00:08:00</t>
  </si>
  <si>
    <t>2017-09-29</t>
  </si>
  <si>
    <t>14:00:00</t>
  </si>
  <si>
    <t>17:35:00</t>
  </si>
  <si>
    <t>2017-09-25</t>
  </si>
  <si>
    <t>11:10:00</t>
  </si>
  <si>
    <t>17:06:00</t>
  </si>
  <si>
    <t>2017-09-28</t>
  </si>
  <si>
    <t>2017-09-27</t>
  </si>
  <si>
    <t>2017-09-06</t>
  </si>
  <si>
    <t>09:45:00</t>
  </si>
  <si>
    <t>14:30:00</t>
  </si>
  <si>
    <t>08:05:00</t>
  </si>
  <si>
    <t>13:30:00</t>
  </si>
  <si>
    <t>2017-10-04</t>
  </si>
  <si>
    <t>08:41:00</t>
  </si>
  <si>
    <t>2017-10-03</t>
  </si>
  <si>
    <t>17:49:00</t>
  </si>
  <si>
    <t>2017-10-05</t>
  </si>
  <si>
    <t>2017-10-06</t>
  </si>
  <si>
    <t>2017-10-16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</si>
</sst>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>
      <c r="A3">
        <v>22900</v>
      </c>
      <c r="B3">
        <v>601996572</v>
      </c>
      <c r="C3" t="s">
        <v>11</v>
      </c>
      <c r="D3" t="s">
        <v>12</v>
      </c>
      <c r="E3" t="s">
        <v>12</v>
      </c>
      <c r="F3" t="s">
        <v>13</v>
      </c>
      <c r="G3" t="s">
        <v>14</v>
      </c>
      <c r="H3" t="str">
        <f>HYPERLINK("http://10.2.74.21/formularios_talento_humano/uploads/2017_17_07_03_50_55_zonal.pdf", "archivo")</f>
        <v>0</v>
      </c>
      <c r="I3" t="s">
        <v>15</v>
      </c>
      <c r="J3" t="s">
        <v>16</v>
      </c>
    </row>
    <row r="4" spans="1:10">
      <c r="A4">
        <v>22948</v>
      </c>
      <c r="B4">
        <v>601996572</v>
      </c>
      <c r="C4" t="s">
        <v>11</v>
      </c>
      <c r="D4" t="s">
        <v>17</v>
      </c>
      <c r="E4" t="s">
        <v>17</v>
      </c>
      <c r="F4" t="s">
        <v>13</v>
      </c>
      <c r="G4" t="s">
        <v>14</v>
      </c>
      <c r="H4" t="str">
        <f>HYPERLINK("http://10.2.74.21/formularios_talento_humano/uploads/2017_19_07_03_22_59_peajes.pdf", "archivo")</f>
        <v>0</v>
      </c>
      <c r="I4" t="s">
        <v>15</v>
      </c>
      <c r="J4" t="s">
        <v>18</v>
      </c>
    </row>
    <row r="5" spans="1:10">
      <c r="A5">
        <v>22961</v>
      </c>
      <c r="B5">
        <v>1803773397</v>
      </c>
      <c r="C5" t="s">
        <v>19</v>
      </c>
      <c r="D5" t="s">
        <v>20</v>
      </c>
      <c r="E5" t="s">
        <v>20</v>
      </c>
      <c r="F5" t="s">
        <v>13</v>
      </c>
      <c r="G5" t="s">
        <v>21</v>
      </c>
      <c r="H5" t="s">
        <v>22</v>
      </c>
      <c r="I5" t="s">
        <v>15</v>
      </c>
      <c r="J5" t="s">
        <v>23</v>
      </c>
    </row>
    <row r="6" spans="1:10">
      <c r="A6">
        <v>23001</v>
      </c>
      <c r="B6">
        <v>501979454</v>
      </c>
      <c r="C6" t="s">
        <v>24</v>
      </c>
      <c r="D6" t="s">
        <v>25</v>
      </c>
      <c r="E6" t="s">
        <v>25</v>
      </c>
      <c r="F6" t="s">
        <v>13</v>
      </c>
      <c r="G6" t="s">
        <v>26</v>
      </c>
      <c r="H6" t="str">
        <f>HYPERLINK("http://10.2.74.21/formularios_talento_humano/uploads/2017_24_07_03_33_03_COMISION ASOCAD_17-07-2017.pdf", "archivo")</f>
        <v>0</v>
      </c>
      <c r="I6" t="s">
        <v>15</v>
      </c>
      <c r="J6" t="s">
        <v>16</v>
      </c>
    </row>
    <row r="7" spans="1:10">
      <c r="A7">
        <v>23005</v>
      </c>
      <c r="B7">
        <v>1724342652</v>
      </c>
      <c r="C7" t="s">
        <v>27</v>
      </c>
      <c r="D7" t="s">
        <v>28</v>
      </c>
      <c r="E7" t="s">
        <v>28</v>
      </c>
      <c r="F7" t="s">
        <v>29</v>
      </c>
      <c r="G7" t="s">
        <v>21</v>
      </c>
      <c r="H7" t="str">
        <f>HYPERLINK("http://10.2.74.21/formularios_talento_humano/uploads/2017_24_07_05_25_23_PERMISO SR. DIRECTOR.pdf", "archivo")</f>
        <v>0</v>
      </c>
      <c r="I7" t="s">
        <v>15</v>
      </c>
      <c r="J7" t="s">
        <v>23</v>
      </c>
    </row>
    <row r="8" spans="1:10">
      <c r="A8">
        <v>23089</v>
      </c>
      <c r="B8">
        <v>1804073425</v>
      </c>
      <c r="C8" t="s">
        <v>30</v>
      </c>
      <c r="D8" t="s">
        <v>28</v>
      </c>
      <c r="E8" t="s">
        <v>28</v>
      </c>
      <c r="F8" t="s">
        <v>31</v>
      </c>
      <c r="G8" t="s">
        <v>21</v>
      </c>
      <c r="H8" t="s">
        <v>22</v>
      </c>
      <c r="I8" t="s">
        <v>15</v>
      </c>
      <c r="J8" t="s">
        <v>23</v>
      </c>
    </row>
    <row r="9" spans="1:10">
      <c r="A9">
        <v>23119</v>
      </c>
      <c r="B9">
        <v>1724342652</v>
      </c>
      <c r="C9" t="s">
        <v>27</v>
      </c>
      <c r="D9" t="s">
        <v>32</v>
      </c>
      <c r="E9" t="s">
        <v>32</v>
      </c>
      <c r="F9" t="s">
        <v>29</v>
      </c>
      <c r="G9" t="s">
        <v>21</v>
      </c>
      <c r="H9" t="str">
        <f>HYPERLINK("http://10.2.74.21/formularios_talento_humano/uploads/2017_31_07_04_29_53_PERMISO SR. DIRECTOR.pdf", "archivo")</f>
        <v>0</v>
      </c>
      <c r="I9" t="s">
        <v>15</v>
      </c>
      <c r="J9" t="s">
        <v>23</v>
      </c>
    </row>
    <row r="10" spans="1:10">
      <c r="A10">
        <v>23233</v>
      </c>
      <c r="B10">
        <v>502283260</v>
      </c>
      <c r="C10" t="s">
        <v>33</v>
      </c>
      <c r="D10" t="s">
        <v>34</v>
      </c>
      <c r="E10" t="s">
        <v>34</v>
      </c>
      <c r="F10" t="s">
        <v>35</v>
      </c>
      <c r="G10" t="s">
        <v>36</v>
      </c>
      <c r="H10" t="str">
        <f>HYPERLINK("http://10.2.74.21/formularios_talento_humano/uploads/2017_03_08_05_34_14_COMISION JULIO.pdf", "archivo")</f>
        <v>0</v>
      </c>
      <c r="I10" t="s">
        <v>15</v>
      </c>
      <c r="J10" t="s">
        <v>16</v>
      </c>
    </row>
    <row r="11" spans="1:10">
      <c r="A11">
        <v>23234</v>
      </c>
      <c r="B11">
        <v>502283260</v>
      </c>
      <c r="C11" t="s">
        <v>33</v>
      </c>
      <c r="D11" t="s">
        <v>25</v>
      </c>
      <c r="E11" t="s">
        <v>37</v>
      </c>
      <c r="F11" t="s">
        <v>13</v>
      </c>
      <c r="G11" t="s">
        <v>26</v>
      </c>
      <c r="H11" t="str">
        <f>HYPERLINK("http://10.2.74.21/formularios_talento_humano/uploads/2017_03_08_05_39_27_COMISION JULIO 2.pdf", "archivo")</f>
        <v>0</v>
      </c>
      <c r="I11" t="s">
        <v>15</v>
      </c>
      <c r="J11" t="s">
        <v>16</v>
      </c>
    </row>
    <row r="12" spans="1:10">
      <c r="A12">
        <v>23235</v>
      </c>
      <c r="B12">
        <v>502283260</v>
      </c>
      <c r="C12" t="s">
        <v>33</v>
      </c>
      <c r="D12" t="s">
        <v>38</v>
      </c>
      <c r="E12" t="s">
        <v>38</v>
      </c>
      <c r="F12" t="s">
        <v>13</v>
      </c>
      <c r="G12" t="s">
        <v>39</v>
      </c>
      <c r="H12" t="str">
        <f>HYPERLINK("http://10.2.74.21/formularios_talento_humano/uploads/2017_03_08_05_42_01_COMISION JULIO 3.pdf", "archivo")</f>
        <v>0</v>
      </c>
      <c r="I12" t="s">
        <v>15</v>
      </c>
      <c r="J12" t="s">
        <v>16</v>
      </c>
    </row>
    <row r="13" spans="1:10">
      <c r="A13">
        <v>23236</v>
      </c>
      <c r="B13">
        <v>1724342652</v>
      </c>
      <c r="C13" t="s">
        <v>27</v>
      </c>
      <c r="D13" t="s">
        <v>38</v>
      </c>
      <c r="E13" t="s">
        <v>38</v>
      </c>
      <c r="F13" t="s">
        <v>40</v>
      </c>
      <c r="G13" t="s">
        <v>41</v>
      </c>
      <c r="H13" t="str">
        <f>HYPERLINK("http://10.2.74.21/formularios_talento_humano/uploads/2017_03_08_05_47_02_cdh.pdf", "archivo")</f>
        <v>0</v>
      </c>
      <c r="I13" t="s">
        <v>15</v>
      </c>
      <c r="J13" t="s">
        <v>16</v>
      </c>
    </row>
    <row r="14" spans="1:10">
      <c r="A14">
        <v>23238</v>
      </c>
      <c r="B14">
        <v>1002282596</v>
      </c>
      <c r="C14" t="s">
        <v>42</v>
      </c>
      <c r="D14" t="s">
        <v>17</v>
      </c>
      <c r="E14" t="s">
        <v>17</v>
      </c>
      <c r="F14" t="s">
        <v>43</v>
      </c>
      <c r="G14" t="s">
        <v>44</v>
      </c>
      <c r="H14" t="str">
        <f>HYPERLINK("http://10.2.74.21/formularios_talento_humano/uploads/2017_03_08_07_44_36_certificado medico 13-07.pdf", "archivo")</f>
        <v>0</v>
      </c>
      <c r="I14" t="s">
        <v>15</v>
      </c>
      <c r="J14" t="s">
        <v>45</v>
      </c>
    </row>
    <row r="15" spans="1:10">
      <c r="A15">
        <v>23239</v>
      </c>
      <c r="B15">
        <v>1002282596</v>
      </c>
      <c r="C15" t="s">
        <v>42</v>
      </c>
      <c r="D15" t="s">
        <v>46</v>
      </c>
      <c r="E15" t="s">
        <v>46</v>
      </c>
      <c r="F15" t="s">
        <v>47</v>
      </c>
      <c r="G15" t="s">
        <v>39</v>
      </c>
      <c r="H15" t="str">
        <f>HYPERLINK("http://10.2.74.21/formularios_talento_humano/uploads/2017_03_08_07_47_52_SALIDA 13-14 Dpdf.pdf", "archivo")</f>
        <v>0</v>
      </c>
      <c r="I15" t="s">
        <v>15</v>
      </c>
      <c r="J15" t="s">
        <v>16</v>
      </c>
    </row>
    <row r="16" spans="1:10">
      <c r="A16">
        <v>23241</v>
      </c>
      <c r="B16">
        <v>1002282596</v>
      </c>
      <c r="C16" t="s">
        <v>42</v>
      </c>
      <c r="D16" t="s">
        <v>48</v>
      </c>
      <c r="E16" t="s">
        <v>48</v>
      </c>
      <c r="F16" t="s">
        <v>13</v>
      </c>
      <c r="G16" t="s">
        <v>14</v>
      </c>
      <c r="H16" t="str">
        <f>HYPERLINK("http://10.2.74.21/formularios_talento_humano/uploads/2017_03_08_07_50_25_SALIDAS 24-27pdf.pdf", "archivo")</f>
        <v>0</v>
      </c>
      <c r="I16" t="s">
        <v>15</v>
      </c>
      <c r="J16" t="s">
        <v>16</v>
      </c>
    </row>
    <row r="17" spans="1:10">
      <c r="A17">
        <v>23242</v>
      </c>
      <c r="B17">
        <v>602612699</v>
      </c>
      <c r="C17" t="s">
        <v>49</v>
      </c>
      <c r="D17" t="s">
        <v>50</v>
      </c>
      <c r="E17" t="s">
        <v>50</v>
      </c>
      <c r="F17" t="s">
        <v>51</v>
      </c>
      <c r="G17" t="s">
        <v>52</v>
      </c>
      <c r="H17" t="str">
        <f>HYPERLINK("http://10.2.74.21/formularios_talento_humano/uploads/2017_03_08_09_12_46_Comi 27 julio_03-08-2017-152650.pdf", "archivo")</f>
        <v>0</v>
      </c>
      <c r="I17" t="s">
        <v>15</v>
      </c>
      <c r="J17" t="s">
        <v>16</v>
      </c>
    </row>
    <row r="18" spans="1:10">
      <c r="A18">
        <v>23309</v>
      </c>
      <c r="B18">
        <v>603760216</v>
      </c>
      <c r="C18" t="s">
        <v>53</v>
      </c>
      <c r="D18" t="s">
        <v>34</v>
      </c>
      <c r="E18" t="s">
        <v>34</v>
      </c>
      <c r="F18" t="s">
        <v>13</v>
      </c>
      <c r="G18" t="s">
        <v>14</v>
      </c>
      <c r="H18" t="str">
        <f>HYPERLINK("http://10.2.74.21/formularios_talento_humano/uploads/2017_08_08_08_08_44_CONVOCATORIA TALLER ZONAL 11 DE JULIO.pdf", "archivo")</f>
        <v>0</v>
      </c>
      <c r="I18" t="s">
        <v>15</v>
      </c>
      <c r="J18" t="s">
        <v>16</v>
      </c>
    </row>
    <row r="19" spans="1:10">
      <c r="A19">
        <v>23343</v>
      </c>
      <c r="B19">
        <v>1600352460</v>
      </c>
      <c r="C19" t="s">
        <v>54</v>
      </c>
      <c r="D19" t="s">
        <v>55</v>
      </c>
      <c r="E19" t="s">
        <v>55</v>
      </c>
      <c r="F19" t="s">
        <v>13</v>
      </c>
      <c r="G19" t="s">
        <v>26</v>
      </c>
      <c r="H19" t="str">
        <f>HYPERLINK("http://10.2.74.21/formularios_talento_humano/uploads/2017_09_08_02_43_18_FormularioOrdenMovilizacion 2641.pdf", "archivo")</f>
        <v>0</v>
      </c>
      <c r="I19" t="s">
        <v>15</v>
      </c>
      <c r="J19" t="s">
        <v>16</v>
      </c>
    </row>
    <row r="20" spans="1:10">
      <c r="A20">
        <v>23352</v>
      </c>
      <c r="B20">
        <v>1804086641</v>
      </c>
      <c r="C20" t="s">
        <v>56</v>
      </c>
      <c r="D20" t="s">
        <v>57</v>
      </c>
      <c r="E20" t="s">
        <v>57</v>
      </c>
      <c r="F20" t="s">
        <v>13</v>
      </c>
      <c r="G20" t="s">
        <v>58</v>
      </c>
      <c r="H20" t="s">
        <v>22</v>
      </c>
      <c r="I20" t="s">
        <v>15</v>
      </c>
      <c r="J20" t="s">
        <v>23</v>
      </c>
    </row>
    <row r="21" spans="1:10">
      <c r="A21">
        <v>23355</v>
      </c>
      <c r="B21">
        <v>602612699</v>
      </c>
      <c r="C21" t="s">
        <v>49</v>
      </c>
      <c r="D21" t="s">
        <v>32</v>
      </c>
      <c r="E21" t="s">
        <v>32</v>
      </c>
      <c r="F21" t="s">
        <v>13</v>
      </c>
      <c r="G21" t="s">
        <v>26</v>
      </c>
      <c r="H21" t="str">
        <f>HYPERLINK("http://10.2.74.21/formularios_talento_humano/uploads/2017_09_08_05_49_32_COMISI 4 AGOST_08-08-2017-044656.pdf", "archivo")</f>
        <v>0</v>
      </c>
      <c r="I21" t="s">
        <v>15</v>
      </c>
      <c r="J21" t="s">
        <v>16</v>
      </c>
    </row>
    <row r="22" spans="1:10">
      <c r="A22">
        <v>23356</v>
      </c>
      <c r="B22">
        <v>602612699</v>
      </c>
      <c r="C22" t="s">
        <v>49</v>
      </c>
      <c r="D22" t="s">
        <v>59</v>
      </c>
      <c r="E22" t="s">
        <v>59</v>
      </c>
      <c r="F22" t="s">
        <v>13</v>
      </c>
      <c r="G22" t="s">
        <v>21</v>
      </c>
      <c r="H22" t="s">
        <v>22</v>
      </c>
      <c r="I22" t="s">
        <v>15</v>
      </c>
      <c r="J22" t="s">
        <v>23</v>
      </c>
    </row>
    <row r="23" spans="1:10">
      <c r="A23">
        <v>23373</v>
      </c>
      <c r="B23">
        <v>1803862091</v>
      </c>
      <c r="C23" t="s">
        <v>60</v>
      </c>
      <c r="D23" t="s">
        <v>59</v>
      </c>
      <c r="E23" t="s">
        <v>59</v>
      </c>
      <c r="F23" t="s">
        <v>13</v>
      </c>
      <c r="G23" t="s">
        <v>21</v>
      </c>
      <c r="H23" t="s">
        <v>22</v>
      </c>
      <c r="I23" t="s">
        <v>15</v>
      </c>
      <c r="J23" t="s">
        <v>23</v>
      </c>
    </row>
    <row r="24" spans="1:10">
      <c r="A24">
        <v>23386</v>
      </c>
      <c r="B24">
        <v>1724342652</v>
      </c>
      <c r="C24" t="s">
        <v>27</v>
      </c>
      <c r="D24" t="s">
        <v>61</v>
      </c>
      <c r="E24" t="s">
        <v>61</v>
      </c>
      <c r="F24" t="s">
        <v>29</v>
      </c>
      <c r="G24" t="s">
        <v>21</v>
      </c>
      <c r="H24" t="str">
        <f>HYPERLINK("http://10.2.74.21/formularios_talento_humano/uploads/2017_14_08_05_38_57_PERMISO SR. DIRECTOR.pdf", "archivo")</f>
        <v>0</v>
      </c>
      <c r="I24" t="s">
        <v>15</v>
      </c>
      <c r="J24" t="s">
        <v>23</v>
      </c>
    </row>
    <row r="25" spans="1:10">
      <c r="A25">
        <v>23436</v>
      </c>
      <c r="B25">
        <v>1002282596</v>
      </c>
      <c r="C25" t="s">
        <v>42</v>
      </c>
      <c r="D25" t="s">
        <v>50</v>
      </c>
      <c r="E25" t="s">
        <v>50</v>
      </c>
      <c r="F25" t="s">
        <v>13</v>
      </c>
      <c r="G25" t="s">
        <v>14</v>
      </c>
      <c r="H25" t="str">
        <f>HYPERLINK("http://10.2.74.21/formularios_talento_humano/uploads/2017_17_08_06_01_49_SALIDAS 24-27pdf.pdf", "archivo")</f>
        <v>0</v>
      </c>
      <c r="I25" t="s">
        <v>15</v>
      </c>
      <c r="J25" t="s">
        <v>16</v>
      </c>
    </row>
    <row r="26" spans="1:10">
      <c r="A26">
        <v>23437</v>
      </c>
      <c r="B26">
        <v>1002282596</v>
      </c>
      <c r="C26" t="s">
        <v>42</v>
      </c>
      <c r="D26" t="s">
        <v>28</v>
      </c>
      <c r="E26" t="s">
        <v>28</v>
      </c>
      <c r="F26" t="s">
        <v>62</v>
      </c>
      <c r="G26" t="s">
        <v>63</v>
      </c>
      <c r="H26" t="str">
        <f>HYPERLINK("http://10.2.74.21/formularios_talento_humano/uploads/2017_17_08_06_07_38_SALIDA 28.pdf", "archivo")</f>
        <v>0</v>
      </c>
      <c r="I26" t="s">
        <v>15</v>
      </c>
      <c r="J26" t="s">
        <v>16</v>
      </c>
    </row>
    <row r="27" spans="1:10">
      <c r="A27">
        <v>23442</v>
      </c>
      <c r="B27">
        <v>1724342652</v>
      </c>
      <c r="C27" t="s">
        <v>27</v>
      </c>
      <c r="D27" t="s">
        <v>64</v>
      </c>
      <c r="E27" t="s">
        <v>64</v>
      </c>
      <c r="F27" t="s">
        <v>29</v>
      </c>
      <c r="G27" t="s">
        <v>21</v>
      </c>
      <c r="H27" t="str">
        <f>HYPERLINK("http://10.2.74.21/formularios_talento_humano/uploads/2017_17_08_09_18_16_PERMISO SR. DIRECTOR.pdf", "archivo")</f>
        <v>0</v>
      </c>
      <c r="I27" t="s">
        <v>15</v>
      </c>
      <c r="J27" t="s">
        <v>23</v>
      </c>
    </row>
    <row r="28" spans="1:10">
      <c r="A28">
        <v>23443</v>
      </c>
      <c r="B28">
        <v>1724342652</v>
      </c>
      <c r="C28" t="s">
        <v>27</v>
      </c>
      <c r="D28" t="s">
        <v>64</v>
      </c>
      <c r="E28" t="s">
        <v>64</v>
      </c>
      <c r="F28" t="s">
        <v>29</v>
      </c>
      <c r="G28" t="s">
        <v>21</v>
      </c>
      <c r="H28" t="str">
        <f>HYPERLINK("http://10.2.74.21/formularios_talento_humano/uploads/2017_17_08_09_18_16_PERMISO SR. DIRECTOR.pdf", "archivo")</f>
        <v>0</v>
      </c>
      <c r="I28" t="s">
        <v>15</v>
      </c>
      <c r="J28" t="s">
        <v>23</v>
      </c>
    </row>
    <row r="29" spans="1:10">
      <c r="A29">
        <v>23474</v>
      </c>
      <c r="B29">
        <v>601996572</v>
      </c>
      <c r="C29" t="s">
        <v>11</v>
      </c>
      <c r="D29" t="s">
        <v>65</v>
      </c>
      <c r="E29" t="s">
        <v>65</v>
      </c>
      <c r="F29" t="s">
        <v>13</v>
      </c>
      <c r="G29" t="s">
        <v>14</v>
      </c>
      <c r="H29" t="str">
        <f>HYPERLINK("http://10.2.74.21/formularios_talento_humano/uploads/2017_18_08_11_22_03_peajes.pdf", "archivo")</f>
        <v>0</v>
      </c>
      <c r="I29" t="s">
        <v>15</v>
      </c>
      <c r="J29" t="s">
        <v>18</v>
      </c>
    </row>
    <row r="30" spans="1:10">
      <c r="A30">
        <v>23475</v>
      </c>
      <c r="B30">
        <v>601996572</v>
      </c>
      <c r="C30" t="s">
        <v>11</v>
      </c>
      <c r="D30" t="s">
        <v>32</v>
      </c>
      <c r="E30" t="s">
        <v>32</v>
      </c>
      <c r="F30" t="s">
        <v>13</v>
      </c>
      <c r="G30" t="s">
        <v>14</v>
      </c>
      <c r="H30" t="str">
        <f>HYPERLINK("http://10.2.74.21/formularios_talento_humano/uploads/2017_18_08_11_38_37_peajes.pdf", "archivo")</f>
        <v>0</v>
      </c>
      <c r="I30" t="s">
        <v>15</v>
      </c>
      <c r="J30" t="s">
        <v>16</v>
      </c>
    </row>
    <row r="31" spans="1:10">
      <c r="A31">
        <v>23476</v>
      </c>
      <c r="B31">
        <v>601996572</v>
      </c>
      <c r="C31" t="s">
        <v>11</v>
      </c>
      <c r="D31" t="s">
        <v>55</v>
      </c>
      <c r="E31" t="s">
        <v>55</v>
      </c>
      <c r="F31" t="s">
        <v>13</v>
      </c>
      <c r="G31" t="s">
        <v>14</v>
      </c>
      <c r="H31" t="str">
        <f>HYPERLINK("http://10.2.74.21/formularios_talento_humano/uploads/2017_18_08_11_49_35_peajes.pdf", "archivo")</f>
        <v>0</v>
      </c>
      <c r="I31" t="s">
        <v>15</v>
      </c>
      <c r="J31" t="s">
        <v>18</v>
      </c>
    </row>
    <row r="32" spans="1:10">
      <c r="A32">
        <v>23512</v>
      </c>
      <c r="B32">
        <v>502283260</v>
      </c>
      <c r="C32" t="s">
        <v>33</v>
      </c>
      <c r="D32" t="s">
        <v>66</v>
      </c>
      <c r="E32" t="s">
        <v>66</v>
      </c>
      <c r="F32" t="s">
        <v>13</v>
      </c>
      <c r="G32" t="s">
        <v>21</v>
      </c>
      <c r="H32" t="s">
        <v>22</v>
      </c>
      <c r="I32" t="s">
        <v>15</v>
      </c>
      <c r="J32" t="s">
        <v>23</v>
      </c>
    </row>
    <row r="33" spans="1:10">
      <c r="A33">
        <v>23619</v>
      </c>
      <c r="B33">
        <v>1803862091</v>
      </c>
      <c r="C33" t="s">
        <v>60</v>
      </c>
      <c r="D33" t="s">
        <v>32</v>
      </c>
      <c r="E33" t="s">
        <v>32</v>
      </c>
      <c r="F33" t="s">
        <v>13</v>
      </c>
      <c r="G33" t="s">
        <v>26</v>
      </c>
      <c r="H33" t="str">
        <f>HYPERLINK("http://10.2.74.21/formularios_talento_humano/uploads/2017_28_08_08_03_04_INFORME DE COMISION DEL 04-08-2017.pdf", "archivo")</f>
        <v>0</v>
      </c>
      <c r="I33" t="s">
        <v>15</v>
      </c>
      <c r="J33" t="s">
        <v>16</v>
      </c>
    </row>
    <row r="34" spans="1:10">
      <c r="A34">
        <v>23620</v>
      </c>
      <c r="B34">
        <v>1803862091</v>
      </c>
      <c r="C34" t="s">
        <v>60</v>
      </c>
      <c r="D34" t="s">
        <v>57</v>
      </c>
      <c r="E34" t="s">
        <v>57</v>
      </c>
      <c r="F34" t="s">
        <v>13</v>
      </c>
      <c r="G34" t="s">
        <v>14</v>
      </c>
      <c r="H34" t="str">
        <f>HYPERLINK("http://10.2.74.21/formularios_talento_humano/uploads/2017_28_08_08_17_53_INFORME DE COMISION 10-08-2017.pdf", "archivo")</f>
        <v>0</v>
      </c>
      <c r="I34" t="s">
        <v>15</v>
      </c>
      <c r="J34" t="s">
        <v>16</v>
      </c>
    </row>
    <row r="35" spans="1:10">
      <c r="A35">
        <v>23688</v>
      </c>
      <c r="B35">
        <v>601996572</v>
      </c>
      <c r="C35" t="s">
        <v>11</v>
      </c>
      <c r="D35" t="s">
        <v>66</v>
      </c>
      <c r="E35" t="s">
        <v>66</v>
      </c>
      <c r="F35" t="s">
        <v>13</v>
      </c>
      <c r="G35" t="s">
        <v>14</v>
      </c>
      <c r="H35" t="str">
        <f>HYPERLINK("http://10.2.74.21/formularios_talento_humano/uploads/2017_31_08_09_02_27_quito.pdf", "archivo")</f>
        <v>0</v>
      </c>
      <c r="I35" t="s">
        <v>15</v>
      </c>
      <c r="J35" t="s">
        <v>18</v>
      </c>
    </row>
    <row r="36" spans="1:10">
      <c r="A36">
        <v>23689</v>
      </c>
      <c r="B36">
        <v>502283260</v>
      </c>
      <c r="C36" t="s">
        <v>33</v>
      </c>
      <c r="D36" t="s">
        <v>32</v>
      </c>
      <c r="E36" t="s">
        <v>32</v>
      </c>
      <c r="F36" t="s">
        <v>13</v>
      </c>
      <c r="G36" t="s">
        <v>14</v>
      </c>
      <c r="H36" t="str">
        <f>HYPERLINK("http://10.2.74.21/formularios_talento_humano/uploads/2017_31_08_09_05_49_COMISION AGOSTO1.pdf", "archivo")</f>
        <v>0</v>
      </c>
      <c r="I36" t="s">
        <v>15</v>
      </c>
      <c r="J36" t="s">
        <v>16</v>
      </c>
    </row>
    <row r="37" spans="1:10">
      <c r="A37">
        <v>23690</v>
      </c>
      <c r="B37">
        <v>502283260</v>
      </c>
      <c r="C37" t="s">
        <v>33</v>
      </c>
      <c r="D37" t="s">
        <v>55</v>
      </c>
      <c r="E37" t="s">
        <v>55</v>
      </c>
      <c r="F37" t="s">
        <v>13</v>
      </c>
      <c r="G37" t="s">
        <v>67</v>
      </c>
      <c r="H37" t="str">
        <f>HYPERLINK("http://10.2.74.21/formularios_talento_humano/uploads/2017_31_08_09_07_39_COMISION AGOSTO2.pdf", "archivo")</f>
        <v>0</v>
      </c>
      <c r="I37" t="s">
        <v>15</v>
      </c>
      <c r="J37" t="s">
        <v>16</v>
      </c>
    </row>
    <row r="38" spans="1:10">
      <c r="A38">
        <v>23691</v>
      </c>
      <c r="B38">
        <v>502283260</v>
      </c>
      <c r="C38" t="s">
        <v>33</v>
      </c>
      <c r="D38" t="s">
        <v>68</v>
      </c>
      <c r="E38" t="s">
        <v>68</v>
      </c>
      <c r="F38" t="s">
        <v>69</v>
      </c>
      <c r="G38" t="s">
        <v>70</v>
      </c>
      <c r="H38" t="str">
        <f>HYPERLINK("http://10.2.74.21/formularios_talento_humano/uploads/2017_31_08_09_10_09_COMISION AGOSTO3.pdf", "archivo")</f>
        <v>0</v>
      </c>
      <c r="I38" t="s">
        <v>15</v>
      </c>
      <c r="J38" t="s">
        <v>16</v>
      </c>
    </row>
    <row r="39" spans="1:10">
      <c r="A39">
        <v>23692</v>
      </c>
      <c r="B39">
        <v>601996572</v>
      </c>
      <c r="C39" t="s">
        <v>11</v>
      </c>
      <c r="D39" t="s">
        <v>68</v>
      </c>
      <c r="E39" t="s">
        <v>68</v>
      </c>
      <c r="F39" t="s">
        <v>13</v>
      </c>
      <c r="G39" t="s">
        <v>14</v>
      </c>
      <c r="H39" t="str">
        <f>HYPERLINK("http://10.2.74.21/formularios_talento_humano/uploads/2017_31_08_09_15_56_AMBATO.pdf", "archivo")</f>
        <v>0</v>
      </c>
      <c r="I39" t="s">
        <v>15</v>
      </c>
      <c r="J39" t="s">
        <v>16</v>
      </c>
    </row>
    <row r="40" spans="1:10">
      <c r="A40">
        <v>23720</v>
      </c>
      <c r="B40">
        <v>603179284</v>
      </c>
      <c r="C40" t="s">
        <v>71</v>
      </c>
      <c r="D40" t="s">
        <v>72</v>
      </c>
      <c r="E40" t="s">
        <v>72</v>
      </c>
      <c r="F40" t="s">
        <v>35</v>
      </c>
      <c r="G40" t="s">
        <v>63</v>
      </c>
      <c r="H40" t="str">
        <f>HYPERLINK("http://10.2.74.21/formularios_talento_humano/uploads/2017_01_09_03_33_01_16 DE AGOSTO.pdf", "archivo")</f>
        <v>0</v>
      </c>
      <c r="I40" t="s">
        <v>15</v>
      </c>
      <c r="J40" t="s">
        <v>16</v>
      </c>
    </row>
    <row r="41" spans="1:10">
      <c r="A41">
        <v>23721</v>
      </c>
      <c r="B41">
        <v>603179284</v>
      </c>
      <c r="C41" t="s">
        <v>71</v>
      </c>
      <c r="D41" t="s">
        <v>68</v>
      </c>
      <c r="E41" t="s">
        <v>68</v>
      </c>
      <c r="F41" t="s">
        <v>13</v>
      </c>
      <c r="G41" t="s">
        <v>14</v>
      </c>
      <c r="H41" t="str">
        <f>HYPERLINK("http://10.2.74.21/formularios_talento_humano/uploads/2017_01_09_03_35_04_30 DE AGOSTO.pdf", "archivo")</f>
        <v>0</v>
      </c>
      <c r="I41" t="s">
        <v>15</v>
      </c>
      <c r="J41" t="s">
        <v>16</v>
      </c>
    </row>
    <row r="42" spans="1:10">
      <c r="A42">
        <v>23722</v>
      </c>
      <c r="B42">
        <v>1803862091</v>
      </c>
      <c r="C42" t="s">
        <v>60</v>
      </c>
      <c r="D42" t="s">
        <v>66</v>
      </c>
      <c r="E42" t="s">
        <v>66</v>
      </c>
      <c r="F42" t="s">
        <v>13</v>
      </c>
      <c r="G42" t="s">
        <v>14</v>
      </c>
      <c r="H42" t="s">
        <v>22</v>
      </c>
      <c r="I42" t="s">
        <v>15</v>
      </c>
      <c r="J42" t="s">
        <v>16</v>
      </c>
    </row>
    <row r="43" spans="1:10">
      <c r="A43">
        <v>23723</v>
      </c>
      <c r="B43">
        <v>1803862091</v>
      </c>
      <c r="C43" t="s">
        <v>60</v>
      </c>
      <c r="D43" t="s">
        <v>73</v>
      </c>
      <c r="E43" t="s">
        <v>73</v>
      </c>
      <c r="F43" t="s">
        <v>13</v>
      </c>
      <c r="G43" t="s">
        <v>14</v>
      </c>
      <c r="H43" t="s">
        <v>22</v>
      </c>
      <c r="I43" t="s">
        <v>15</v>
      </c>
      <c r="J43" t="s">
        <v>23</v>
      </c>
    </row>
    <row r="44" spans="1:10">
      <c r="A44">
        <v>23812</v>
      </c>
      <c r="B44">
        <v>1002282596</v>
      </c>
      <c r="C44" t="s">
        <v>42</v>
      </c>
      <c r="D44" t="s">
        <v>32</v>
      </c>
      <c r="E44" t="s">
        <v>32</v>
      </c>
      <c r="F44" t="s">
        <v>13</v>
      </c>
      <c r="G44" t="s">
        <v>26</v>
      </c>
      <c r="H44" t="str">
        <f>HYPERLINK("http://10.2.74.21/formularios_talento_humano/uploads/2017_04_09_05_21_03_SALIDA 4-8 DEAGOSTO.pdf", "archivo")</f>
        <v>0</v>
      </c>
      <c r="I44" t="s">
        <v>15</v>
      </c>
      <c r="J44" t="s">
        <v>16</v>
      </c>
    </row>
    <row r="45" spans="1:10">
      <c r="A45">
        <v>23814</v>
      </c>
      <c r="B45">
        <v>1002282596</v>
      </c>
      <c r="C45" t="s">
        <v>42</v>
      </c>
      <c r="D45" t="s">
        <v>55</v>
      </c>
      <c r="E45" t="s">
        <v>55</v>
      </c>
      <c r="F45" t="s">
        <v>13</v>
      </c>
      <c r="G45" t="s">
        <v>74</v>
      </c>
      <c r="H45" t="str">
        <f>HYPERLINK("http://10.2.74.21/formularios_talento_humano/uploads/2017_04_09_05_22_29_SALIDA 4-8 DEAGOSTO.pdf", "archivo")</f>
        <v>0</v>
      </c>
      <c r="I45" t="s">
        <v>15</v>
      </c>
      <c r="J45" t="s">
        <v>16</v>
      </c>
    </row>
    <row r="46" spans="1:10">
      <c r="A46">
        <v>23815</v>
      </c>
      <c r="B46">
        <v>1002282596</v>
      </c>
      <c r="C46" t="s">
        <v>42</v>
      </c>
      <c r="D46" t="s">
        <v>66</v>
      </c>
      <c r="E46" t="s">
        <v>66</v>
      </c>
      <c r="F46" t="s">
        <v>13</v>
      </c>
      <c r="G46" t="s">
        <v>26</v>
      </c>
      <c r="H46" t="str">
        <f>HYPERLINK("http://10.2.74.21/formularios_talento_humano/uploads/2017_04_09_05_25_59_SALIDA 25 AGO.pdf", "archivo")</f>
        <v>0</v>
      </c>
      <c r="I46" t="s">
        <v>15</v>
      </c>
      <c r="J46" t="s">
        <v>16</v>
      </c>
    </row>
    <row r="47" spans="1:10">
      <c r="A47">
        <v>23816</v>
      </c>
      <c r="B47">
        <v>1002282596</v>
      </c>
      <c r="C47" t="s">
        <v>42</v>
      </c>
      <c r="D47" t="s">
        <v>68</v>
      </c>
      <c r="E47" t="s">
        <v>75</v>
      </c>
      <c r="F47" t="s">
        <v>13</v>
      </c>
      <c r="G47" t="s">
        <v>31</v>
      </c>
      <c r="H47" t="str">
        <f>HYPERLINK("http://10.2.74.21/formularios_talento_humano/uploads/2017_04_09_05_29_17_SALIDA 30-31 AGO.pdf", "archivo")</f>
        <v>0</v>
      </c>
      <c r="I47" t="s">
        <v>15</v>
      </c>
      <c r="J47" t="s">
        <v>16</v>
      </c>
    </row>
    <row r="48" spans="1:10">
      <c r="A48">
        <v>23823</v>
      </c>
      <c r="B48">
        <v>601996572</v>
      </c>
      <c r="C48" t="s">
        <v>11</v>
      </c>
      <c r="D48" t="s">
        <v>66</v>
      </c>
      <c r="E48" t="s">
        <v>66</v>
      </c>
      <c r="F48" t="s">
        <v>13</v>
      </c>
      <c r="G48" t="s">
        <v>14</v>
      </c>
      <c r="H48" t="str">
        <f>HYPERLINK("http://10.2.74.21/formularios_talento_humano/uploads/2017_04_09_06_11_40_PEAJES.pdf", "archivo")</f>
        <v>0</v>
      </c>
      <c r="I48" t="s">
        <v>15</v>
      </c>
      <c r="J48" t="s">
        <v>18</v>
      </c>
    </row>
    <row r="49" spans="1:10">
      <c r="A49">
        <v>23824</v>
      </c>
      <c r="B49">
        <v>601996572</v>
      </c>
      <c r="C49" t="s">
        <v>11</v>
      </c>
      <c r="D49" t="s">
        <v>66</v>
      </c>
      <c r="E49" t="s">
        <v>66</v>
      </c>
      <c r="F49" t="s">
        <v>13</v>
      </c>
      <c r="G49" t="s">
        <v>14</v>
      </c>
      <c r="H49" t="str">
        <f>HYPERLINK("http://10.2.74.21/formularios_talento_humano/uploads/2017_04_09_06_11_40_PEAJES.pdf", "archivo")</f>
        <v>0</v>
      </c>
      <c r="I49" t="s">
        <v>15</v>
      </c>
      <c r="J49" t="s">
        <v>18</v>
      </c>
    </row>
    <row r="50" spans="1:10">
      <c r="A50">
        <v>23825</v>
      </c>
      <c r="B50">
        <v>603760216</v>
      </c>
      <c r="C50" t="s">
        <v>53</v>
      </c>
      <c r="D50" t="s">
        <v>32</v>
      </c>
      <c r="E50" t="s">
        <v>32</v>
      </c>
      <c r="F50" t="s">
        <v>13</v>
      </c>
      <c r="G50" t="s">
        <v>14</v>
      </c>
      <c r="H50" t="str">
        <f>HYPERLINK("http://10.2.74.21/formularios_talento_humano/uploads/2017_04_09_06_38_14_AGENDA 04 DE AGOSTO 2017 COMISION PUYO.pdf", "archivo")</f>
        <v>0</v>
      </c>
      <c r="I50" t="s">
        <v>15</v>
      </c>
      <c r="J50" t="s">
        <v>16</v>
      </c>
    </row>
    <row r="51" spans="1:10">
      <c r="A51">
        <v>23826</v>
      </c>
      <c r="B51">
        <v>603760216</v>
      </c>
      <c r="C51" t="s">
        <v>53</v>
      </c>
      <c r="D51" t="s">
        <v>66</v>
      </c>
      <c r="E51" t="s">
        <v>66</v>
      </c>
      <c r="F51" t="s">
        <v>13</v>
      </c>
      <c r="G51" t="s">
        <v>14</v>
      </c>
      <c r="H51" t="str">
        <f>HYPERLINK("http://10.2.74.21/formularios_talento_humano/uploads/2017_04_09_06_41_23_TALLER NACIONAL QUITO 25-08-2017.pdf", "archivo")</f>
        <v>0</v>
      </c>
      <c r="I51" t="s">
        <v>15</v>
      </c>
      <c r="J51" t="s">
        <v>16</v>
      </c>
    </row>
    <row r="52" spans="1:10">
      <c r="A52">
        <v>23827</v>
      </c>
      <c r="B52">
        <v>603760216</v>
      </c>
      <c r="C52" t="s">
        <v>53</v>
      </c>
      <c r="D52" t="s">
        <v>68</v>
      </c>
      <c r="E52" t="s">
        <v>68</v>
      </c>
      <c r="F52" t="s">
        <v>13</v>
      </c>
      <c r="G52" t="s">
        <v>14</v>
      </c>
      <c r="H52" t="str">
        <f>HYPERLINK("http://10.2.74.21/formularios_talento_humano/uploads/2017_04_09_06_42_29_TALLER AMBATO 30-08-2017.pdf", "archivo")</f>
        <v>0</v>
      </c>
      <c r="I52" t="s">
        <v>15</v>
      </c>
      <c r="J52" t="s">
        <v>16</v>
      </c>
    </row>
    <row r="53" spans="1:10">
      <c r="A53">
        <v>23829</v>
      </c>
      <c r="B53">
        <v>603179284</v>
      </c>
      <c r="C53" t="s">
        <v>71</v>
      </c>
      <c r="D53" t="s">
        <v>32</v>
      </c>
      <c r="E53" t="s">
        <v>32</v>
      </c>
      <c r="F53" t="s">
        <v>13</v>
      </c>
      <c r="G53" t="s">
        <v>14</v>
      </c>
      <c r="H53" t="str">
        <f>HYPERLINK("http://10.2.74.21/formularios_talento_humano/uploads/2017_04_09_06_56_58_04 DE AGOSTO 2017.pdf", "archivo")</f>
        <v>0</v>
      </c>
      <c r="I53" t="s">
        <v>15</v>
      </c>
      <c r="J53" t="s">
        <v>16</v>
      </c>
    </row>
    <row r="54" spans="1:10">
      <c r="A54">
        <v>23871</v>
      </c>
      <c r="B54">
        <v>1804086641</v>
      </c>
      <c r="C54" t="s">
        <v>56</v>
      </c>
      <c r="D54" t="s">
        <v>32</v>
      </c>
      <c r="E54" t="s">
        <v>32</v>
      </c>
      <c r="F54" t="s">
        <v>13</v>
      </c>
      <c r="G54" t="s">
        <v>14</v>
      </c>
      <c r="H54" t="s">
        <v>22</v>
      </c>
      <c r="I54" t="s">
        <v>15</v>
      </c>
      <c r="J54" t="s">
        <v>16</v>
      </c>
    </row>
    <row r="55" spans="1:10">
      <c r="A55">
        <v>23874</v>
      </c>
      <c r="B55"/>
      <c r="C55" t="s">
        <v>42</v>
      </c>
      <c r="D55" t="s">
        <v>55</v>
      </c>
      <c r="E55" t="s">
        <v>55</v>
      </c>
      <c r="F55" t="s">
        <v>13</v>
      </c>
      <c r="G55" t="s">
        <v>74</v>
      </c>
      <c r="H55" t="str">
        <f>HYPERLINK("http://10.2.74.21/formularios_talento_humano/uploads/2017_05_09_07_59_29_SOL-INF 08-08_36.pdf", "archivo")</f>
        <v>0</v>
      </c>
      <c r="I55" t="s">
        <v>15</v>
      </c>
      <c r="J55" t="s">
        <v>16</v>
      </c>
    </row>
    <row r="56" spans="1:10">
      <c r="A56">
        <v>23875</v>
      </c>
      <c r="B56">
        <v>1002282596</v>
      </c>
      <c r="C56" t="s">
        <v>42</v>
      </c>
      <c r="D56" t="s">
        <v>55</v>
      </c>
      <c r="E56" t="s">
        <v>55</v>
      </c>
      <c r="F56" t="s">
        <v>13</v>
      </c>
      <c r="G56" t="s">
        <v>74</v>
      </c>
      <c r="H56" t="str">
        <f>HYPERLINK("http://10.2.74.21/formularios_talento_humano/uploads/2017_05_09_08_02_58_SOL-INF 08-08_36.pdf", "archivo")</f>
        <v>0</v>
      </c>
      <c r="I56" t="s">
        <v>15</v>
      </c>
      <c r="J56" t="s">
        <v>16</v>
      </c>
    </row>
    <row r="57" spans="1:10">
      <c r="A57">
        <v>23876</v>
      </c>
      <c r="B57">
        <v>1002282596</v>
      </c>
      <c r="C57" t="s">
        <v>42</v>
      </c>
      <c r="D57" t="s">
        <v>66</v>
      </c>
      <c r="E57" t="s">
        <v>66</v>
      </c>
      <c r="F57" t="s">
        <v>13</v>
      </c>
      <c r="G57" t="s">
        <v>26</v>
      </c>
      <c r="H57" t="str">
        <f>HYPERLINK("http://10.2.74.21/formularios_talento_humano/uploads/2017_05_09_08_08_01_INF-SOL-25-08.pdf", "archivo")</f>
        <v>0</v>
      </c>
      <c r="I57" t="s">
        <v>15</v>
      </c>
      <c r="J57" t="s">
        <v>16</v>
      </c>
    </row>
    <row r="58" spans="1:10">
      <c r="A58">
        <v>23877</v>
      </c>
      <c r="B58">
        <v>1002282596</v>
      </c>
      <c r="C58" t="s">
        <v>42</v>
      </c>
      <c r="D58" t="s">
        <v>68</v>
      </c>
      <c r="E58" t="s">
        <v>75</v>
      </c>
      <c r="F58" t="s">
        <v>13</v>
      </c>
      <c r="G58" t="s">
        <v>31</v>
      </c>
      <c r="H58" t="str">
        <f>HYPERLINK("http://10.2.74.21/formularios_talento_humano/uploads/2017_05_09_08_10_39_INF- SOL 30-31 - 08pdf.pdf", "archivo")</f>
        <v>0</v>
      </c>
      <c r="I58" t="s">
        <v>15</v>
      </c>
      <c r="J58" t="s">
        <v>16</v>
      </c>
    </row>
    <row r="59" spans="1:10">
      <c r="A59">
        <v>23879</v>
      </c>
      <c r="B59">
        <v>1804073425</v>
      </c>
      <c r="C59" t="s">
        <v>30</v>
      </c>
      <c r="D59" t="s">
        <v>57</v>
      </c>
      <c r="E59" t="s">
        <v>57</v>
      </c>
      <c r="F59" t="s">
        <v>69</v>
      </c>
      <c r="G59" t="s">
        <v>26</v>
      </c>
      <c r="H59" t="s">
        <v>22</v>
      </c>
      <c r="I59" t="s">
        <v>15</v>
      </c>
      <c r="J59" t="s">
        <v>16</v>
      </c>
    </row>
    <row r="60" spans="1:10">
      <c r="A60">
        <v>23954</v>
      </c>
      <c r="B60">
        <v>1804086641</v>
      </c>
      <c r="C60" t="s">
        <v>56</v>
      </c>
      <c r="D60" t="s">
        <v>76</v>
      </c>
      <c r="E60" t="s">
        <v>76</v>
      </c>
      <c r="F60" t="s">
        <v>63</v>
      </c>
      <c r="G60" t="s">
        <v>26</v>
      </c>
      <c r="H60" t="s">
        <v>22</v>
      </c>
      <c r="I60" t="s">
        <v>15</v>
      </c>
      <c r="J60" t="s">
        <v>23</v>
      </c>
    </row>
    <row r="61" spans="1:10">
      <c r="A61">
        <v>23993</v>
      </c>
      <c r="B61">
        <v>1803325669</v>
      </c>
      <c r="C61" t="s">
        <v>77</v>
      </c>
      <c r="D61" t="s">
        <v>73</v>
      </c>
      <c r="E61" t="s">
        <v>76</v>
      </c>
      <c r="F61" t="s">
        <v>13</v>
      </c>
      <c r="G61" t="s">
        <v>21</v>
      </c>
      <c r="H61" t="str">
        <f>HYPERLINK("http://10.2.74.21/formularios_talento_humano/uploads/2017_11_09_11_17_59_Carta Curso Marco Logico.pdf", "archivo")</f>
        <v>0</v>
      </c>
      <c r="I61" t="s">
        <v>15</v>
      </c>
      <c r="J61" t="s">
        <v>16</v>
      </c>
    </row>
    <row r="62" spans="1:10">
      <c r="A62">
        <v>24080</v>
      </c>
      <c r="B62">
        <v>502283260</v>
      </c>
      <c r="C62" t="s">
        <v>33</v>
      </c>
      <c r="D62" t="s">
        <v>78</v>
      </c>
      <c r="E62" t="s">
        <v>78</v>
      </c>
      <c r="F62" t="s">
        <v>63</v>
      </c>
      <c r="G62" t="s">
        <v>21</v>
      </c>
      <c r="H62" t="str">
        <f>HYPERLINK("http://10.2.74.21/formularios_talento_humano/uploads/2017_18_09_03_02_05_Permiso Medico.pdf", "archivo")</f>
        <v>0</v>
      </c>
      <c r="I62" t="s">
        <v>15</v>
      </c>
      <c r="J62" t="s">
        <v>45</v>
      </c>
    </row>
    <row r="63" spans="1:10">
      <c r="A63">
        <v>24091</v>
      </c>
      <c r="B63"/>
      <c r="C63" t="s">
        <v>56</v>
      </c>
      <c r="D63" t="s">
        <v>79</v>
      </c>
      <c r="E63" t="s">
        <v>79</v>
      </c>
      <c r="F63" t="s">
        <v>80</v>
      </c>
      <c r="G63" t="s">
        <v>81</v>
      </c>
      <c r="H63" t="s">
        <v>22</v>
      </c>
      <c r="I63" t="s">
        <v>15</v>
      </c>
      <c r="J63" t="s">
        <v>23</v>
      </c>
    </row>
    <row r="64" spans="1:10">
      <c r="A64">
        <v>24177</v>
      </c>
      <c r="B64">
        <v>501979454</v>
      </c>
      <c r="C64" t="s">
        <v>24</v>
      </c>
      <c r="D64" t="s">
        <v>82</v>
      </c>
      <c r="E64" t="s">
        <v>82</v>
      </c>
      <c r="F64" t="s">
        <v>83</v>
      </c>
      <c r="G64" t="s">
        <v>41</v>
      </c>
      <c r="H64" t="str">
        <f>HYPERLINK("http://10.2.74.21/formularios_talento_humano/uploads/2017_22_09_02_36_58_COMISION_21_SEPTIEMBRE.pdf", "archivo")</f>
        <v>0</v>
      </c>
      <c r="I64" t="s">
        <v>15</v>
      </c>
      <c r="J64" t="s">
        <v>16</v>
      </c>
    </row>
    <row r="65" spans="1:10">
      <c r="A65">
        <v>24206</v>
      </c>
      <c r="B65">
        <v>1002282596</v>
      </c>
      <c r="C65" t="s">
        <v>42</v>
      </c>
      <c r="D65" t="s">
        <v>82</v>
      </c>
      <c r="E65" t="s">
        <v>82</v>
      </c>
      <c r="F65" t="s">
        <v>84</v>
      </c>
      <c r="G65" t="s">
        <v>14</v>
      </c>
      <c r="H65" t="str">
        <f>HYPERLINK("http://10.2.74.21/formularios_talento_humano/uploads/2017_22_09_10_25_20_SALIDA 21-09.pdf", "archivo")</f>
        <v>0</v>
      </c>
      <c r="I65" t="s">
        <v>15</v>
      </c>
      <c r="J65" t="s">
        <v>16</v>
      </c>
    </row>
    <row r="66" spans="1:10">
      <c r="A66">
        <v>24224</v>
      </c>
      <c r="B66">
        <v>603760216</v>
      </c>
      <c r="C66" t="s">
        <v>53</v>
      </c>
      <c r="D66" t="s">
        <v>85</v>
      </c>
      <c r="E66" t="s">
        <v>85</v>
      </c>
      <c r="F66" t="s">
        <v>13</v>
      </c>
      <c r="G66" t="s">
        <v>86</v>
      </c>
      <c r="H66" t="s">
        <v>22</v>
      </c>
      <c r="I66" t="s">
        <v>15</v>
      </c>
      <c r="J66" t="s">
        <v>23</v>
      </c>
    </row>
    <row r="67" spans="1:10">
      <c r="A67">
        <v>24246</v>
      </c>
      <c r="B67">
        <v>602612699</v>
      </c>
      <c r="C67" t="s">
        <v>49</v>
      </c>
      <c r="D67" t="s">
        <v>82</v>
      </c>
      <c r="E67" t="s">
        <v>82</v>
      </c>
      <c r="F67" t="s">
        <v>13</v>
      </c>
      <c r="G67" t="s">
        <v>87</v>
      </c>
      <c r="H67" t="str">
        <f>HYPERLINK("http://10.2.74.21/formularios_talento_humano/uploads/2017_26_09_03_17_36_COMISIO 21 Sep_24-09-2017-095430.pdf", "archivo")</f>
        <v>0</v>
      </c>
      <c r="I67" t="s">
        <v>15</v>
      </c>
      <c r="J67" t="s">
        <v>16</v>
      </c>
    </row>
    <row r="68" spans="1:10">
      <c r="A68">
        <v>24250</v>
      </c>
      <c r="B68">
        <v>1600352460</v>
      </c>
      <c r="C68" t="s">
        <v>54</v>
      </c>
      <c r="D68" t="s">
        <v>88</v>
      </c>
      <c r="E68" t="s">
        <v>88</v>
      </c>
      <c r="F68" t="s">
        <v>89</v>
      </c>
      <c r="G68" t="s">
        <v>90</v>
      </c>
      <c r="H68" t="str">
        <f>HYPERLINK("http://10.2.74.21/formularios_talento_humano/uploads/2017_26_09_06_00_18_FormularioOrdenMovilizacion 2685.pdf", "archivo")</f>
        <v>0</v>
      </c>
      <c r="I68" t="s">
        <v>15</v>
      </c>
      <c r="J68" t="s">
        <v>16</v>
      </c>
    </row>
    <row r="69" spans="1:10">
      <c r="A69">
        <v>24284</v>
      </c>
      <c r="B69">
        <v>1803773397</v>
      </c>
      <c r="C69" t="s">
        <v>19</v>
      </c>
      <c r="D69" t="s">
        <v>91</v>
      </c>
      <c r="E69" t="s">
        <v>91</v>
      </c>
      <c r="F69" t="s">
        <v>86</v>
      </c>
      <c r="G69" t="s">
        <v>21</v>
      </c>
      <c r="H69" t="s">
        <v>22</v>
      </c>
      <c r="I69" t="s">
        <v>15</v>
      </c>
      <c r="J69" t="s">
        <v>23</v>
      </c>
    </row>
    <row r="70" spans="1:10">
      <c r="A70">
        <v>24286</v>
      </c>
      <c r="B70">
        <v>602612699</v>
      </c>
      <c r="C70" t="s">
        <v>49</v>
      </c>
      <c r="D70" t="s">
        <v>92</v>
      </c>
      <c r="E70" t="s">
        <v>92</v>
      </c>
      <c r="F70" t="s">
        <v>35</v>
      </c>
      <c r="G70" t="s">
        <v>39</v>
      </c>
      <c r="H70" t="str">
        <f>HYPERLINK("http://10.2.74.21/formularios_talento_humano/uploads/2017_28_09_09_25_56_COMI 27 SEPT_27-09-2017-082057.pdf", "archivo")</f>
        <v>0</v>
      </c>
      <c r="I70" t="s">
        <v>15</v>
      </c>
      <c r="J70" t="s">
        <v>16</v>
      </c>
    </row>
    <row r="71" spans="1:10">
      <c r="A71">
        <v>24300</v>
      </c>
      <c r="B71">
        <v>1002282596</v>
      </c>
      <c r="C71" t="s">
        <v>42</v>
      </c>
      <c r="D71" t="s">
        <v>92</v>
      </c>
      <c r="E71" t="s">
        <v>92</v>
      </c>
      <c r="F71" t="s">
        <v>13</v>
      </c>
      <c r="G71" t="s">
        <v>26</v>
      </c>
      <c r="H71" t="str">
        <f>HYPERLINK("http://10.2.74.21/formularios_talento_humano/uploads/2017_29_09_02_33_08_salida 27-09.pdf", "archivo")</f>
        <v>0</v>
      </c>
      <c r="I71" t="s">
        <v>15</v>
      </c>
      <c r="J71" t="s">
        <v>16</v>
      </c>
    </row>
    <row r="72" spans="1:10">
      <c r="A72">
        <v>24324</v>
      </c>
      <c r="B72">
        <v>603179284</v>
      </c>
      <c r="C72" t="s">
        <v>71</v>
      </c>
      <c r="D72" t="s">
        <v>93</v>
      </c>
      <c r="E72" t="s">
        <v>93</v>
      </c>
      <c r="F72" t="s">
        <v>94</v>
      </c>
      <c r="G72" t="s">
        <v>95</v>
      </c>
      <c r="H72" t="str">
        <f>HYPERLINK("http://10.2.74.21/formularios_talento_humano/uploads/2017_29_09_10_11_34_06 SEPT.pdf", "archivo")</f>
        <v>0</v>
      </c>
      <c r="I72" t="s">
        <v>15</v>
      </c>
      <c r="J72" t="s">
        <v>16</v>
      </c>
    </row>
    <row r="73" spans="1:10">
      <c r="A73">
        <v>24325</v>
      </c>
      <c r="B73">
        <v>603179284</v>
      </c>
      <c r="C73" t="s">
        <v>71</v>
      </c>
      <c r="D73" t="s">
        <v>79</v>
      </c>
      <c r="E73" t="s">
        <v>79</v>
      </c>
      <c r="F73" t="s">
        <v>96</v>
      </c>
      <c r="G73" t="s">
        <v>67</v>
      </c>
      <c r="H73" t="str">
        <f>HYPERLINK("http://10.2.74.21/formularios_talento_humano/uploads/2017_29_09_10_13_59_18 DE SEPT.pdf", "archivo")</f>
        <v>0</v>
      </c>
      <c r="I73" t="s">
        <v>15</v>
      </c>
      <c r="J73" t="s">
        <v>16</v>
      </c>
    </row>
    <row r="74" spans="1:10">
      <c r="A74">
        <v>24326</v>
      </c>
      <c r="B74">
        <v>603179284</v>
      </c>
      <c r="C74" t="s">
        <v>71</v>
      </c>
      <c r="D74" t="s">
        <v>82</v>
      </c>
      <c r="E74" t="s">
        <v>82</v>
      </c>
      <c r="F74" t="s">
        <v>40</v>
      </c>
      <c r="G74" t="s">
        <v>97</v>
      </c>
      <c r="H74" t="str">
        <f>HYPERLINK("http://10.2.74.21/formularios_talento_humano/uploads/2017_29_09_10_15_34_21 DE SEPT.pdf", "archivo")</f>
        <v>0</v>
      </c>
      <c r="I74" t="s">
        <v>15</v>
      </c>
      <c r="J74" t="s">
        <v>16</v>
      </c>
    </row>
    <row r="75" spans="1:10">
      <c r="A75">
        <v>24425</v>
      </c>
      <c r="B75">
        <v>602612699</v>
      </c>
      <c r="C75" t="s">
        <v>49</v>
      </c>
      <c r="D75" t="s">
        <v>98</v>
      </c>
      <c r="E75" t="s">
        <v>98</v>
      </c>
      <c r="F75" t="s">
        <v>13</v>
      </c>
      <c r="G75" t="s">
        <v>99</v>
      </c>
      <c r="H75" t="str">
        <f>HYPERLINK("http://10.2.74.21/formularios_talento_humano/uploads/2017_04_10_03_18_17_CERTIFI MEDICO_03-10-2017-020304.pdf", "archivo")</f>
        <v>0</v>
      </c>
      <c r="I75" t="s">
        <v>15</v>
      </c>
      <c r="J75" t="s">
        <v>45</v>
      </c>
    </row>
    <row r="76" spans="1:10">
      <c r="A76">
        <v>24526</v>
      </c>
      <c r="B76">
        <v>601996572</v>
      </c>
      <c r="C76" t="s">
        <v>11</v>
      </c>
      <c r="D76" t="s">
        <v>93</v>
      </c>
      <c r="E76" t="s">
        <v>93</v>
      </c>
      <c r="F76" t="s">
        <v>13</v>
      </c>
      <c r="G76" t="s">
        <v>14</v>
      </c>
      <c r="H76" t="str">
        <f>HYPERLINK("http://10.2.74.21/formularios_talento_humano/uploads/2017_10_10_05_54_41_columbe.pdf", "archivo")</f>
        <v>0</v>
      </c>
      <c r="I76" t="s">
        <v>15</v>
      </c>
      <c r="J76" t="s">
        <v>16</v>
      </c>
    </row>
    <row r="77" spans="1:10">
      <c r="A77">
        <v>24528</v>
      </c>
      <c r="B77">
        <v>601996572</v>
      </c>
      <c r="C77" t="s">
        <v>11</v>
      </c>
      <c r="D77" t="s">
        <v>79</v>
      </c>
      <c r="E77" t="s">
        <v>79</v>
      </c>
      <c r="F77" t="s">
        <v>13</v>
      </c>
      <c r="G77" t="s">
        <v>14</v>
      </c>
      <c r="H77" t="str">
        <f>HYPERLINK("http://10.2.74.21/formularios_talento_humano/uploads/2017_10_10_06_04_42_Tolte Alausi.pdf", "archivo")</f>
        <v>0</v>
      </c>
      <c r="I77" t="s">
        <v>15</v>
      </c>
      <c r="J77" t="s">
        <v>16</v>
      </c>
    </row>
    <row r="78" spans="1:10">
      <c r="A78">
        <v>24560</v>
      </c>
      <c r="B78">
        <v>1002282596</v>
      </c>
      <c r="C78" t="s">
        <v>42</v>
      </c>
      <c r="D78" t="s">
        <v>100</v>
      </c>
      <c r="E78" t="s">
        <v>98</v>
      </c>
      <c r="F78" t="s">
        <v>13</v>
      </c>
      <c r="G78" t="s">
        <v>101</v>
      </c>
      <c r="H78" t="str">
        <f>HYPERLINK("http://10.2.74.21/formularios_talento_humano/uploads/2017_11_10_03_55_50_sub 05.pdf", "archivo")</f>
        <v>0</v>
      </c>
      <c r="I78" t="s">
        <v>15</v>
      </c>
      <c r="J78" t="s">
        <v>18</v>
      </c>
    </row>
    <row r="79" spans="1:10">
      <c r="A79">
        <v>24561</v>
      </c>
      <c r="B79">
        <v>1002282596</v>
      </c>
      <c r="C79" t="s">
        <v>42</v>
      </c>
      <c r="D79" t="s">
        <v>102</v>
      </c>
      <c r="E79" t="s">
        <v>103</v>
      </c>
      <c r="F79" t="s">
        <v>13</v>
      </c>
      <c r="G79" t="s">
        <v>26</v>
      </c>
      <c r="H79" t="str">
        <f>HYPERLINK("http://10.2.74.21/formularios_talento_humano/uploads/2017_11_10_03_59_23_sub-06.pdf", "archivo")</f>
        <v>0</v>
      </c>
      <c r="I79" t="s">
        <v>15</v>
      </c>
      <c r="J79" t="s">
        <v>18</v>
      </c>
    </row>
    <row r="80" spans="1:10">
      <c r="A80">
        <v>24652</v>
      </c>
      <c r="B80">
        <v>1804086641</v>
      </c>
      <c r="C80" t="s">
        <v>56</v>
      </c>
      <c r="D80" t="s">
        <v>104</v>
      </c>
      <c r="E80" t="s">
        <v>104</v>
      </c>
      <c r="F80" t="s">
        <v>13</v>
      </c>
      <c r="G80" t="s">
        <v>29</v>
      </c>
      <c r="H80" t="s">
        <v>22</v>
      </c>
      <c r="I80" t="s">
        <v>15</v>
      </c>
      <c r="J80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REPORTE DE PERMISOS</dc:creator>
  <cp:lastModifiedBy>root</cp:lastModifiedBy>
  <dcterms:created xsi:type="dcterms:W3CDTF">2017-10-16T10:25:17-05:00</dcterms:created>
  <dcterms:modified xsi:type="dcterms:W3CDTF">2017-10-16T10:25:17-05:00</dcterms:modified>
  <dc:title>REPORTE DE PERMISOS</dc:title>
  <dc:description>REPORTE DE PERMISOS</dc:description>
  <dc:subject>REPORTE DE PERMISOS</dc:subject>
  <cp:keywords/>
  <cp:category/>
</cp:coreProperties>
</file>