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kee/Documents/GitHub/excel-challenge/pivot tables&amp;charts/"/>
    </mc:Choice>
  </mc:AlternateContent>
  <xr:revisionPtr revIDLastSave="0" documentId="8_{39243E4B-B55F-7149-9FB4-6FDCFFFEFFF5}" xr6:coauthVersionLast="47" xr6:coauthVersionMax="47" xr10:uidLastSave="{00000000-0000-0000-0000-000000000000}"/>
  <bookViews>
    <workbookView xWindow="3720" yWindow="1080" windowWidth="24800" windowHeight="14480" activeTab="5" xr2:uid="{00000000-000D-0000-FFFF-FFFF00000000}"/>
  </bookViews>
  <sheets>
    <sheet name="Crowdfunding" sheetId="1" r:id="rId1"/>
    <sheet name="category_pivot" sheetId="2" r:id="rId2"/>
    <sheet name="subcategory_pivot" sheetId="3" r:id="rId3"/>
    <sheet name="date_created_pivot" sheetId="6" r:id="rId4"/>
    <sheet name="goal_outcomes" sheetId="7" r:id="rId5"/>
    <sheet name="backers_count" sheetId="9" r:id="rId6"/>
  </sheets>
  <calcPr calcId="191029"/>
  <pivotCaches>
    <pivotCache cacheId="12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9" l="1"/>
  <c r="K8" i="9"/>
  <c r="K7" i="9"/>
  <c r="K6" i="9"/>
  <c r="K5" i="9"/>
  <c r="K4" i="9"/>
  <c r="H9" i="9"/>
  <c r="H8" i="9"/>
  <c r="H7" i="9"/>
  <c r="H6" i="9"/>
  <c r="H5" i="9"/>
  <c r="H4" i="9"/>
  <c r="D2" i="7" l="1"/>
  <c r="C2" i="7"/>
  <c r="B2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E8" i="7" s="1"/>
  <c r="D7" i="7"/>
  <c r="C7" i="7"/>
  <c r="B7" i="7"/>
  <c r="E7" i="7" s="1"/>
  <c r="D6" i="7"/>
  <c r="C6" i="7"/>
  <c r="B6" i="7"/>
  <c r="D5" i="7"/>
  <c r="C5" i="7"/>
  <c r="B5" i="7"/>
  <c r="D4" i="7"/>
  <c r="C4" i="7"/>
  <c r="B4" i="7"/>
  <c r="D3" i="7"/>
  <c r="C3" i="7"/>
  <c r="B3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13" i="7" l="1"/>
  <c r="E2" i="7"/>
  <c r="G2" i="7" s="1"/>
  <c r="E13" i="7"/>
  <c r="H13" i="7" s="1"/>
  <c r="E9" i="7"/>
  <c r="G9" i="7" s="1"/>
  <c r="G7" i="7"/>
  <c r="H2" i="7"/>
  <c r="H7" i="7"/>
  <c r="H10" i="7"/>
  <c r="F3" i="7"/>
  <c r="G8" i="7"/>
  <c r="H8" i="7"/>
  <c r="H3" i="7"/>
  <c r="G6" i="7"/>
  <c r="E5" i="7"/>
  <c r="H5" i="7" s="1"/>
  <c r="F8" i="7"/>
  <c r="E3" i="7"/>
  <c r="G3" i="7" s="1"/>
  <c r="E6" i="7"/>
  <c r="H6" i="7" s="1"/>
  <c r="E12" i="7"/>
  <c r="G12" i="7" s="1"/>
  <c r="E4" i="7"/>
  <c r="H4" i="7" s="1"/>
  <c r="F7" i="7"/>
  <c r="E11" i="7"/>
  <c r="G11" i="7" s="1"/>
  <c r="F2" i="7"/>
  <c r="E10" i="7"/>
  <c r="G10" i="7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H11" i="7" l="1"/>
  <c r="G5" i="7"/>
  <c r="G13" i="7"/>
  <c r="F5" i="7"/>
  <c r="F10" i="7"/>
  <c r="H9" i="7"/>
  <c r="F9" i="7"/>
  <c r="H12" i="7"/>
  <c r="F6" i="7"/>
  <c r="G4" i="7"/>
  <c r="F12" i="7"/>
  <c r="F4" i="7"/>
  <c r="F11" i="7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<sst xmlns="http://schemas.openxmlformats.org/spreadsheetml/2006/main" count="7075" uniqueCount="2115">
  <si>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</si>
  <si>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</si>
  <si>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</si>
  <si>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</si>
  <si>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</si>
  <si>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</si>
  <si>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</si>
  <si>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</si>
  <si>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</si>
  <si>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</si>
  <si>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</si>
  <si>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</si>
  <si>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</si>
  <si>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</si>
  <si>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</si>
  <si>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</si>
  <si>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</si>
  <si>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</si>
  <si>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</si>
  <si>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</si>
  <si>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</si>
  <si>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</si>
  <si>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</si>
  <si>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</si>
  <si>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</si>
  <si>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</si>
  <si>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</si>
  <si>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</si>
  <si>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</si>
  <si>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</si>
  <si>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</si>
  <si>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</si>
  <si>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</si>
  <si>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</si>
  <si>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</si>
  <si>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</si>
  <si>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</si>
  <si>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</si>
  <si>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</si>
  <si>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</si>
  <si>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</si>
  <si>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</si>
  <si>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</si>
  <si>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</si>
  <si>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</si>
  <si>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</si>
  <si>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</si>
  <si>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</si>
  <si>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</si>
  <si>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</si>
  <si>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</si>
  <si>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</si>
  <si>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</si>
  <si>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</si>
  <si>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</si>
  <si>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</si>
  <si>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</si>
  <si>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</si>
  <si>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</si>
  <si>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</si>
  <si>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</si>
  <si>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</si>
  <si>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</si>
  <si>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</si>
  <si>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</si>
  <si>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</si>
  <si>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</si>
  <si>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</si>
  <si>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</si>
  <si>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</si>
  <si>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</si>
  <si>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</si>
  <si>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</si>
  <si>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</si>
  <si>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</si>
  <si>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</si>
  <si>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</si>
  <si>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</si>
  <si>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</si>
  <si>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</si>
  <si>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</si>
  <si>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</si>
  <si>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</si>
  <si>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</si>
  <si>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</si>
  <si>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</si>
  <si>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</si>
  <si>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</si>
  <si>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</si>
  <si>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</si>
  <si>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</si>
  <si>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</si>
  <si>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</si>
  <si>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</si>
  <si>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</si>
  <si>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</si>
  <si>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</si>
  <si>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</si>
  <si>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</si>
  <si>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</si>
  <si>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</si>
  <si>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</si>
  <si>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</si>
  <si>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</si>
  <si>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</si>
  <si>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</si>
  <si>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</si>
  <si>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</si>
  <si>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</si>
  <si>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</si>
  <si>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</si>
  <si>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</si>
  <si>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</si>
  <si>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</si>
  <si>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</si>
  <si>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</si>
  <si>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</si>
  <si>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</si>
  <si>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</si>
  <si>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</si>
  <si>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</si>
  <si>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</si>
  <si>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</si>
  <si>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</si>
  <si>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</si>
  <si>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</si>
  <si>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</si>
  <si>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</si>
  <si>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</si>
  <si>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</si>
  <si>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</si>
  <si>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</si>
  <si>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</si>
  <si>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</si>
  <si>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</si>
  <si>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</si>
  <si>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</si>
  <si>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</si>
  <si>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</si>
  <si>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</si>
  <si>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</si>
  <si>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</si>
  <si>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</si>
  <si>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</si>
  <si>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</si>
  <si>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</si>
  <si>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</si>
  <si>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</si>
  <si>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</si>
  <si>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</si>
  <si>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</si>
  <si>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</si>
  <si>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</si>
  <si>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</si>
  <si>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</si>
  <si>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</si>
  <si>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</si>
  <si>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</si>
  <si>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</si>
  <si>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</si>
  <si>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</si>
  <si>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</si>
  <si>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</si>
  <si>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</si>
  <si>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</si>
  <si>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</si>
  <si>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</si>
  <si>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</si>
  <si>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</si>
  <si>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</si>
  <si>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</si>
  <si>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</si>
  <si>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</si>
  <si>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</si>
  <si>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</si>
  <si>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</si>
  <si>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</si>
  <si>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</si>
  <si>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</si>
  <si>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</si>
  <si>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</si>
  <si>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</si>
  <si>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</si>
  <si>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</si>
  <si>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</si>
  <si>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</si>
  <si>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</si>
  <si>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</si>
  <si>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</si>
  <si>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</si>
  <si>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</si>
  <si>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</si>
  <si>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</si>
  <si>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</si>
  <si>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</si>
  <si>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</si>
  <si>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</si>
  <si>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</si>
  <si>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</si>
  <si>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</si>
  <si>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</si>
  <si>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</si>
  <si>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</si>
  <si>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</si>
  <si>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</si>
  <si>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</si>
  <si>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</si>
  <si>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</si>
  <si>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</si>
  <si>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</si>
  <si>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</si>
  <si>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</si>
  <si>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</si>
  <si>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</si>
  <si>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</si>
  <si>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</si>
  <si>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</si>
  <si>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</si>
  <si>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</si>
  <si>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</si>
  <si>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</si>
  <si>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</si>
  <si>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</si>
  <si>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</si>
  <si>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</si>
  <si>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</si>
  <si>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</si>
  <si>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</si>
  <si>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</si>
  <si>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</si>
  <si>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</si>
  <si>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</si>
  <si>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</si>
  <si>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</si>
  <si>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</si>
  <si>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</si>
  <si>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</si>
  <si>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</si>
  <si>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</si>
  <si>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</si>
  <si>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</si>
  <si>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</si>
  <si>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</si>
  <si>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</si>
  <si>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</si>
  <si>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</si>
  <si>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</si>
  <si>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</si>
  <si>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</si>
  <si>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</si>
  <si>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</si>
  <si>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</si>
  <si>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</si>
  <si>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</si>
  <si>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</si>
  <si>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</si>
  <si>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</si>
  <si>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</si>
  <si>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</si>
  <si>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</si>
  <si>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</si>
  <si>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</si>
  <si>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</si>
  <si>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</si>
  <si>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</si>
  <si>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</si>
  <si>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</si>
  <si>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</si>
  <si>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</si>
  <si>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</si>
  <si>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</si>
  <si>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</si>
  <si>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</si>
  <si>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</si>
  <si>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</si>
  <si>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</si>
  <si>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</si>
  <si>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</si>
  <si>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</si>
  <si>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</si>
  <si>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</si>
  <si>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</si>
  <si>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</si>
  <si>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</si>
  <si>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</si>
  <si>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</si>
  <si>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</si>
  <si>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</si>
  <si>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</si>
  <si>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</si>
  <si>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</si>
  <si>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</si>
  <si>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</si>
  <si>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</si>
  <si>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</si>
  <si>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</si>
  <si>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</si>
  <si>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</si>
  <si>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</si>
  <si>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</si>
  <si>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</si>
  <si>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</si>
  <si>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</si>
  <si>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</si>
  <si>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</si>
  <si>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</si>
  <si>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</si>
  <si>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</si>
  <si>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</si>
  <si>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</si>
  <si>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</si>
  <si>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</si>
  <si>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</si>
  <si>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</si>
  <si>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</si>
  <si>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</si>
  <si>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</si>
  <si>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</si>
  <si>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</si>
  <si>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</si>
  <si>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</si>
  <si>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</si>
  <si>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</si>
  <si>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</si>
  <si>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</si>
  <si>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</si>
  <si>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</si>
  <si>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</si>
  <si>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</si>
  <si>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</si>
  <si>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</si>
  <si>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</si>
  <si>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</si>
  <si>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</si>
  <si>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</si>
  <si>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</si>
  <si>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</si>
  <si>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</si>
  <si>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</si>
  <si>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</si>
  <si>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</si>
  <si>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</si>
  <si>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</si>
  <si>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</si>
  <si>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</si>
  <si>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</si>
  <si>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</si>
  <si>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</si>
  <si>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</si>
  <si>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</si>
  <si>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</si>
  <si>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</si>
  <si>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</si>
  <si>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</si>
  <si>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</si>
  <si>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</si>
  <si>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</si>
  <si>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</si>
  <si>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</si>
  <si>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</si>
  <si>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</si>
  <si>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</si>
  <si>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</si>
  <si>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</si>
  <si>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</si>
  <si>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</si>
  <si>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</si>
  <si>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</si>
  <si>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</si>
  <si>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</si>
  <si>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</si>
  <si>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</si>
  <si>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</si>
  <si>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</si>
  <si>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</si>
  <si>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</si>
  <si>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</si>
  <si>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</si>
  <si>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</si>
  <si>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</si>
  <si>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</si>
  <si>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</si>
  <si>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</si>
  <si>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</si>
  <si>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</si>
  <si>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</si>
  <si>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</si>
  <si>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</si>
  <si>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</si>
  <si>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</si>
  <si>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</si>
  <si>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</si>
  <si>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</si>
  <si>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</si>
  <si>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</si>
  <si>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</si>
  <si>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</si>
  <si>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</si>
  <si>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</si>
  <si>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</si>
  <si>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</si>
  <si>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</si>
  <si>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</si>
  <si>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</si>
  <si>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</si>
  <si>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</si>
  <si>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</si>
  <si>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</si>
  <si>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</si>
  <si>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</si>
  <si>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</si>
  <si>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</si>
  <si>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</si>
  <si>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</si>
  <si>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</si>
  <si>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</si>
  <si>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</si>
  <si>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</si>
  <si>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</si>
  <si>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</si>
  <si>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</si>
  <si>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</si>
  <si>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</si>
  <si>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</si>
  <si>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</si>
  <si>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</si>
  <si>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</si>
  <si>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</si>
  <si>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</si>
  <si>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</si>
  <si>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</si>
  <si>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</si>
  <si>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</si>
  <si>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</si>
  <si>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</si>
  <si>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</si>
  <si>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</si>
  <si>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</si>
  <si>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</si>
  <si>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</si>
  <si>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</si>
  <si>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</si>
  <si>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</si>
  <si>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</si>
  <si>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</si>
  <si>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</si>
  <si>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</si>
  <si>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</si>
  <si>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</si>
  <si>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</si>
  <si>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</si>
  <si>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</si>
  <si>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</si>
  <si>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</si>
  <si>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</si>
  <si>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</si>
  <si>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</si>
  <si>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</si>
  <si>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</si>
  <si>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</si>
  <si>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</si>
  <si>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</si>
  <si>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</si>
  <si>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</si>
  <si>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</si>
  <si>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</si>
  <si>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</si>
  <si>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</si>
  <si>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</si>
  <si>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</si>
  <si>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</si>
  <si>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</si>
  <si>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</si>
  <si>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</si>
  <si>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</si>
  <si>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</si>
  <si>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</si>
  <si>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</si>
  <si>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</si>
  <si>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</si>
  <si>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</si>
  <si>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</si>
  <si>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</si>
  <si>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</si>
  <si>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</si>
  <si>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</si>
  <si>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</si>
  <si>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</si>
  <si>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</si>
  <si>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</si>
  <si>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</si>
  <si>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</si>
  <si>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</si>
  <si>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</si>
  <si>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</si>
  <si>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</si>
  <si>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</si>
  <si>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</si>
  <si>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</si>
  <si>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</si>
  <si>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</si>
  <si>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</si>
  <si>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</si>
  <si>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</si>
  <si>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</si>
  <si>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</si>
  <si>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</si>
  <si>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</si>
  <si>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</si>
  <si>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</si>
  <si>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</si>
  <si>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</si>
  <si>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</si>
  <si>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</si>
  <si>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</si>
  <si>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</si>
  <si>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</si>
  <si>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</si>
  <si>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</si>
  <si>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</si>
  <si>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</si>
  <si>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</si>
  <si>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</si>
  <si>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</si>
  <si>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</si>
  <si>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</si>
  <si>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</si>
  <si>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</si>
  <si>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</si>
  <si>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</si>
  <si>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</si>
  <si>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</si>
  <si>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</si>
  <si>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</si>
  <si>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</si>
  <si>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</si>
  <si>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</si>
  <si>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</si>
  <si>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</si>
  <si>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</si>
  <si>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</si>
  <si>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</si>
  <si>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</si>
  <si>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</si>
  <si>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</si>
  <si>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</si>
  <si>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</si>
  <si>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</si>
  <si>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</si>
  <si>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</si>
  <si>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</si>
  <si>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</si>
  <si>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</si>
  <si>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</si>
  <si>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</si>
  <si>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</si>
  <si>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</si>
  <si>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</si>
  <si>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</si>
  <si>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</si>
  <si>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</si>
  <si>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</si>
  <si>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</si>
  <si>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</si>
  <si>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</si>
  <si>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</si>
  <si>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</si>
  <si>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</si>
  <si>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</si>
  <si>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</si>
  <si>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</si>
  <si>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</si>
  <si>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</si>
  <si>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</si>
  <si>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</si>
  <si>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</si>
  <si>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</si>
  <si>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</si>
  <si>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</si>
  <si>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</si>
  <si>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</si>
  <si>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</si>
  <si>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</si>
  <si>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</si>
  <si>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</si>
  <si>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</si>
  <si>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</si>
  <si>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</si>
  <si>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</si>
  <si>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</si>
  <si>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</si>
  <si>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</si>
  <si>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</si>
  <si>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</si>
  <si>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</si>
  <si>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</si>
  <si>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</si>
  <si>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</si>
  <si>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</si>
  <si>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</si>
  <si>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</si>
  <si>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</si>
  <si>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</si>
  <si>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</si>
  <si>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</si>
  <si>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</si>
  <si>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</si>
  <si>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</si>
  <si>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</si>
  <si>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</si>
  <si>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</si>
  <si>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</si>
  <si>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</si>
  <si>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</si>
  <si>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</si>
  <si>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</si>
  <si>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</si>
  <si>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</si>
  <si>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</si>
  <si>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</si>
  <si>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</si>
  <si>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</si>
  <si>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</si>
  <si>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</si>
  <si>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</si>
  <si>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</si>
  <si>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</si>
  <si>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</si>
  <si>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</si>
  <si>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</si>
  <si>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</si>
  <si>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</si>
  <si>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</si>
  <si>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</si>
  <si>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</si>
  <si>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</si>
  <si>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</si>
  <si>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</si>
  <si>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</si>
  <si>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</si>
  <si>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</si>
  <si>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</si>
  <si>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</si>
  <si>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</si>
  <si>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</si>
  <si>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</si>
  <si>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</si>
  <si>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</si>
  <si>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</si>
  <si>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</si>
  <si>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</si>
  <si>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</si>
  <si>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</si>
  <si>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</si>
  <si>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</si>
  <si>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</si>
  <si>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</si>
  <si>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</si>
  <si>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</si>
  <si>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</si>
  <si>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</si>
  <si>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</si>
  <si>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</si>
  <si>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</si>
  <si>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</si>
  <si>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</si>
  <si>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</si>
  <si>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</si>
  <si>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</si>
  <si>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</si>
  <si>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</si>
  <si>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</si>
  <si>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</si>
  <si>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</si>
  <si>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</si>
  <si>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</si>
  <si>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</si>
  <si>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</si>
  <si>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</si>
  <si>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</si>
  <si>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</si>
  <si>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</si>
  <si>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</si>
  <si>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</si>
  <si>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</si>
  <si>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</si>
  <si>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</si>
  <si>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</si>
  <si>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</si>
  <si>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</si>
  <si>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</si>
  <si>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</si>
  <si>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</si>
  <si>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</si>
  <si>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</si>
  <si>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</si>
  <si>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</si>
  <si>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</si>
  <si>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</si>
  <si>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</si>
  <si>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</si>
  <si>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</si>
  <si>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</si>
  <si>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</si>
  <si>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</si>
  <si>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</si>
  <si>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</si>
  <si>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</si>
  <si>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</si>
  <si>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</si>
  <si>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</si>
  <si>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</si>
  <si>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</si>
  <si>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</si>
  <si>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</si>
  <si>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</si>
  <si>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</si>
  <si>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</si>
  <si>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</si>
  <si>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</si>
  <si>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</si>
  <si>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</si>
  <si>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</si>
  <si>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</si>
  <si>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</si>
  <si>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</si>
  <si>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</si>
  <si>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</si>
  <si>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</si>
  <si>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</si>
  <si>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</si>
  <si>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</si>
  <si>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</si>
  <si>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</si>
  <si>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</si>
  <si>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</si>
  <si>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</si>
  <si>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</si>
  <si>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</si>
  <si>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</si>
  <si>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</si>
  <si>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</si>
  <si>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</si>
  <si>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</si>
  <si>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</si>
  <si>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</si>
  <si>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</si>
  <si>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</si>
  <si>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</si>
  <si>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</si>
  <si>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</si>
  <si>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</si>
  <si>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</si>
  <si>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</si>
  <si>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</si>
  <si>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</si>
  <si>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</si>
  <si>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</si>
  <si>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</si>
  <si>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</si>
  <si>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</si>
  <si>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</si>
  <si>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</si>
  <si>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</si>
  <si>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</si>
  <si>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</si>
  <si>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</si>
  <si>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</si>
  <si>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</si>
  <si>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</si>
  <si>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</si>
  <si>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</si>
  <si>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</si>
  <si>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</si>
  <si>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</si>
  <si>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</si>
  <si>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</si>
  <si>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</si>
  <si>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</si>
  <si>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</si>
  <si>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</si>
  <si>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</si>
  <si>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</si>
  <si>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</si>
  <si>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</si>
  <si>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</si>
  <si>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</si>
  <si>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</si>
  <si>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</si>
  <si>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</si>
  <si>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</si>
  <si>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</si>
  <si>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</si>
  <si>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</si>
  <si>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</si>
  <si>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</si>
  <si>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</si>
  <si>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</si>
  <si>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</si>
  <si>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</si>
  <si>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</si>
  <si>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</si>
  <si>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</si>
  <si>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</si>
  <si>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</si>
  <si>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</si>
  <si>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</si>
  <si>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</si>
  <si>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</si>
  <si>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</si>
  <si>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</si>
  <si>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</si>
  <si>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</si>
  <si>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</si>
  <si>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</si>
  <si>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</si>
  <si>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</si>
  <si>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</si>
  <si>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</si>
  <si>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</si>
  <si>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</si>
  <si>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</si>
  <si>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</si>
  <si>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</si>
  <si>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</si>
  <si>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</si>
  <si>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</si>
  <si>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</si>
  <si>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</si>
  <si>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</si>
  <si>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</si>
  <si>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</si>
  <si>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</si>
  <si>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</si>
  <si>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</si>
  <si>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</si>
  <si>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</si>
  <si>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</si>
  <si>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</si>
  <si>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</si>
  <si>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</si>
  <si>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</si>
  <si>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</si>
  <si>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</si>
  <si>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</si>
  <si>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</si>
  <si>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</si>
  <si>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</si>
  <si>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</si>
  <si>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</si>
  <si>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</si>
  <si>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</si>
  <si>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</si>
  <si>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</si>
  <si>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</si>
  <si>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</si>
  <si>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</si>
  <si>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</si>
  <si>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</si>
  <si>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</si>
  <si>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</si>
  <si>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</si>
  <si>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</si>
  <si>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</si>
  <si>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</si>
  <si>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</si>
  <si>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</si>
  <si>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</si>
  <si>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</si>
  <si>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</si>
  <si>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</si>
  <si>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</si>
  <si>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</si>
  <si>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</si>
  <si>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</si>
  <si>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</si>
  <si>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</si>
  <si>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</si>
  <si>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</si>
  <si>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</si>
  <si>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</si>
  <si>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</si>
  <si>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</si>
  <si>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</si>
  <si>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</si>
  <si>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</si>
  <si>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</si>
  <si>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</si>
  <si>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</si>
  <si>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</si>
  <si>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</si>
  <si>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</si>
  <si>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</si>
  <si>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</si>
  <si>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</si>
  <si>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</si>
  <si>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</si>
  <si>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</si>
  <si>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</si>
  <si>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</si>
  <si>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</si>
  <si>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</si>
  <si>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</si>
  <si>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</si>
  <si>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</si>
  <si>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</si>
  <si>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</si>
  <si>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</si>
  <si>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</si>
  <si>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</si>
  <si>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</si>
  <si>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</si>
  <si>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</si>
  <si>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</si>
  <si>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</si>
  <si>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</si>
  <si>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</si>
  <si>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</si>
  <si>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</si>
  <si>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</si>
  <si>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</si>
  <si>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</si>
  <si>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</si>
  <si>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</si>
  <si>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</si>
  <si>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</si>
  <si>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</si>
  <si>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</si>
  <si>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</si>
  <si>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</si>
  <si>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</si>
  <si>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</si>
  <si>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</si>
  <si>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</si>
  <si>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</si>
  <si>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</si>
  <si>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</si>
  <si>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</si>
  <si>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</si>
  <si>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</si>
  <si>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</si>
  <si>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</si>
  <si>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</si>
  <si>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</si>
  <si>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</si>
  <si>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</si>
  <si>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</si>
  <si>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</si>
  <si>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</si>
  <si>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</si>
  <si>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</si>
  <si>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</si>
  <si>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</si>
  <si>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</si>
  <si>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</si>
  <si>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</si>
  <si>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</si>
  <si>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</si>
  <si>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</si>
  <si>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</si>
  <si>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</si>
  <si>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</si>
  <si>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</si>
  <si>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</si>
  <si>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</si>
  <si>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</si>
  <si>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</si>
  <si>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</si>
  <si>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</si>
  <si>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</si>
  <si>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</si>
  <si>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</si>
  <si>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</si>
  <si>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</si>
  <si>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</si>
  <si>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</si>
  <si>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</si>
  <si>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</si>
  <si>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</si>
  <si>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</si>
  <si>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</si>
  <si>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</si>
  <si>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</si>
  <si>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</si>
  <si>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</si>
  <si>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</si>
  <si>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</si>
  <si>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</si>
  <si>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</si>
  <si>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</si>
  <si>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</si>
  <si>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</si>
  <si>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</si>
  <si>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</si>
  <si>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</si>
  <si>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</si>
  <si>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</si>
  <si>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</si>
  <si>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</si>
  <si>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</si>
  <si>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</si>
  <si>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</si>
  <si>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</si>
  <si>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</si>
  <si>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</si>
  <si>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</si>
  <si>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</si>
  <si>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</si>
  <si>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</si>
  <si>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</si>
  <si>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</si>
  <si>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</si>
  <si>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</si>
  <si>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</si>
  <si>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</si>
  <si>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</si>
  <si>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</si>
  <si>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</si>
  <si>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</si>
  <si>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</si>
  <si>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</si>
  <si>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</si>
  <si>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</si>
  <si>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</si>
  <si>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</si>
  <si>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</si>
  <si>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</si>
  <si>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</si>
  <si>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</si>
  <si>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</si>
  <si>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</si>
  <si>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</si>
  <si>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</si>
  <si>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</si>
  <si>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</si>
  <si>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</si>
  <si>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</si>
  <si>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</si>
  <si>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</si>
  <si>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</si>
  <si>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</si>
  <si>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</si>
  <si>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</si>
  <si>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</si>
  <si>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</si>
  <si>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</si>
  <si>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</si>
  <si>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</si>
  <si>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</si>
  <si>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</si>
  <si>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</si>
  <si>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</si>
  <si>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</si>
  <si>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</si>
  <si>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</si>
  <si>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</si>
  <si>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</si>
  <si>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</si>
  <si>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</si>
  <si>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</si>
  <si>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</si>
  <si>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</si>
  <si>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</si>
  <si>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</si>
  <si>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</si>
  <si>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</si>
  <si>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</si>
  <si>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</si>
  <si>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</si>
  <si>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</si>
  <si>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</si>
  <si>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</si>
  <si>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</si>
  <si>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</si>
  <si>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</si>
  <si>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</si>
  <si>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</si>
  <si>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</si>
  <si>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</si>
  <si>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</si>
  <si>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</si>
  <si>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</si>
  <si>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</si>
  <si>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</si>
  <si>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</si>
  <si>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</si>
  <si>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</si>
  <si>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</si>
  <si>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</si>
  <si>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</si>
  <si>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</si>
  <si>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</si>
  <si>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</si>
  <si>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</si>
  <si>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</si>
  <si>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</si>
  <si>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</si>
  <si>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</si>
  <si>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</si>
  <si>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</si>
  <si>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</si>
  <si>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</si>
  <si>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</si>
  <si>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</si>
  <si>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</si>
  <si>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</si>
  <si>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</si>
  <si>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</si>
  <si>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</si>
  <si>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</si>
  <si>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</si>
  <si>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</si>
  <si>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</si>
  <si>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</si>
  <si>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</si>
  <si>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</si>
  <si>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</si>
  <si>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</si>
  <si>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</si>
  <si>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</si>
  <si>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</si>
  <si>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</si>
  <si>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</si>
  <si>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</si>
  <si>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</si>
  <si>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</si>
  <si>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</si>
  <si>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</si>
  <si>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</si>
  <si>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</si>
  <si>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</si>
  <si>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</si>
  <si>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</si>
  <si>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</si>
  <si>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</si>
  <si>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</si>
  <si>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</si>
  <si>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</si>
  <si>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</si>
  <si>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</si>
  <si>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</si>
  <si>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</si>
  <si>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</si>
  <si>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</si>
  <si>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</si>
  <si>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</si>
  <si>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</si>
  <si>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</si>
  <si>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</si>
  <si>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</si>
  <si>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</si>
  <si>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</si>
  <si>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</si>
  <si>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</si>
  <si>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</si>
  <si>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</si>
  <si>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</si>
  <si>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</si>
  <si>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</si>
  <si>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</si>
  <si>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</si>
  <si>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</si>
  <si>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</si>
  <si>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</si>
  <si>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</si>
  <si>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</si>
  <si>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</si>
  <si>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</si>
  <si>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</si>
  <si>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</si>
  <si>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</si>
  <si>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</si>
  <si>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</si>
  <si>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</si>
  <si>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</si>
  <si>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</si>
  <si>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</si>
  <si>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</si>
  <si>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</si>
  <si>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</si>
  <si>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</si>
  <si>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</si>
  <si>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</si>
  <si>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</si>
  <si>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</si>
  <si>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</si>
  <si>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</si>
  <si>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</si>
  <si>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</si>
  <si>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</si>
  <si>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</si>
  <si>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</si>
  <si>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</si>
  <si>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</si>
  <si>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</si>
  <si>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</si>
  <si>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</si>
  <si>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</si>
  <si>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</si>
  <si>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</si>
  <si>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</si>
  <si>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</si>
  <si>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</si>
  <si>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</si>
  <si>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</si>
  <si>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</si>
  <si>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</si>
  <si>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</si>
  <si>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</si>
  <si>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</si>
  <si>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</si>
  <si>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</si>
  <si>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</si>
  <si>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</si>
  <si>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</si>
  <si>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</si>
  <si>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</si>
  <si>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</si>
  <si>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</si>
  <si>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</si>
  <si>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</si>
  <si>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</si>
  <si>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</si>
  <si>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</si>
  <si>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</si>
  <si>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</si>
  <si>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</si>
  <si>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</si>
  <si>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</si>
  <si>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</si>
  <si>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</si>
  <si>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</si>
  <si>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</si>
  <si>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</si>
  <si>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</si>
  <si>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</si>
  <si>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</si>
  <si>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</si>
  <si>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</si>
  <si>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</si>
  <si>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</si>
  <si>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</si>
  <si>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</si>
  <si>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</si>
  <si>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</si>
  <si>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</si>
  <si>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</si>
  <si>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</si>
  <si>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</si>
  <si>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</si>
  <si>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</si>
  <si>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</si>
  <si>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</si>
  <si>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</si>
  <si>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</si>
  <si>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</si>
  <si>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</si>
  <si>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</si>
  <si>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</si>
  <si>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</si>
  <si>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</si>
  <si>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</si>
  <si>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</si>
  <si>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</si>
  <si>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</si>
  <si>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</si>
  <si>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</si>
  <si>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</si>
  <si>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</si>
  <si>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</si>
  <si>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</si>
  <si>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</si>
  <si>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</si>
  <si>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</si>
  <si>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</si>
  <si>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</si>
  <si>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</si>
  <si>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</si>
  <si>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</si>
  <si>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</si>
  <si>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</si>
  <si>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</si>
  <si>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</si>
  <si>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</si>
  <si>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</si>
  <si>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</si>
  <si>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</si>
  <si>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</si>
  <si>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</si>
  <si>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</si>
  <si>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</si>
  <si>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</si>
  <si>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</si>
  <si>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</si>
  <si>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</si>
  <si>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</si>
  <si>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</si>
  <si>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</si>
  <si>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</si>
  <si>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</si>
  <si>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</si>
  <si>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</si>
  <si>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</si>
  <si>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</si>
  <si>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</si>
  <si>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</si>
  <si>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</si>
  <si>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</si>
  <si>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</si>
  <si>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</si>
  <si>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</si>
  <si>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</si>
  <si>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</si>
  <si>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</si>
  <si>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</si>
  <si>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</si>
  <si>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</si>
  <si>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</si>
  <si>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</si>
  <si>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</si>
  <si>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</si>
  <si>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</si>
  <si>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</si>
  <si>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</si>
  <si>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</si>
  <si>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</si>
  <si>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</si>
  <si>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</si>
  <si>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</si>
  <si>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</si>
  <si>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</si>
  <si>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</si>
  <si>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</si>
  <si>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</si>
  <si>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</si>
  <si>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</si>
  <si>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</si>
  <si>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</si>
  <si>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</si>
  <si>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</si>
  <si>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</si>
  <si>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</si>
  <si>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</si>
  <si>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</si>
  <si>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</si>
  <si>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</si>
  <si>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</si>
  <si>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</si>
  <si>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</si>
  <si>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</si>
  <si>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</si>
  <si>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</si>
  <si>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</si>
  <si>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</si>
  <si>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</si>
  <si>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</si>
  <si>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</si>
  <si>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</si>
  <si>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</si>
  <si>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</si>
  <si>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</si>
  <si>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</si>
  <si>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</si>
  <si>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</si>
  <si>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</si>
  <si>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</si>
  <si>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</si>
  <si>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</si>
  <si>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</si>
  <si>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</si>
  <si>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</si>
  <si>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</si>
  <si>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</si>
  <si>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</si>
  <si>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</si>
  <si>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</si>
  <si>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</si>
  <si>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</si>
  <si>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</si>
  <si>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</si>
  <si>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</si>
  <si>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</si>
  <si>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</si>
  <si>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</si>
  <si>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</si>
  <si>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</si>
  <si>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</si>
  <si>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</si>
  <si>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</si>
  <si>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</si>
  <si>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</si>
  <si>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</si>
  <si>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</si>
  <si>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</si>
  <si>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</si>
  <si>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</si>
  <si>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</si>
  <si>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</si>
  <si>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</si>
  <si>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</si>
  <si>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</si>
  <si>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</si>
  <si>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</si>
  <si>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</si>
  <si>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</si>
  <si>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</si>
  <si>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</si>
  <si>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</si>
  <si>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</si>
  <si>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</si>
  <si>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</si>
  <si>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</si>
  <si>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</si>
  <si>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</si>
  <si>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</si>
  <si>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</si>
  <si>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</si>
  <si>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</si>
  <si>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</si>
  <si>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</si>
  <si>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</si>
  <si>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</si>
  <si>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</si>
  <si>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</si>
  <si>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</si>
  <si>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</si>
  <si>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</si>
  <si>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</si>
  <si>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</si>
  <si>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</si>
  <si>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</si>
  <si>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</si>
  <si>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</si>
  <si>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</si>
  <si>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</si>
  <si>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</si>
  <si>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</si>
  <si>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</si>
  <si>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</si>
  <si>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</si>
  <si>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</si>
  <si>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</si>
  <si>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</si>
  <si>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</si>
  <si>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</si>
  <si>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</si>
  <si>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</si>
  <si>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</si>
  <si>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</si>
  <si>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</si>
  <si>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</si>
  <si>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</si>
  <si>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</si>
  <si>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</si>
  <si>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</si>
  <si>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</si>
  <si>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</si>
  <si>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</si>
  <si>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</si>
  <si>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</si>
  <si>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</si>
  <si>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</si>
  <si>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</si>
  <si>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</si>
  <si>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</si>
  <si>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</si>
  <si>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</si>
  <si>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</si>
  <si>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</si>
  <si>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</si>
  <si>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</si>
  <si>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</si>
  <si>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</si>
  <si>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</si>
  <si>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</si>
  <si>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</si>
  <si>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</si>
  <si>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</si>
  <si>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</si>
  <si>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</si>
  <si>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</si>
  <si>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</si>
  <si>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</si>
  <si>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</si>
  <si>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</si>
  <si>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</si>
  <si>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</si>
  <si>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</si>
  <si>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</si>
  <si>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</si>
  <si>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</si>
  <si>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</si>
  <si>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</si>
  <si>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</si>
  <si>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</si>
  <si>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</si>
  <si>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</si>
  <si>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</si>
  <si>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</si>
  <si>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</si>
  <si>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</si>
  <si>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</si>
  <si>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</si>
  <si>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</si>
  <si>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</si>
  <si>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</si>
  <si>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</si>
  <si>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</si>
  <si>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</si>
  <si>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</si>
  <si>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</si>
  <si>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</si>
  <si>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</si>
  <si>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</si>
  <si>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</si>
  <si>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</si>
  <si>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</si>
  <si>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</si>
  <si>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</si>
  <si>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</si>
  <si>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</si>
  <si>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</si>
  <si>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</si>
  <si>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</si>
  <si>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</si>
  <si>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</si>
  <si>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</si>
  <si>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</si>
  <si>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</si>
  <si>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</si>
  <si>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</si>
  <si>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</si>
  <si>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</si>
  <si>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</si>
  <si>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</si>
  <si>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</si>
  <si>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</si>
  <si>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</si>
  <si>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</si>
  <si>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</si>
  <si>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</si>
  <si>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</si>
  <si>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</si>
  <si>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</si>
  <si>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</si>
  <si>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</si>
  <si>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</si>
  <si>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</si>
  <si>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</si>
  <si>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</si>
  <si>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</si>
  <si>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</si>
  <si>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</si>
  <si>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</si>
  <si>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</si>
  <si>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</si>
  <si>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</si>
  <si>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</si>
  <si>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</si>
  <si>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</si>
  <si>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</si>
  <si>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</si>
  <si>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</si>
  <si>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</si>
  <si>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</si>
  <si>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</si>
  <si>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</si>
  <si>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</si>
  <si>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</si>
  <si>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</si>
  <si>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</si>
  <si>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</si>
  <si>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</si>
  <si>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</si>
  <si>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</si>
  <si>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</si>
  <si>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</si>
  <si>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</si>
  <si>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</si>
  <si>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</si>
  <si>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</si>
  <si>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</si>
  <si>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</si>
  <si>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</si>
  <si>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</si>
  <si>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</si>
  <si>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</si>
  <si>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</si>
  <si>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</si>
  <si>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</si>
  <si>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</si>
  <si>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</si>
  <si>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</si>
  <si>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</si>
  <si>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</si>
  <si>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</si>
  <si>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</si>
  <si>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</si>
  <si>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</si>
  <si>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</si>
  <si>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</si>
  <si>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</si>
  <si>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</si>
  <si>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</si>
  <si>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</si>
  <si>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</si>
  <si>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</si>
  <si>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</si>
  <si>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</si>
  <si>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</si>
  <si>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</si>
  <si>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</si>
  <si>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</si>
  <si>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</si>
  <si>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</si>
  <si>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</si>
  <si>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</si>
  <si>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</si>
  <si>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</si>
  <si>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</si>
  <si>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</si>
  <si>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</si>
  <si>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</si>
  <si>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</si>
  <si>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</si>
  <si>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</si>
  <si>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</si>
  <si>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</si>
  <si>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</si>
  <si>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</si>
  <si>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</si>
  <si>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</si>
  <si>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</si>
  <si>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</si>
  <si>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</si>
  <si>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</si>
  <si>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</si>
  <si>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</si>
  <si>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</si>
  <si>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</si>
  <si>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</si>
  <si>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</si>
  <si>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</si>
  <si>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</si>
  <si>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</si>
  <si>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</si>
  <si>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</si>
  <si>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</si>
  <si>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</si>
  <si>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</si>
  <si>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</si>
  <si>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</si>
  <si>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</si>
  <si>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</si>
  <si>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</si>
  <si>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</si>
  <si>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</si>
  <si>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</si>
  <si>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</si>
  <si>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</si>
  <si>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</si>
  <si>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</si>
  <si>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</si>
  <si>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</si>
  <si>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</si>
  <si>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</si>
  <si>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</si>
  <si>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</si>
  <si>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</si>
  <si>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</si>
  <si>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</si>
  <si>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</si>
  <si>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</si>
  <si>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</si>
  <si>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</si>
  <si>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</si>
  <si>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</si>
  <si>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</si>
  <si>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</si>
  <si>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</si>
  <si>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</si>
  <si>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</si>
  <si>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</si>
  <si>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</si>
  <si>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</si>
  <si>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</si>
  <si>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</si>
  <si>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</si>
  <si>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</si>
  <si>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</si>
  <si>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</si>
  <si>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</si>
  <si>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</si>
  <si>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</si>
  <si>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</si>
  <si>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</si>
  <si>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</si>
  <si>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</si>
  <si>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</si>
  <si>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</si>
  <si>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</si>
  <si>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</si>
  <si>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</si>
  <si>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</si>
  <si>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</si>
  <si>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</si>
  <si>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</si>
  <si>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</si>
  <si>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</si>
  <si>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</si>
  <si>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</si>
  <si>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</si>
  <si>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</si>
  <si>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</si>
  <si>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</si>
  <si>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</si>
  <si>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</si>
  <si>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</si>
  <si>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</si>
  <si>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</si>
  <si>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</si>
  <si>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</si>
  <si>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</si>
  <si>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</si>
  <si>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</si>
  <si>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</si>
  <si>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</si>
  <si>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</si>
  <si>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</si>
  <si>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</si>
  <si>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</si>
  <si>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</si>
  <si>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</si>
  <si>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</si>
  <si>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</si>
  <si>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</si>
  <si>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</si>
  <si>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</si>
  <si>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</si>
  <si>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</si>
  <si>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</si>
  <si>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</si>
  <si>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</si>
  <si>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</si>
  <si>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</si>
  <si>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</si>
  <si>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</si>
  <si>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</si>
  <si>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</si>
  <si>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</si>
  <si>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</si>
  <si>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</si>
  <si>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</si>
  <si>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</si>
  <si>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</si>
  <si>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</si>
  <si>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</si>
  <si>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</si>
  <si>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</si>
  <si>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</si>
  <si>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</si>
  <si>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</si>
  <si>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</si>
  <si>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</si>
  <si>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</si>
  <si>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</si>
  <si>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</si>
  <si>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</si>
  <si>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</si>
  <si>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</si>
  <si>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</si>
  <si>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</si>
  <si>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</si>
  <si>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</si>
  <si>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</si>
  <si>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</si>
  <si>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</si>
  <si>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</si>
  <si>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</si>
  <si>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</si>
  <si>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</si>
  <si>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</si>
  <si>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</si>
  <si>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</si>
  <si>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</si>
  <si>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</si>
  <si>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</si>
  <si>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</si>
  <si>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</si>
  <si>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</si>
  <si>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</si>
  <si>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</si>
  <si>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</si>
  <si>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</si>
  <si>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</si>
  <si>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</si>
  <si>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</si>
  <si>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</si>
  <si>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</si>
  <si>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</si>
  <si>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</si>
  <si>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</si>
  <si>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</si>
  <si>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</si>
  <si>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</si>
  <si>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</si>
  <si>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</si>
  <si>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</si>
  <si>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</si>
  <si>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</si>
  <si>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</si>
  <si>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</si>
  <si>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</si>
  <si>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</si>
  <si>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</si>
  <si>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</si>
  <si>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</si>
  <si>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</si>
  <si>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</si>
  <si>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</si>
  <si>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</si>
  <si>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</si>
  <si>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</si>
  <si>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</si>
  <si>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</si>
  <si>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</si>
  <si>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</si>
  <si>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</si>
  <si>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</si>
  <si>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</si>
  <si>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</si>
  <si>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</si>
  <si>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</si>
  <si>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</si>
  <si>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</si>
  <si>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</si>
  <si>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</si>
  <si>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</si>
  <si>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</si>
  <si>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</si>
  <si>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</si>
  <si>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</si>
  <si>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</si>
  <si>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</si>
  <si>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</si>
  <si>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</si>
  <si>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</si>
  <si>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</si>
  <si>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</si>
  <si>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</si>
  <si>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</si>
  <si>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</si>
  <si>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</si>
  <si>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</si>
  <si>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</si>
  <si>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</si>
  <si>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</si>
  <si>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</si>
  <si>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</si>
  <si>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</si>
  <si>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</si>
  <si>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</si>
  <si>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</si>
  <si>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</si>
  <si>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</si>
  <si>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</si>
  <si>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</si>
  <si>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</si>
  <si>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</si>
  <si>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</si>
  <si>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</si>
  <si>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</si>
  <si>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</si>
  <si>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</si>
  <si>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</si>
  <si>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</si>
  <si>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</si>
  <si>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</si>
  <si>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</si>
  <si>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</si>
  <si>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</si>
  <si>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</si>
  <si>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</si>
  <si>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</si>
  <si>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</si>
  <si>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</si>
  <si>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</si>
  <si>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</si>
  <si>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</si>
  <si>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</si>
  <si>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</si>
  <si>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</si>
  <si>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</si>
  <si>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</si>
  <si>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</si>
  <si>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</si>
  <si>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</si>
  <si>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</si>
  <si>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</si>
  <si>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</si>
  <si>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</si>
  <si>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</si>
  <si>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</si>
  <si>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</si>
  <si>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</si>
  <si>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</si>
  <si>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</si>
  <si>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</si>
  <si>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</si>
  <si>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</si>
  <si>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</si>
  <si>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</si>
  <si>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</si>
  <si>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</si>
  <si>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</si>
  <si>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</si>
  <si>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</si>
  <si>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</si>
  <si>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</si>
  <si>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</si>
  <si>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</si>
  <si>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</si>
  <si>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</si>
  <si>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</si>
  <si>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</si>
  <si>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</si>
  <si>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</si>
  <si>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</si>
  <si>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</si>
  <si>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</si>
  <si>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</si>
  <si>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</si>
  <si>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</si>
  <si>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</si>
  <si>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</si>
  <si>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</si>
  <si>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</si>
  <si>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</si>
  <si>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</si>
  <si>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</si>
  <si>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</si>
  <si>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</si>
  <si>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</si>
  <si>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</si>
  <si>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</si>
  <si>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</si>
  <si>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</si>
  <si>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</si>
  <si>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</si>
  <si>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</si>
  <si>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</si>
  <si>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</si>
  <si>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</si>
  <si>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</si>
  <si>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</si>
  <si>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</si>
  <si>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</si>
  <si>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</si>
  <si>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</si>
  <si>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</si>
  <si>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</si>
  <si>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</si>
  <si>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</si>
  <si>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</si>
  <si>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</si>
  <si>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</si>
  <si>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</si>
  <si>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</si>
  <si>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</si>
  <si>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</si>
  <si>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</si>
  <si>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</si>
  <si>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</si>
  <si>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</si>
  <si>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</si>
  <si>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</si>
  <si>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</si>
  <si>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</si>
  <si>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</si>
  <si>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</si>
  <si>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</si>
  <si>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</si>
  <si>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</si>
  <si>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</si>
  <si>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</si>
  <si>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</si>
  <si>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</si>
  <si>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</si>
  <si>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</si>
  <si>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</si>
  <si>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</si>
  <si>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</si>
  <si>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</si>
  <si>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</si>
  <si>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</si>
  <si>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</si>
  <si>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</si>
  <si>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</si>
  <si>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</si>
  <si>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</si>
  <si>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</si>
  <si>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</si>
  <si>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</si>
  <si>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</si>
  <si>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</si>
  <si>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</si>
  <si>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</si>
  <si>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</si>
  <si>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</si>
  <si>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</si>
  <si>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</si>
  <si>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</si>
  <si>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</si>
  <si>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</si>
  <si>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</si>
  <si>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</si>
  <si>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</si>
  <si>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</si>
  <si>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</si>
  <si>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</si>
  <si>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</si>
  <si>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</si>
  <si>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</si>
  <si>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</si>
  <si>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</si>
  <si>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</si>
  <si>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</si>
  <si>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</si>
  <si>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</si>
  <si>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</si>
  <si>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</si>
  <si>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</si>
  <si>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</si>
  <si>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</si>
  <si>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</si>
  <si>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</si>
  <si>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</si>
  <si>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</si>
  <si>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</si>
  <si>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</si>
  <si>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</si>
  <si>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</si>
  <si>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</si>
  <si>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</si>
  <si>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</si>
  <si>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</si>
  <si>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</si>
  <si>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</si>
  <si>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</si>
  <si>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</si>
  <si>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</si>
  <si>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</si>
  <si>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</si>
  <si>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</si>
  <si>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</si>
  <si>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</si>
  <si>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</si>
  <si>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</si>
  <si>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</si>
  <si>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</si>
  <si>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</si>
  <si>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</si>
  <si>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</si>
  <si>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</si>
  <si>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</si>
  <si>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</si>
  <si>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</si>
  <si>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</si>
  <si>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</si>
  <si>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</si>
  <si>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</si>
  <si>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</si>
  <si>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</si>
  <si>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</si>
  <si>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</si>
  <si>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</si>
  <si>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</si>
  <si>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</si>
  <si>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</si>
  <si>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</si>
  <si>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</si>
  <si>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</si>
  <si>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</si>
  <si>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</si>
  <si>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</si>
  <si>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</si>
  <si>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</si>
  <si>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</si>
  <si>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</si>
  <si>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</si>
  <si>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</si>
  <si>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</si>
  <si>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</si>
  <si>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</si>
  <si>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</si>
  <si>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</si>
  <si>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</si>
  <si>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</si>
  <si>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</si>
  <si>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</si>
  <si>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</si>
  <si>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</si>
  <si>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</si>
  <si>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</si>
  <si>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</si>
  <si>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</si>
  <si>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</si>
  <si>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</si>
  <si>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</si>
  <si>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</si>
  <si>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</si>
  <si>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</si>
  <si>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</si>
  <si>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outcome</t>
  </si>
  <si>
    <t>failed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</si>
</sst>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10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fgColor rgb="FFFF00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[backers_count.xlsx]category_pivot!PivotTable1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754B-92BE-329A5FB3A3BC}"/>
            </c:ext>
          </c:extLst>
        </c:ser>
        <c:ser>
          <c:idx val="1"/>
          <c:order val="1"/>
          <c:tx>
            <c:strRef>
              <c:f>category_pivot!$C$3:$C$4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754B-92BE-329A5FB3A3BC}"/>
            </c:ext>
          </c:extLst>
        </c:ser>
        <c:ser>
          <c:idx val="2"/>
          <c:order val="2"/>
          <c:tx>
            <c:strRef>
              <c:f>category_pivot!$D$3:$D$4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754B-92BE-329A5FB3A3BC}"/>
            </c:ext>
          </c:extLst>
        </c:ser>
        <c:ser>
          <c:idx val="3"/>
          <c:order val="3"/>
          <c:tx>
            <c:strRef>
              <c:f>category_pivot!$E$3:$E$4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E-754B-92BE-329A5FB3A3BC}"/>
            </c:ext>
          </c:extLst>
        </c:ser>
        <c:ser>
          <c:idx val="4"/>
          <c:order val="4"/>
          <c:tx>
            <c:strRef>
              <c:f>category_pivot!$F$3:$F$4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30E-754B-92BE-329A5FB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843680"/>
        <c:axId val="355845408"/>
      </c:barChart>
      <c:catAx>
        <c:axId val="3558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408"/>
        <c:crosses val="autoZero"/>
        <c:auto val="1"/>
        <c:lblAlgn val="ctr"/>
        <c:lblOffset val="100"/>
        <c:noMultiLvlLbl val="0"/>
      </c:catAx>
      <c:valAx>
        <c:axId val="355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[backers_count.xlsx]subcategory_pivot!PivotTable2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0649-9B67-23917B3E6993}"/>
            </c:ext>
          </c:extLst>
        </c:ser>
        <c:ser>
          <c:idx val="1"/>
          <c:order val="1"/>
          <c:tx>
            <c:strRef>
              <c:f>subcategory_pivot!$C$4:$C$5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0649-9B67-23917B3E6993}"/>
            </c:ext>
          </c:extLst>
        </c:ser>
        <c:ser>
          <c:idx val="2"/>
          <c:order val="2"/>
          <c:tx>
            <c:strRef>
              <c:f>subcategory_pivot!$D$4:$D$5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0649-9B67-23917B3E6993}"/>
            </c:ext>
          </c:extLst>
        </c:ser>
        <c:ser>
          <c:idx val="3"/>
          <c:order val="3"/>
          <c:tx>
            <c:strRef>
              <c:f>subcategory_pivot!$E$4:$E$5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0649-9B67-23917B3E6993}"/>
            </c:ext>
          </c:extLst>
        </c:ser>
        <c:ser>
          <c:idx val="4"/>
          <c:order val="4"/>
          <c:tx>
            <c:strRef>
              <c:f>subcategory_pivot!$F$4:$F$5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FB9-0649-9B67-23917B3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401536"/>
        <c:axId val="565403264"/>
      </c:barChart>
      <c:catAx>
        <c:axId val="565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264"/>
        <c:crosses val="autoZero"/>
        <c:auto val="1"/>
        <c:lblAlgn val="ctr"/>
        <c:lblOffset val="100"/>
        <c:noMultiLvlLbl val="0"/>
      </c:catAx>
      <c:valAx>
        <c:axId val="56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[backers_count.xlsx]date_created_pivot!PivotTable5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date_created_pivot!$B$4:$B$5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0B43-B884-308B566A4FF4}"/>
            </c:ext>
          </c:extLst>
        </c:ser>
        <c:ser>
          <c:idx val="1"/>
          <c:order val="1"/>
          <c:tx>
            <c:strRef>
              <c:f>date_created_pivot!$C$4:$C$5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0B43-B884-308B566A4FF4}"/>
            </c:ext>
          </c:extLst>
        </c:ser>
        <c:ser>
          <c:idx val="2"/>
          <c:order val="2"/>
          <c:tx>
            <c:strRef>
              <c:f>date_created_pivot!$D$4:$D$5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0B43-B884-308B566A4FF4}"/>
            </c:ext>
          </c:extLst>
        </c:ser>
        <c:ser>
          <c:idx val="3"/>
          <c:order val="3"/>
          <c:tx>
            <c:strRef>
              <c:f>date_created_pivot!$E$4:$E$5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0B43-B884-308B566A4FF4}"/>
            </c:ext>
          </c:extLst>
        </c:ser>
        <c:ser>
          <c:idx val="4"/>
          <c:order val="4"/>
          <c:tx>
            <c:strRef>
              <c:f>date_created_pivot!$F$4:$F$5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0B43-B884-308B566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7504"/>
        <c:axId val="563909232"/>
      </c:lineChart>
      <c:catAx>
        <c:axId val="563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9232"/>
        <c:crosses val="autoZero"/>
        <c:auto val="1"/>
        <c:lblAlgn val="ctr"/>
        <c:lblOffset val="100"/>
        <c:noMultiLvlLbl val="0"/>
      </c:catAx>
      <c:valAx>
        <c:axId val="563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114300</xdr:rowOff>
    </xdr:from>
    <xdr:to>
      <xdr:col>17</xdr:col>
      <xdr:colOff>673100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5EE2F-9CB8-553C-734A-F6D9D2E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63500</xdr:rowOff>
    </xdr:from>
    <xdr:to>
      <xdr:col>20</xdr:col>
      <xdr:colOff>342900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8776-FC24-F9AC-8C7D-37C2D86F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2</xdr:row>
      <xdr:rowOff>31750</xdr:rowOff>
    </xdr:from>
    <xdr:to>
      <xdr:col>17</xdr:col>
      <xdr:colOff>787400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3A721-934C-3FC8-0B9E-59238602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05481365738" createdVersion="8" refreshedVersion="8" minRefreshableVersion="3" recordCount="1001" xr:uid="{3907B6BD-18B2-7D44-B6B5-BEB94FB05F4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18334490739" createdVersion="8" refreshedVersion="8" minRefreshableVersion="3" recordCount="1001" xr:uid="{B038B2F3-B255-4F47-A4E0-1E189ABCF9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4-08-21T05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3-11-19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9-09-20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1-2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2-09-08T05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7-09-1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5-08-15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0-08-11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3-11-07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0-10-01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09-27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9-10-3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6-06-23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2-04-0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9-12-14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4-02-13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1-01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8-09-16T05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9-03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4-07-28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1-09-1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8-04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9-04-0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4-06-23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1-06-07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8-08-2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5-10-1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0-03-04T06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8-08-29T05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9-05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6-02-02T06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8-02-06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4-11-11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7-03-28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9-03-02T06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1-03-23T05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9-11-08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0-10-23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3-03-1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0-06-24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2-09-30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1-07-13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4-08-09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9-03-18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6-11-17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0-07-31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4-04-2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5-07-07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9-12-04T06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3-08-29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2-04-12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0-09-19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4-06-28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8-03-17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8-04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5-01-17T06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7-09-13T05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5-10-04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7-06-27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2-07-20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1-04-02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5-06-06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7-05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8-07-17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1-02-03T06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5-04-13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0-01-30T06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7-09-12T05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1-01-22T06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0-12-21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9-12-04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5-08-06T05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6-11-30T06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03-28T05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8-07-23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5-03-1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0-10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8-04-1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6-21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7-09-28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12-18T06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9-01-24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6-08-19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2-08-07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1-09-19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5-05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1-03-19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5-05-08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0-04-17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6-02-25T06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9-03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0-06-24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2-10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9-04-18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10-21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1-03-23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5-08-18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7-31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4-12-24T06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1-11-06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5-02-28T06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8-05-21T05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0-11-0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7-05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3-04-20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9-09-13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8-05-10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2-05-1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4-01-14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8-09-3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2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4-09-0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7-09-19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9-04-10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7-12-22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5-09-1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1-09-2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4-02-01T06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7-03T05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5-04-2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4-10-18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5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9-07-05T05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8-09-2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6-09-1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0-05-15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9-09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5-02-28T06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1-11-11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3-12-12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8-01-28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1-09-03T05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8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3-03-12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4-06-19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0-10-12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2-10-04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5-05-07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8-03-02T06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5-06-18T05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2-05-17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0-07-18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9-06-25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4-09-12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1-11-28T06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6-06-19T05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7-08-0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3-02-22T06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8-12-17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4-07-30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7-02-24T06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2-10-25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6-06-0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0-04-09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9-10-2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4-01-11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5-12-09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9-04-14T05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5-13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5-09-29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9-01-07T06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7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0-09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09-02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0-12-26T06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3-06-20T05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9-03-17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2-07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7-08-10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4-04-11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8-03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3-05-24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5-10-06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6-09-19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2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0-12-10T06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7-09-30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3-03-18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0-03-2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7-10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9-07-0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0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9-05-04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8-05-2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4-06-07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3-03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4-12-0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6-03-04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3-06-05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9-03-1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4-07-0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8-04-12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5-09-3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8-08-05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6-09-22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7-07-07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0-09-04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5-07-11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0-04-05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4-08-12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1-10-06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7-01-19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1-04-13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8-10-29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0-03-08T06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8-09-17T05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7-12-03T06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6-05-13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7-03-30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3-09-2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20-01-30T06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10-11-14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08-25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9-02-15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1-11-24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9-05-07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1-12-15T06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2-08-28T05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1-07-19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2-06-23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4-10-0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6-03-30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4-11-08T06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05-03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0-05-15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5-05-21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6-09-2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7-07-19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9-12-06T06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3-07-18T05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6-07-26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1-06-28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7-08-29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2-18T06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9-07-02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4-04-27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8-01-08T06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5-09-02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0-08-07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4-04-23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7-05-20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8-03-07T06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4-09-04T05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4-08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3-08-09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7-01-06T06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5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9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0-03-01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2-12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3-10-30T05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1-04-2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7-02-23T06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1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6-03-0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3-03-19T05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6-12-28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2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0-10T05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0-08-2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1-05-01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0-01-09T06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3-02-2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6-02-16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4-12-10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2-11-09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1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9-02-21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0-12-04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6-01-07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9-08-04T05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7-09-2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11-11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9-04-14T05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2-04-2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0-07-21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2-12-21T06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8-09-06T05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7-11-27T06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2-04-01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6-12-03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06-04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2-05-06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6-10-18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1-30T06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5-04-28T05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2-03-15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5-08-06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3-06-11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1-10-19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2-04-03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0-10-14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8-11-07T06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3-11-09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9-02-1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4-01-23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6-03-15T05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4-28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7-08-3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5-03-15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8-09-16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6-01-12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9-17T05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4-29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7-07-17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2-06-2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1-04-19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10-11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0-04-25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1-02-28T06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3-11-01T05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2-02-29T06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9-03-17T05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4-06-2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9-11-20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7-05-27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4-02-16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0-09-05T05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1-05-19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4-0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0-12-08T06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4-03-29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5-07-03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8-07-0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6-01-01T06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9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8-12-11T06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6-12-23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7-12-09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1-12-20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3-03-29T05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8-12-18T06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01-17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9-11-28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0-12-1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9-11-12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1-11-04T05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7-08-16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1-12-1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5-09-04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3-08-01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4-01-11T06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8-03-03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5-07-10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7-10-1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5-03-07T06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7-03-0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8-13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5-06-07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9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11-15T06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9-07-06T05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3-09-10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7-03-03T06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2-01-2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5-09-28T05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8-08-1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1-09-0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1-15T06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7-10-31T05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1-03-06T06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12-28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8-04-04T05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7-01-2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1-01-0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4-11-11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0-11-05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3-03-14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9-04-21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5-03-3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1-2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7-08-25T05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9-01-16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5-12-12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4-07-12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9-11-05T06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8-06-28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1-11-10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3-06-28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5-07-24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7-11-0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9-02-19T06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7-03-0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9-04-30T05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0-07-0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2-06-17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1-06T06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0-11-2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3-09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4-01-1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1-01-08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7-07-18T05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3-08-0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1-12-09T06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8-10-13T05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3-05-29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8-05-10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1-02-09T06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3-09-07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9-10-2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2-02-22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0-06-17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7-11-17T06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8-07-24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3-02-11T06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9-10-20T05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6-07-1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7-04-22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5-04-2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7-05-31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4-01-13T06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8-12-24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0-04-28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2-01-30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1-01-26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8-11-2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2-05-07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1-12-28T06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7-07-09T05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2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0-05-07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1-09-24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8-04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5-08-03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3-03-06T06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4-10-15T05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1-02-18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4-03-10T05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9-11-02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8-07-0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4-05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3-12-11T06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6-12-1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4-12-27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9-04-21T05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5-09-16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3-04-0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6-11-13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7-07-10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2-05-24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7-09-18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0-10-19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1-07-26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0-12-24T06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2-12-20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8-01-04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3-04-16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9-03-23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8-11-13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7-08-19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0-07-07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7-01-11T06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3-11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1-10-16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8-02-10T06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6-10-16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0-05-11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5-01-22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0-08-12T05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4-05-18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3-03-09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4-01-04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8-02-25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0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3-06-07T05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5-11-30T06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9-04-30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5-05-2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6-12-19T06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2-05-02T05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9-05-04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8-06-27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4-12-17T06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3-06-29T05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8-08-16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1-07-23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5-03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7-07-3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0-03-2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4-11-12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2-03-06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9-12-19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4-09-22T05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9-07-2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8-03-24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7-05-23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6-02-20T06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0-08-21T05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9-11-24T06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3-07-27T05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0-07-12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9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2-03-23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4-06-14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7-06-07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6-12-20T06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5-01-03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6-03-20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3-05-2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3-14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2-08-25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5-07-21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5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3-04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7-12-10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3-05-28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8-08-1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2-05-15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8-06-2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9-08-0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4-07-06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0-09-11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3-12-11T06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1-12-25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0-09-1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7-05-10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8-02-25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5-01-22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9-04-22T05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6-08-2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2-07-1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0-03-09T06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5-09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11-27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6-02-01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3-12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4-01-07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6-07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0-09-14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4-01-06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8-01-2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3-08-29T05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8-08-1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6-10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0-09-19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8-09-22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3-10-08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9-07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8-05-2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5-07-06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6-02-21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3-09-26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6-01-21T06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20-01-14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18-09-20T05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5-02-06T06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6-04-14T05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3-06-06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2-03-21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5-01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6-11-28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1-01-03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6-12-25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4-05-03T05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1-09-1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5-10-05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6-04-07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8-09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1-12-28T06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0-19T05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9-03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8-12-03T06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5-03-23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1-12-05T06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6-03-18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4-07-12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0-08-29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1-01-23T06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4-12-26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5-08-05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10-14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4-05-0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9-12-17T06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4-05-23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7-11-18T06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1-04-06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12-04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08-19T05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4-03-06T06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1-05-14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5-06-15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2-03-08T06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5-09T05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0-03-2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12-06T06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9-03-1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0-04-25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5-07-12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1-01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0-07-24T05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4-06-08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4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6-06-30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0-04-06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6-03-12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9-12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0-07-14T05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5-02-20T06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3-08-11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4-06-16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5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9-05-1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1-02-12T06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5-11-13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6-03-18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4-03-25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9-03-10T06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2-02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2-12-30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3-08-06T05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0-11-15T06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7-09-04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1-29T06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6-05-09T05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3-09-21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4-06-14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3-05-23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1-05-07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6-07-12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9-1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8-05-11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5-07-2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1-31T06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20-02-10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10-10-07T05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07-10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10-07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6-07-08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9-05-12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3-3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4-11-20T06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5-11-11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7-04-08T05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3-03-13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2-03-03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6-11-2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0-08-08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8-07-2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6-01-21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7-03-20T05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8-12-26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7-03-19T05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9-01-03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8-10-17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3-03-24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8-05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7-07-24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0-10-3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4-08-04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3-09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6-09-17T05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4-10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5-08-2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7-03-15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8-01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1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5-09-22T05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1-01-2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5-08-30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2-04-27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8-12-13T06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0-10-3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2-03-01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1-07-23T05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3-09-05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4-09-19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2-08-13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7-07-05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6-03-08T06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0-08-04T05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8-03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6-05-06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1-10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9-09-18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2-10-05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6-08-29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9-01-21T06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10-23T05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1-12-27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3-12-20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8-09-18T05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0-07-19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5-09-16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8-04-07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7-03-1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9-01-26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3-1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1-12-03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2-10-20T05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9-07-2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7-11-03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8-01-03T06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5-11-30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04-21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8-04-02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1-12-08T06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9-06-26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0-02-09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1-04-03T05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3-07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2-05-08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6-07-19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3-12-15T06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9-01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3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7-06-01T05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2-04-26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8-07-21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6-01-26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8-18T05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9-03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4-08-20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0-08-12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3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1-09-12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3-07-13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2-06-09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8-03-07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4-10T05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7-12-03T06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6-03-23T05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4-10-24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1-17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0-10-31T05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9-03-1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6-06-05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3-02-06T06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5-05-29T05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7-07-24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4-1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4-08-06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7-02-09T06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6-04-06T05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5-02-24T06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6-11-23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4-12-08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2-06-3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7-02-06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0-05-24T05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3-02T06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5-10-27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8-08-12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0-06-26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1-10-1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0-09-13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3-26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4-10-20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0-07-2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6-04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0-08-23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6-07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2-12-20T06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8-01-08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5-01-26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1-05-16T05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4-11-0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8-03-07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9-08-30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7-07-27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2-12-09T06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06-12T05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1-05-2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7-05-10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8-09-2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5-11-20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3-12-26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09-10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4-04-21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9-02-22T06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13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7-04-23T05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6-07-0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4-11-16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9-07-22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1-10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08-18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5-08-2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6-08-10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0-12-21T06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1-03-29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3-12-24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6-03-17T05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9-05-31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8-04-03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1-05-30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2-11-10T06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4-07-03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0-02-20T06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6-12-27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3-07-24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6-29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8-01-03T06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6-11-04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4-08-15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9-01-22T06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2-06-28T05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6-02-03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5-06-1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20-01-22T06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19-07-06T05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3-02T06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8-01-2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5-01-05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2-03-29T05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9-11-28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6-06-03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2-08-15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7-12-08T06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6-01-11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8-04-21T05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2-09-0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6-05-29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7-12-25T06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4-02-12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9-06-01T05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2-03T06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2-12-09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8-08-11T05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7-03-13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4-03-17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10-0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0-07-21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7-08-06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1-01-10T06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5-15T05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8-09-2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5-06-24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8-03-03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2-04-29T05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5-11-25T06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1-02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3-06-29T05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5-03-06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0-0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1-05-20T05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8-10-06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4-05-01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7-18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6-03-06T06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8-06-18T05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9-01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2-01-25T06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8-06-21T05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8-26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1-10T06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0-06-21T05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2-02-12T06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1-12-04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2-06-04T05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1-07-26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6-25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9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1-07-19T05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2-05-11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2-28T06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8-04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3-03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9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0-03-29T05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1-08-05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5-07-10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6-08-24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4-09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1-05-09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8-10-15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3-10-2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0-07-05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5-09-18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7-11-19T06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8-09-08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4-01-13T06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0-05-31T05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1-01-14T06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9-07-02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6-07-27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20-02-08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17-03-03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9-07-23T05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5-08-07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1-25T06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0-06-30T05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4-05-06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0-07-1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9-13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5-09-02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7-04-30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4-03-1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9-06-25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2-01-16T06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0-07-01T05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5-06-1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3-08-10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8-02-12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1-07-17T05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9-04-30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12-22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3-10-25T05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4-09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8-08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6-03-12T06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2-05-20T05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10-08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3-09-22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7-06-18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1-05-04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2-05-13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8-07-01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5-01-23T06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9-09-11T05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2-09-18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9-05-2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3-08-16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7-09-07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4-12-27T06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1-07-22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2-08-07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7-11-15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9-02-27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2-02-26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8-12-18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0-07-15T05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9-11-11T06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7-10-04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6-05-16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2-08-1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4-01-07T06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7-05-17T05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5-03-04T06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4-06-30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3-14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3-04-2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6-02-28T06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5-07-31T05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9-07-25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5-12-05T06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8-07-18T05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1-05-24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2-12-23T06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1-02-1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1-28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4-10-29T05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7-03-0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2-04-20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1-06-18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4-10-03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2-22T06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5-05-07T05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9-04-2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6-12-27T06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08-23T05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1-25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2-10-16T05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1-27T06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5-12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2-02-19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0-07-13T05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26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6-03-1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1-02-21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3-12-05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1-03-11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5-05-16T05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0-03-06T06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7-06-17T05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2-05-13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1-01-16T06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9-12-29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1-05-10T05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3-10-14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4-06-11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0-12-12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3-05-19T05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6-01-07T06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1-02-03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8-03-1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6-12-04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5-03-21T05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1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8-01-27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1-07-21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9-08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10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4-01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1-04-19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7-05-11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6-12-03T06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9-04-21T05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6-03-25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4-09-29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8-05-21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6-01-10T06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4-10-23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8-12-03T06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3-0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4-01-25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0-02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6-07-06T05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1970-01-01T00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0751-3FE1-4F42-BD13-4BCEF29688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273B-5973-554A-AB35-137A8982026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E129-67AA-5040-B09A-59924D7A5499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:G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.33203125" bestFit="1" customWidth="1"/>
    <col min="19" max="19" width="17.33203125" bestFit="1" customWidth="1"/>
    <col min="20" max="20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>
        <v>0</v>
      </c>
      <c r="Q2" t="str">
        <f>LEFT(N2, FIND("/", N2) -1)</f>
        <v>food</v>
      </c>
      <c r="R2" t="str">
        <f>RIGHT(N2,LEN(N2)-SEARCH("/",N2))</f>
        <v>food trucks</v>
      </c>
      <c r="S2" s="11">
        <f>(((J2/60)/60/24)+DATE(1970,1,1))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ROUND(E3/G3,2)</f>
        <v>92.15</v>
      </c>
      <c r="Q3" t="str">
        <f t="shared" ref="Q3:Q66" si="0">LEFT(N3, FIND("/", N3) -1)</f>
        <v>music</v>
      </c>
      <c r="R3" t="str">
        <f t="shared" ref="R3:R66" si="1">RIGHT(N3,LEN(N3)-SEARCH("/",N3))</f>
        <v>rock</v>
      </c>
      <c r="S3" s="11">
        <f t="shared" ref="S3:S66" si="2">(((J3/60)/60/24)+DATE(1970,1,1))</f>
        <v>41870.208333333336</v>
      </c>
      <c r="T3" s="11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E4/D4</f>
        <v>1.3147878228782288</v>
      </c>
      <c r="P4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11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0.58976190476190471</v>
      </c>
      <c r="P5">
        <f t="shared" si="5"/>
        <v>103.21</v>
      </c>
      <c r="Q5" t="str">
        <f t="shared" si="0"/>
        <v>music</v>
      </c>
      <c r="R5" t="str">
        <f t="shared" si="1"/>
        <v>rock</v>
      </c>
      <c r="S5" s="11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0.69276315789473686</v>
      </c>
      <c r="P6">
        <f t="shared" si="5"/>
        <v>99.34</v>
      </c>
      <c r="Q6" t="str">
        <f t="shared" si="0"/>
        <v>theater</v>
      </c>
      <c r="R6" t="str">
        <f t="shared" si="1"/>
        <v>plays</v>
      </c>
      <c r="S6" s="11">
        <f t="shared" si="2"/>
        <v>43485.25</v>
      </c>
      <c r="T6" s="11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1.7361842105263159</v>
      </c>
      <c r="P7">
        <f t="shared" si="5"/>
        <v>75.83</v>
      </c>
      <c r="Q7" t="str">
        <f t="shared" si="0"/>
        <v>theater</v>
      </c>
      <c r="R7" t="str">
        <f t="shared" si="1"/>
        <v>plays</v>
      </c>
      <c r="S7" s="11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0.20961538461538462</v>
      </c>
      <c r="P8">
        <f t="shared" si="5"/>
        <v>60.56</v>
      </c>
      <c r="Q8" t="str">
        <f t="shared" si="0"/>
        <v>film &amp; video</v>
      </c>
      <c r="R8" t="str">
        <f t="shared" si="1"/>
        <v>documentary</v>
      </c>
      <c r="S8" s="11">
        <f t="shared" si="2"/>
        <v>42991.208333333328</v>
      </c>
      <c r="T8" s="11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3.2757777777777779</v>
      </c>
      <c r="P9">
        <f t="shared" si="5"/>
        <v>64.94</v>
      </c>
      <c r="Q9" t="str">
        <f t="shared" si="0"/>
        <v>theater</v>
      </c>
      <c r="R9" t="str">
        <f t="shared" si="1"/>
        <v>plays</v>
      </c>
      <c r="S9" s="11">
        <f t="shared" si="2"/>
        <v>42229.208333333328</v>
      </c>
      <c r="T9" s="11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0.19932788374205268</v>
      </c>
      <c r="P10">
        <f t="shared" si="5"/>
        <v>31</v>
      </c>
      <c r="Q10" t="str">
        <f t="shared" si="0"/>
        <v>theater</v>
      </c>
      <c r="R10" t="str">
        <f t="shared" si="1"/>
        <v>plays</v>
      </c>
      <c r="S10" s="11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0.51741935483870971</v>
      </c>
      <c r="P11">
        <f t="shared" si="5"/>
        <v>72.91</v>
      </c>
      <c r="Q11" t="str">
        <f t="shared" si="0"/>
        <v>music</v>
      </c>
      <c r="R11" t="str">
        <f t="shared" si="1"/>
        <v>electric music</v>
      </c>
      <c r="S11" s="11">
        <f t="shared" si="2"/>
        <v>41536.208333333336</v>
      </c>
      <c r="T11" s="11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11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0.48095238095238096</v>
      </c>
      <c r="P13">
        <f t="shared" si="5"/>
        <v>112.22</v>
      </c>
      <c r="Q13" t="str">
        <f t="shared" si="0"/>
        <v>theater</v>
      </c>
      <c r="R13" t="str">
        <f t="shared" si="1"/>
        <v>plays</v>
      </c>
      <c r="S13" s="11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0.89349206349206345</v>
      </c>
      <c r="P14">
        <f t="shared" si="5"/>
        <v>102.35</v>
      </c>
      <c r="Q14" t="str">
        <f t="shared" si="0"/>
        <v>film &amp; video</v>
      </c>
      <c r="R14" t="str">
        <f t="shared" si="1"/>
        <v>drama</v>
      </c>
      <c r="S14" s="11">
        <f t="shared" si="2"/>
        <v>43760.208333333328</v>
      </c>
      <c r="T14" s="11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2.4511904761904764</v>
      </c>
      <c r="P15">
        <f t="shared" si="5"/>
        <v>105.05</v>
      </c>
      <c r="Q15" t="str">
        <f t="shared" si="0"/>
        <v>music</v>
      </c>
      <c r="R15" t="str">
        <f t="shared" si="1"/>
        <v>indie rock</v>
      </c>
      <c r="S15" s="11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0.66769503546099296</v>
      </c>
      <c r="P16">
        <f t="shared" si="5"/>
        <v>94.15</v>
      </c>
      <c r="Q16" t="str">
        <f t="shared" si="0"/>
        <v>music</v>
      </c>
      <c r="R16" t="str">
        <f t="shared" si="1"/>
        <v>indie rock</v>
      </c>
      <c r="S16" s="11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0.47307881773399013</v>
      </c>
      <c r="P17">
        <f t="shared" si="5"/>
        <v>84.99</v>
      </c>
      <c r="Q17" t="str">
        <f t="shared" si="0"/>
        <v>technology</v>
      </c>
      <c r="R17" t="str">
        <f t="shared" si="1"/>
        <v>wearables</v>
      </c>
      <c r="S17" s="11">
        <f t="shared" si="2"/>
        <v>43809.25</v>
      </c>
      <c r="T17" s="11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11">
        <f t="shared" si="2"/>
        <v>41661.25</v>
      </c>
      <c r="T18" s="11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1.5939125295508274</v>
      </c>
      <c r="P19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11">
        <f t="shared" si="2"/>
        <v>40555.25</v>
      </c>
      <c r="T19" s="11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0.66912087912087914</v>
      </c>
      <c r="P20">
        <f t="shared" si="5"/>
        <v>45.1</v>
      </c>
      <c r="Q20" t="str">
        <f t="shared" si="0"/>
        <v>theater</v>
      </c>
      <c r="R20" t="str">
        <f t="shared" si="1"/>
        <v>plays</v>
      </c>
      <c r="S20" s="11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0.48529600000000001</v>
      </c>
      <c r="P21">
        <f t="shared" si="5"/>
        <v>45</v>
      </c>
      <c r="Q21" t="str">
        <f t="shared" si="0"/>
        <v>theater</v>
      </c>
      <c r="R21" t="str">
        <f t="shared" si="1"/>
        <v>plays</v>
      </c>
      <c r="S21" s="11">
        <f t="shared" si="2"/>
        <v>43528.25</v>
      </c>
      <c r="T21" s="11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1.1224279210925645</v>
      </c>
      <c r="P22">
        <f t="shared" si="5"/>
        <v>105.97</v>
      </c>
      <c r="Q22" t="str">
        <f t="shared" si="0"/>
        <v>film &amp; video</v>
      </c>
      <c r="R22" t="str">
        <f t="shared" si="1"/>
        <v>drama</v>
      </c>
      <c r="S22" s="11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0.40992553191489361</v>
      </c>
      <c r="P23">
        <f t="shared" si="5"/>
        <v>69.06</v>
      </c>
      <c r="Q23" t="str">
        <f t="shared" si="0"/>
        <v>theater</v>
      </c>
      <c r="R23" t="str">
        <f t="shared" si="1"/>
        <v>plays</v>
      </c>
      <c r="S23" s="11">
        <f t="shared" si="2"/>
        <v>40770.208333333336</v>
      </c>
      <c r="T23" s="11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1.2807106598984772</v>
      </c>
      <c r="P24">
        <f t="shared" si="5"/>
        <v>85.04</v>
      </c>
      <c r="Q24" t="str">
        <f t="shared" si="0"/>
        <v>theater</v>
      </c>
      <c r="R24" t="str">
        <f t="shared" si="1"/>
        <v>plays</v>
      </c>
      <c r="S24" s="11">
        <f t="shared" si="2"/>
        <v>43193.208333333328</v>
      </c>
      <c r="T24" s="11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3.3204444444444445</v>
      </c>
      <c r="P25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11">
        <f t="shared" si="2"/>
        <v>43510.25</v>
      </c>
      <c r="T25" s="11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1.1283225108225108</v>
      </c>
      <c r="P26">
        <f t="shared" si="5"/>
        <v>39</v>
      </c>
      <c r="Q26" t="str">
        <f t="shared" si="0"/>
        <v>technology</v>
      </c>
      <c r="R26" t="str">
        <f t="shared" si="1"/>
        <v>wearables</v>
      </c>
      <c r="S26" s="11">
        <f t="shared" si="2"/>
        <v>41811.208333333336</v>
      </c>
      <c r="T26" s="11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2.1643636363636363</v>
      </c>
      <c r="P27">
        <f t="shared" si="5"/>
        <v>73.03</v>
      </c>
      <c r="Q27" t="str">
        <f t="shared" si="0"/>
        <v>games</v>
      </c>
      <c r="R27" t="str">
        <f t="shared" si="1"/>
        <v>video games</v>
      </c>
      <c r="S27" s="11">
        <f t="shared" si="2"/>
        <v>40681.208333333336</v>
      </c>
      <c r="T27" s="11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0.4819906976744186</v>
      </c>
      <c r="P28">
        <f t="shared" si="5"/>
        <v>35.01</v>
      </c>
      <c r="Q28" t="str">
        <f t="shared" si="0"/>
        <v>theater</v>
      </c>
      <c r="R28" t="str">
        <f t="shared" si="1"/>
        <v>plays</v>
      </c>
      <c r="S28" s="11">
        <f t="shared" si="2"/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11">
        <f t="shared" si="2"/>
        <v>42280.208333333328</v>
      </c>
      <c r="T29" s="11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1.0522553516819573</v>
      </c>
      <c r="P30">
        <f t="shared" si="5"/>
        <v>62</v>
      </c>
      <c r="Q30" t="str">
        <f t="shared" si="0"/>
        <v>theater</v>
      </c>
      <c r="R30" t="str">
        <f t="shared" si="1"/>
        <v>plays</v>
      </c>
      <c r="S30" s="11">
        <f t="shared" si="2"/>
        <v>40218.25</v>
      </c>
      <c r="T30" s="11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3.2889978213507627</v>
      </c>
      <c r="P31">
        <f t="shared" si="5"/>
        <v>94</v>
      </c>
      <c r="Q31" t="str">
        <f t="shared" si="0"/>
        <v>film &amp; video</v>
      </c>
      <c r="R31" t="str">
        <f t="shared" si="1"/>
        <v>shorts</v>
      </c>
      <c r="S31" s="11">
        <f t="shared" si="2"/>
        <v>43301.208333333328</v>
      </c>
      <c r="T31" s="11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1.606111111111111</v>
      </c>
      <c r="P32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11">
        <f t="shared" si="2"/>
        <v>43609.208333333328</v>
      </c>
      <c r="T32" s="11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3.1</v>
      </c>
      <c r="P33">
        <f t="shared" si="5"/>
        <v>48.01</v>
      </c>
      <c r="Q33" t="str">
        <f t="shared" si="0"/>
        <v>games</v>
      </c>
      <c r="R33" t="str">
        <f t="shared" si="1"/>
        <v>video games</v>
      </c>
      <c r="S33" s="11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0.86807920792079207</v>
      </c>
      <c r="P34">
        <f t="shared" si="5"/>
        <v>38</v>
      </c>
      <c r="Q34" t="str">
        <f t="shared" si="0"/>
        <v>film &amp; video</v>
      </c>
      <c r="R34" t="str">
        <f t="shared" si="1"/>
        <v>documentary</v>
      </c>
      <c r="S34" s="11">
        <f t="shared" si="2"/>
        <v>43110.25</v>
      </c>
      <c r="T34" s="11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3.7782071713147412</v>
      </c>
      <c r="P35">
        <f t="shared" si="5"/>
        <v>35</v>
      </c>
      <c r="Q35" t="str">
        <f t="shared" si="0"/>
        <v>theater</v>
      </c>
      <c r="R35" t="str">
        <f t="shared" si="1"/>
        <v>plays</v>
      </c>
      <c r="S35" s="11">
        <f t="shared" si="2"/>
        <v>41917.208333333336</v>
      </c>
      <c r="T35" s="11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11">
        <f t="shared" si="2"/>
        <v>42817.208333333328</v>
      </c>
      <c r="T36" s="11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1.5030119521912351</v>
      </c>
      <c r="P37">
        <f t="shared" si="5"/>
        <v>95.99</v>
      </c>
      <c r="Q37" t="str">
        <f t="shared" si="0"/>
        <v>film &amp; video</v>
      </c>
      <c r="R37" t="str">
        <f t="shared" si="1"/>
        <v>drama</v>
      </c>
      <c r="S37" s="11">
        <f t="shared" si="2"/>
        <v>43484.25</v>
      </c>
      <c r="T37" s="11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1.572857142857143</v>
      </c>
      <c r="P38">
        <f t="shared" si="5"/>
        <v>68.81</v>
      </c>
      <c r="Q38" t="str">
        <f t="shared" si="0"/>
        <v>theater</v>
      </c>
      <c r="R38" t="str">
        <f t="shared" si="1"/>
        <v>plays</v>
      </c>
      <c r="S38" s="11">
        <f t="shared" si="2"/>
        <v>40600.25</v>
      </c>
      <c r="T38" s="11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1.3998765432098765</v>
      </c>
      <c r="P39">
        <f t="shared" si="5"/>
        <v>105.97</v>
      </c>
      <c r="Q39" t="str">
        <f t="shared" si="0"/>
        <v>publishing</v>
      </c>
      <c r="R39" t="str">
        <f t="shared" si="1"/>
        <v>fiction</v>
      </c>
      <c r="S39" s="11">
        <f t="shared" si="2"/>
        <v>43744.208333333328</v>
      </c>
      <c r="T39" s="11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3.2532258064516131</v>
      </c>
      <c r="P40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11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0.50777777777777777</v>
      </c>
      <c r="P41">
        <f t="shared" si="5"/>
        <v>57.13</v>
      </c>
      <c r="Q41" t="str">
        <f t="shared" si="0"/>
        <v>theater</v>
      </c>
      <c r="R41" t="str">
        <f t="shared" si="1"/>
        <v>plays</v>
      </c>
      <c r="S41" s="11">
        <f t="shared" si="2"/>
        <v>41330.25</v>
      </c>
      <c r="T41" s="11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1.6906818181818182</v>
      </c>
      <c r="P42">
        <f t="shared" si="5"/>
        <v>75.14</v>
      </c>
      <c r="Q42" t="str">
        <f t="shared" si="0"/>
        <v>technology</v>
      </c>
      <c r="R42" t="str">
        <f t="shared" si="1"/>
        <v>wearables</v>
      </c>
      <c r="S42" s="11">
        <f t="shared" si="2"/>
        <v>40334.208333333336</v>
      </c>
      <c r="T42" s="11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2.1292857142857144</v>
      </c>
      <c r="P43">
        <f t="shared" si="5"/>
        <v>107.42</v>
      </c>
      <c r="Q43" t="str">
        <f t="shared" si="0"/>
        <v>music</v>
      </c>
      <c r="R43" t="str">
        <f t="shared" si="1"/>
        <v>rock</v>
      </c>
      <c r="S43" s="11">
        <f t="shared" si="2"/>
        <v>41156.208333333336</v>
      </c>
      <c r="T43" s="11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4.4394444444444447</v>
      </c>
      <c r="P44">
        <f t="shared" si="5"/>
        <v>36</v>
      </c>
      <c r="Q44" t="str">
        <f t="shared" si="0"/>
        <v>food</v>
      </c>
      <c r="R44" t="str">
        <f t="shared" si="1"/>
        <v>food trucks</v>
      </c>
      <c r="S44" s="11">
        <f t="shared" si="2"/>
        <v>40728.208333333336</v>
      </c>
      <c r="T44" s="11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1.859390243902439</v>
      </c>
      <c r="P45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11">
        <f t="shared" si="2"/>
        <v>41844.208333333336</v>
      </c>
      <c r="T45" s="11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6.5881249999999998</v>
      </c>
      <c r="P46">
        <f t="shared" si="5"/>
        <v>107.56</v>
      </c>
      <c r="Q46" t="str">
        <f t="shared" si="0"/>
        <v>publishing</v>
      </c>
      <c r="R46" t="str">
        <f t="shared" si="1"/>
        <v>fiction</v>
      </c>
      <c r="S46" s="11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0.4768421052631579</v>
      </c>
      <c r="P47">
        <f t="shared" si="5"/>
        <v>94.38</v>
      </c>
      <c r="Q47" t="str">
        <f t="shared" si="0"/>
        <v>theater</v>
      </c>
      <c r="R47" t="str">
        <f t="shared" si="1"/>
        <v>plays</v>
      </c>
      <c r="S47" s="11">
        <f t="shared" si="2"/>
        <v>42676.208333333328</v>
      </c>
      <c r="T47" s="11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1.1478378378378378</v>
      </c>
      <c r="P48">
        <f t="shared" si="5"/>
        <v>46.16</v>
      </c>
      <c r="Q48" t="str">
        <f t="shared" si="0"/>
        <v>music</v>
      </c>
      <c r="R48" t="str">
        <f t="shared" si="1"/>
        <v>rock</v>
      </c>
      <c r="S48" s="11">
        <f t="shared" si="2"/>
        <v>40367.208333333336</v>
      </c>
      <c r="T48" s="11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4.7526666666666664</v>
      </c>
      <c r="P49">
        <f t="shared" si="5"/>
        <v>47.85</v>
      </c>
      <c r="Q49" t="str">
        <f t="shared" si="0"/>
        <v>theater</v>
      </c>
      <c r="R49" t="str">
        <f t="shared" si="1"/>
        <v>plays</v>
      </c>
      <c r="S49" s="11">
        <f t="shared" si="2"/>
        <v>41727.208333333336</v>
      </c>
      <c r="T49" s="11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3.86972972972973</v>
      </c>
      <c r="P50">
        <f t="shared" si="5"/>
        <v>53.01</v>
      </c>
      <c r="Q50" t="str">
        <f t="shared" si="0"/>
        <v>theater</v>
      </c>
      <c r="R50" t="str">
        <f t="shared" si="1"/>
        <v>plays</v>
      </c>
      <c r="S50" s="11">
        <f t="shared" si="2"/>
        <v>42180.208333333328</v>
      </c>
      <c r="T50" s="11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1.89625</v>
      </c>
      <c r="P51">
        <f t="shared" si="5"/>
        <v>45.06</v>
      </c>
      <c r="Q51" t="str">
        <f t="shared" si="0"/>
        <v>music</v>
      </c>
      <c r="R51" t="str">
        <f t="shared" si="1"/>
        <v>rock</v>
      </c>
      <c r="S51" s="11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11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0.91867805186590767</v>
      </c>
      <c r="P53">
        <f t="shared" si="5"/>
        <v>99.01</v>
      </c>
      <c r="Q53" t="str">
        <f t="shared" si="0"/>
        <v>technology</v>
      </c>
      <c r="R53" t="str">
        <f t="shared" si="1"/>
        <v>wearables</v>
      </c>
      <c r="S53" s="11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0.34152777777777776</v>
      </c>
      <c r="P54">
        <f t="shared" si="5"/>
        <v>32.79</v>
      </c>
      <c r="Q54" t="str">
        <f t="shared" si="0"/>
        <v>theater</v>
      </c>
      <c r="R54" t="str">
        <f t="shared" si="1"/>
        <v>plays</v>
      </c>
      <c r="S54" s="11">
        <f t="shared" si="2"/>
        <v>40436.208333333336</v>
      </c>
      <c r="T54" s="11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1.4040909090909091</v>
      </c>
      <c r="P55">
        <f t="shared" si="5"/>
        <v>59.12</v>
      </c>
      <c r="Q55" t="str">
        <f t="shared" si="0"/>
        <v>film &amp; video</v>
      </c>
      <c r="R55" t="str">
        <f t="shared" si="1"/>
        <v>drama</v>
      </c>
      <c r="S55" s="11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0.89866666666666661</v>
      </c>
      <c r="P56">
        <f t="shared" si="5"/>
        <v>44.93</v>
      </c>
      <c r="Q56" t="str">
        <f t="shared" si="0"/>
        <v>technology</v>
      </c>
      <c r="R56" t="str">
        <f t="shared" si="1"/>
        <v>wearables</v>
      </c>
      <c r="S56" s="11">
        <f t="shared" si="2"/>
        <v>43170.25</v>
      </c>
      <c r="T56" s="11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1.7796969696969698</v>
      </c>
      <c r="P57">
        <f t="shared" si="5"/>
        <v>89.66</v>
      </c>
      <c r="Q57" t="str">
        <f t="shared" si="0"/>
        <v>music</v>
      </c>
      <c r="R57" t="str">
        <f t="shared" si="1"/>
        <v>jazz</v>
      </c>
      <c r="S57" s="11">
        <f t="shared" si="2"/>
        <v>43311.208333333328</v>
      </c>
      <c r="T57" s="11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1.436625</v>
      </c>
      <c r="P58">
        <f t="shared" si="5"/>
        <v>70.08</v>
      </c>
      <c r="Q58" t="str">
        <f t="shared" si="0"/>
        <v>technology</v>
      </c>
      <c r="R58" t="str">
        <f t="shared" si="1"/>
        <v>wearables</v>
      </c>
      <c r="S58" s="11">
        <f t="shared" si="2"/>
        <v>42014.25</v>
      </c>
      <c r="T58" s="11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2.1527586206896552</v>
      </c>
      <c r="P59">
        <f t="shared" si="5"/>
        <v>31.06</v>
      </c>
      <c r="Q59" t="str">
        <f t="shared" si="0"/>
        <v>games</v>
      </c>
      <c r="R59" t="str">
        <f t="shared" si="1"/>
        <v>video games</v>
      </c>
      <c r="S59" s="11">
        <f t="shared" si="2"/>
        <v>42979.208333333328</v>
      </c>
      <c r="T59" s="11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2.2711111111111113</v>
      </c>
      <c r="P60">
        <f t="shared" si="5"/>
        <v>29.06</v>
      </c>
      <c r="Q60" t="str">
        <f t="shared" si="0"/>
        <v>theater</v>
      </c>
      <c r="R60" t="str">
        <f t="shared" si="1"/>
        <v>plays</v>
      </c>
      <c r="S60" s="11">
        <f t="shared" si="2"/>
        <v>42268.208333333328</v>
      </c>
      <c r="T60" s="11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2.7507142857142859</v>
      </c>
      <c r="P61">
        <f t="shared" si="5"/>
        <v>30.09</v>
      </c>
      <c r="Q61" t="str">
        <f t="shared" si="0"/>
        <v>theater</v>
      </c>
      <c r="R61" t="str">
        <f t="shared" si="1"/>
        <v>plays</v>
      </c>
      <c r="S61" s="11">
        <f t="shared" si="2"/>
        <v>42898.208333333328</v>
      </c>
      <c r="T61" s="11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1.4437048832271762</v>
      </c>
      <c r="P62">
        <f t="shared" si="5"/>
        <v>85</v>
      </c>
      <c r="Q62" t="str">
        <f t="shared" si="0"/>
        <v>theater</v>
      </c>
      <c r="R62" t="str">
        <f t="shared" si="1"/>
        <v>plays</v>
      </c>
      <c r="S62" s="11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0.92745983935742971</v>
      </c>
      <c r="P63">
        <f t="shared" si="5"/>
        <v>82</v>
      </c>
      <c r="Q63" t="str">
        <f t="shared" si="0"/>
        <v>theater</v>
      </c>
      <c r="R63" t="str">
        <f t="shared" si="1"/>
        <v>plays</v>
      </c>
      <c r="S63" s="11">
        <f t="shared" si="2"/>
        <v>40595.25</v>
      </c>
      <c r="T63" s="11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7.226</v>
      </c>
      <c r="P64">
        <f t="shared" si="5"/>
        <v>58.04</v>
      </c>
      <c r="Q64" t="str">
        <f t="shared" si="0"/>
        <v>technology</v>
      </c>
      <c r="R64" t="str">
        <f t="shared" si="1"/>
        <v>web</v>
      </c>
      <c r="S64" s="11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11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0.97642857142857142</v>
      </c>
      <c r="P66">
        <f t="shared" si="5"/>
        <v>71.95</v>
      </c>
      <c r="Q66" t="str">
        <f t="shared" si="0"/>
        <v>technology</v>
      </c>
      <c r="R66" t="str">
        <f t="shared" si="1"/>
        <v>web</v>
      </c>
      <c r="S66" s="11">
        <f t="shared" si="2"/>
        <v>43283.208333333328</v>
      </c>
      <c r="T66" s="11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>
        <f t="shared" si="5"/>
        <v>61.04</v>
      </c>
      <c r="Q67" t="str">
        <f t="shared" ref="Q67:Q130" si="6">LEFT(N67, FIND("/", N67) -1)</f>
        <v>theater</v>
      </c>
      <c r="R67" t="str">
        <f t="shared" ref="R67:R130" si="7">RIGHT(N67,LEN(N67)-SEARCH("/",N67))</f>
        <v>plays</v>
      </c>
      <c r="S67" s="11">
        <f t="shared" ref="S67:S130" si="8">(((J67/60)/60/24)+DATE(1970,1,1))</f>
        <v>40570.25</v>
      </c>
      <c r="T67" s="11">
        <f t="shared" ref="T67:T130" si="9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E68/D68</f>
        <v>0.45068965517241377</v>
      </c>
      <c r="P68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11">
        <f t="shared" si="8"/>
        <v>42102.208333333328</v>
      </c>
      <c r="T68" s="11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1.6238567493112948</v>
      </c>
      <c r="P69">
        <f t="shared" si="11"/>
        <v>29</v>
      </c>
      <c r="Q69" t="str">
        <f t="shared" si="6"/>
        <v>technology</v>
      </c>
      <c r="R69" t="str">
        <f t="shared" si="7"/>
        <v>wearables</v>
      </c>
      <c r="S69" s="11">
        <f t="shared" si="8"/>
        <v>40203.25</v>
      </c>
      <c r="T69" s="11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2.5452631578947367</v>
      </c>
      <c r="P70">
        <f t="shared" si="11"/>
        <v>58.98</v>
      </c>
      <c r="Q70" t="str">
        <f t="shared" si="6"/>
        <v>theater</v>
      </c>
      <c r="R70" t="str">
        <f t="shared" si="7"/>
        <v>plays</v>
      </c>
      <c r="S70" s="11">
        <f t="shared" si="8"/>
        <v>42943.208333333328</v>
      </c>
      <c r="T70" s="11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0.24063291139240506</v>
      </c>
      <c r="P71">
        <f t="shared" si="11"/>
        <v>111.82</v>
      </c>
      <c r="Q71" t="str">
        <f t="shared" si="6"/>
        <v>theater</v>
      </c>
      <c r="R71" t="str">
        <f t="shared" si="7"/>
        <v>plays</v>
      </c>
      <c r="S71" s="11">
        <f t="shared" si="8"/>
        <v>40531.25</v>
      </c>
      <c r="T71" s="11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1.2374140625000001</v>
      </c>
      <c r="P72">
        <f t="shared" si="11"/>
        <v>64</v>
      </c>
      <c r="Q72" t="str">
        <f t="shared" si="6"/>
        <v>theater</v>
      </c>
      <c r="R72" t="str">
        <f t="shared" si="7"/>
        <v>plays</v>
      </c>
      <c r="S72" s="11">
        <f t="shared" si="8"/>
        <v>40484.208333333336</v>
      </c>
      <c r="T72" s="11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1.0806666666666667</v>
      </c>
      <c r="P73">
        <f t="shared" si="11"/>
        <v>85.32</v>
      </c>
      <c r="Q73" t="str">
        <f t="shared" si="6"/>
        <v>theater</v>
      </c>
      <c r="R73" t="str">
        <f t="shared" si="7"/>
        <v>plays</v>
      </c>
      <c r="S73" s="11">
        <f t="shared" si="8"/>
        <v>43799.25</v>
      </c>
      <c r="T73" s="11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6.7033333333333331</v>
      </c>
      <c r="P74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11">
        <f t="shared" si="8"/>
        <v>42186.208333333328</v>
      </c>
      <c r="T74" s="11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6.609285714285714</v>
      </c>
      <c r="P75">
        <f t="shared" si="11"/>
        <v>105.15</v>
      </c>
      <c r="Q75" t="str">
        <f t="shared" si="6"/>
        <v>music</v>
      </c>
      <c r="R75" t="str">
        <f t="shared" si="7"/>
        <v>jazz</v>
      </c>
      <c r="S75" s="11">
        <f t="shared" si="8"/>
        <v>42701.25</v>
      </c>
      <c r="T75" s="11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1.2246153846153847</v>
      </c>
      <c r="P76">
        <f t="shared" si="11"/>
        <v>56.19</v>
      </c>
      <c r="Q76" t="str">
        <f t="shared" si="6"/>
        <v>music</v>
      </c>
      <c r="R76" t="str">
        <f t="shared" si="7"/>
        <v>metal</v>
      </c>
      <c r="S76" s="11">
        <f t="shared" si="8"/>
        <v>42456.208333333328</v>
      </c>
      <c r="T76" s="11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1.5057731958762886</v>
      </c>
      <c r="P7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11">
        <f t="shared" si="8"/>
        <v>43296.208333333328</v>
      </c>
      <c r="T77" s="11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0.78106590724165992</v>
      </c>
      <c r="P78">
        <f t="shared" si="11"/>
        <v>57</v>
      </c>
      <c r="Q78" t="str">
        <f t="shared" si="6"/>
        <v>theater</v>
      </c>
      <c r="R78" t="str">
        <f t="shared" si="7"/>
        <v>plays</v>
      </c>
      <c r="S78" s="11">
        <f t="shared" si="8"/>
        <v>42027.25</v>
      </c>
      <c r="T78" s="11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0.46947368421052632</v>
      </c>
      <c r="P79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11">
        <f t="shared" si="8"/>
        <v>40448.208333333336</v>
      </c>
      <c r="T79" s="11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3.008</v>
      </c>
      <c r="P80">
        <f t="shared" si="11"/>
        <v>41.02</v>
      </c>
      <c r="Q80" t="str">
        <f t="shared" si="6"/>
        <v>publishing</v>
      </c>
      <c r="R80" t="str">
        <f t="shared" si="7"/>
        <v>translations</v>
      </c>
      <c r="S80" s="11">
        <f t="shared" si="8"/>
        <v>43206.208333333328</v>
      </c>
      <c r="T80" s="11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0.6959861591695502</v>
      </c>
      <c r="P81">
        <f t="shared" si="11"/>
        <v>48</v>
      </c>
      <c r="Q81" t="str">
        <f t="shared" si="6"/>
        <v>theater</v>
      </c>
      <c r="R81" t="str">
        <f t="shared" si="7"/>
        <v>plays</v>
      </c>
      <c r="S81" s="11">
        <f t="shared" si="8"/>
        <v>43267.208333333328</v>
      </c>
      <c r="T81" s="11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6.374545454545455</v>
      </c>
      <c r="P82">
        <f t="shared" si="11"/>
        <v>55.21</v>
      </c>
      <c r="Q82" t="str">
        <f t="shared" si="6"/>
        <v>games</v>
      </c>
      <c r="R82" t="str">
        <f t="shared" si="7"/>
        <v>video games</v>
      </c>
      <c r="S82" s="11">
        <f t="shared" si="8"/>
        <v>42976.208333333328</v>
      </c>
      <c r="T82" s="11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2.253392857142857</v>
      </c>
      <c r="P83">
        <f t="shared" si="11"/>
        <v>92.11</v>
      </c>
      <c r="Q83" t="str">
        <f t="shared" si="6"/>
        <v>music</v>
      </c>
      <c r="R83" t="str">
        <f t="shared" si="7"/>
        <v>rock</v>
      </c>
      <c r="S83" s="11">
        <f t="shared" si="8"/>
        <v>43062.25</v>
      </c>
      <c r="T83" s="11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14.973000000000001</v>
      </c>
      <c r="P84">
        <f t="shared" si="11"/>
        <v>83.18</v>
      </c>
      <c r="Q84" t="str">
        <f t="shared" si="6"/>
        <v>games</v>
      </c>
      <c r="R84" t="str">
        <f t="shared" si="7"/>
        <v>video games</v>
      </c>
      <c r="S84" s="11">
        <f t="shared" si="8"/>
        <v>43482.25</v>
      </c>
      <c r="T84" s="11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0.37590225563909774</v>
      </c>
      <c r="P85">
        <f t="shared" si="11"/>
        <v>40</v>
      </c>
      <c r="Q85" t="str">
        <f t="shared" si="6"/>
        <v>music</v>
      </c>
      <c r="R85" t="str">
        <f t="shared" si="7"/>
        <v>electric music</v>
      </c>
      <c r="S85" s="11">
        <f t="shared" si="8"/>
        <v>42579.208333333328</v>
      </c>
      <c r="T85" s="11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1.3236942675159236</v>
      </c>
      <c r="P86">
        <f t="shared" si="11"/>
        <v>111.13</v>
      </c>
      <c r="Q86" t="str">
        <f t="shared" si="6"/>
        <v>technology</v>
      </c>
      <c r="R86" t="str">
        <f t="shared" si="7"/>
        <v>wearables</v>
      </c>
      <c r="S86" s="11">
        <f t="shared" si="8"/>
        <v>41118.208333333336</v>
      </c>
      <c r="T86" s="11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1.3122448979591836</v>
      </c>
      <c r="P87">
        <f t="shared" si="11"/>
        <v>90.56</v>
      </c>
      <c r="Q87" t="str">
        <f t="shared" si="6"/>
        <v>music</v>
      </c>
      <c r="R87" t="str">
        <f t="shared" si="7"/>
        <v>indie rock</v>
      </c>
      <c r="S87" s="11">
        <f t="shared" si="8"/>
        <v>40797.208333333336</v>
      </c>
      <c r="T87" s="11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1.6763513513513513</v>
      </c>
      <c r="P88">
        <f t="shared" si="11"/>
        <v>61.11</v>
      </c>
      <c r="Q88" t="str">
        <f t="shared" si="6"/>
        <v>theater</v>
      </c>
      <c r="R88" t="str">
        <f t="shared" si="7"/>
        <v>plays</v>
      </c>
      <c r="S88" s="11">
        <f t="shared" si="8"/>
        <v>42128.208333333328</v>
      </c>
      <c r="T88" s="11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0.6198488664987406</v>
      </c>
      <c r="P89">
        <f t="shared" si="11"/>
        <v>83.02</v>
      </c>
      <c r="Q89" t="str">
        <f t="shared" si="6"/>
        <v>music</v>
      </c>
      <c r="R89" t="str">
        <f t="shared" si="7"/>
        <v>rock</v>
      </c>
      <c r="S89" s="11">
        <f t="shared" si="8"/>
        <v>40610.25</v>
      </c>
      <c r="T89" s="11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2.6074999999999999</v>
      </c>
      <c r="P90">
        <f t="shared" si="11"/>
        <v>110.76</v>
      </c>
      <c r="Q90" t="str">
        <f t="shared" si="6"/>
        <v>publishing</v>
      </c>
      <c r="R90" t="str">
        <f t="shared" si="7"/>
        <v>translations</v>
      </c>
      <c r="S90" s="11">
        <f t="shared" si="8"/>
        <v>42110.208333333328</v>
      </c>
      <c r="T90" s="11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2.5258823529411765</v>
      </c>
      <c r="P91">
        <f t="shared" si="11"/>
        <v>89.46</v>
      </c>
      <c r="Q91" t="str">
        <f t="shared" si="6"/>
        <v>theater</v>
      </c>
      <c r="R91" t="str">
        <f t="shared" si="7"/>
        <v>plays</v>
      </c>
      <c r="S91" s="11">
        <f t="shared" si="8"/>
        <v>40283.208333333336</v>
      </c>
      <c r="T91" s="11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0.7861538461538462</v>
      </c>
      <c r="P92">
        <f t="shared" si="11"/>
        <v>57.85</v>
      </c>
      <c r="Q92" t="str">
        <f t="shared" si="6"/>
        <v>theater</v>
      </c>
      <c r="R92" t="str">
        <f t="shared" si="7"/>
        <v>plays</v>
      </c>
      <c r="S92" s="11">
        <f t="shared" si="8"/>
        <v>42425.25</v>
      </c>
      <c r="T92" s="11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0.48404406999351912</v>
      </c>
      <c r="P93">
        <f t="shared" si="11"/>
        <v>110</v>
      </c>
      <c r="Q93" t="str">
        <f t="shared" si="6"/>
        <v>publishing</v>
      </c>
      <c r="R93" t="str">
        <f t="shared" si="7"/>
        <v>translations</v>
      </c>
      <c r="S93" s="11">
        <f t="shared" si="8"/>
        <v>42588.208333333328</v>
      </c>
      <c r="T93" s="11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2.5887500000000001</v>
      </c>
      <c r="P94">
        <f t="shared" si="11"/>
        <v>103.97</v>
      </c>
      <c r="Q94" t="str">
        <f t="shared" si="6"/>
        <v>games</v>
      </c>
      <c r="R94" t="str">
        <f t="shared" si="7"/>
        <v>video games</v>
      </c>
      <c r="S94" s="11">
        <f t="shared" si="8"/>
        <v>40352.208333333336</v>
      </c>
      <c r="T94" s="11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0.60548713235294116</v>
      </c>
      <c r="P95">
        <f t="shared" si="11"/>
        <v>108</v>
      </c>
      <c r="Q95" t="str">
        <f t="shared" si="6"/>
        <v>theater</v>
      </c>
      <c r="R95" t="str">
        <f t="shared" si="7"/>
        <v>plays</v>
      </c>
      <c r="S95" s="11">
        <f t="shared" si="8"/>
        <v>41202.208333333336</v>
      </c>
      <c r="T95" s="11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3.036896551724138</v>
      </c>
      <c r="P96">
        <f t="shared" si="11"/>
        <v>48.93</v>
      </c>
      <c r="Q96" t="str">
        <f t="shared" si="6"/>
        <v>technology</v>
      </c>
      <c r="R96" t="str">
        <f t="shared" si="7"/>
        <v>web</v>
      </c>
      <c r="S96" s="11">
        <f t="shared" si="8"/>
        <v>43562.208333333328</v>
      </c>
      <c r="T96" s="11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1.1299999999999999</v>
      </c>
      <c r="P9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11">
        <f t="shared" si="8"/>
        <v>43752.208333333328</v>
      </c>
      <c r="T97" s="11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2.1737876614060259</v>
      </c>
      <c r="P98">
        <f t="shared" si="11"/>
        <v>65</v>
      </c>
      <c r="Q98" t="str">
        <f t="shared" si="6"/>
        <v>theater</v>
      </c>
      <c r="R98" t="str">
        <f t="shared" si="7"/>
        <v>plays</v>
      </c>
      <c r="S98" s="11">
        <f t="shared" si="8"/>
        <v>40612.25</v>
      </c>
      <c r="T98" s="11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9.2669230769230762</v>
      </c>
      <c r="P99">
        <f t="shared" si="11"/>
        <v>106.61</v>
      </c>
      <c r="Q99" t="str">
        <f t="shared" si="6"/>
        <v>food</v>
      </c>
      <c r="R99" t="str">
        <f t="shared" si="7"/>
        <v>food trucks</v>
      </c>
      <c r="S99" s="11">
        <f t="shared" si="8"/>
        <v>42180.208333333328</v>
      </c>
      <c r="T99" s="11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0.33692229038854804</v>
      </c>
      <c r="P100">
        <f t="shared" si="11"/>
        <v>27.01</v>
      </c>
      <c r="Q100" t="str">
        <f t="shared" si="6"/>
        <v>games</v>
      </c>
      <c r="R100" t="str">
        <f t="shared" si="7"/>
        <v>video games</v>
      </c>
      <c r="S100" s="11">
        <f t="shared" si="8"/>
        <v>42212.208333333328</v>
      </c>
      <c r="T100" s="11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1.9672368421052631</v>
      </c>
      <c r="P101">
        <f t="shared" si="11"/>
        <v>91.16</v>
      </c>
      <c r="Q101" t="str">
        <f t="shared" si="6"/>
        <v>theater</v>
      </c>
      <c r="R101" t="str">
        <f t="shared" si="7"/>
        <v>plays</v>
      </c>
      <c r="S101" s="11">
        <f t="shared" si="8"/>
        <v>41968.25</v>
      </c>
      <c r="T101" s="11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11">
        <f t="shared" si="8"/>
        <v>40835.208333333336</v>
      </c>
      <c r="T102" s="11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10.214444444444444</v>
      </c>
      <c r="P103">
        <f t="shared" si="11"/>
        <v>56.05</v>
      </c>
      <c r="Q103" t="str">
        <f t="shared" si="6"/>
        <v>music</v>
      </c>
      <c r="R103" t="str">
        <f t="shared" si="7"/>
        <v>electric music</v>
      </c>
      <c r="S103" s="11">
        <f t="shared" si="8"/>
        <v>42056.25</v>
      </c>
      <c r="T103" s="11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2.8167567567567566</v>
      </c>
      <c r="P104">
        <f t="shared" si="11"/>
        <v>31.02</v>
      </c>
      <c r="Q104" t="str">
        <f t="shared" si="6"/>
        <v>technology</v>
      </c>
      <c r="R104" t="str">
        <f t="shared" si="7"/>
        <v>wearables</v>
      </c>
      <c r="S104" s="11">
        <f t="shared" si="8"/>
        <v>43234.208333333328</v>
      </c>
      <c r="T104" s="11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0.24610000000000001</v>
      </c>
      <c r="P105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11">
        <f t="shared" si="8"/>
        <v>40475.208333333336</v>
      </c>
      <c r="T105" s="11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1.4314010067114094</v>
      </c>
      <c r="P106">
        <f t="shared" si="11"/>
        <v>89.01</v>
      </c>
      <c r="Q106" t="str">
        <f t="shared" si="6"/>
        <v>music</v>
      </c>
      <c r="R106" t="str">
        <f t="shared" si="7"/>
        <v>indie rock</v>
      </c>
      <c r="S106" s="11">
        <f t="shared" si="8"/>
        <v>42878.208333333328</v>
      </c>
      <c r="T106" s="11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1.4454411764705883</v>
      </c>
      <c r="P107">
        <f t="shared" si="11"/>
        <v>103.46</v>
      </c>
      <c r="Q107" t="str">
        <f t="shared" si="6"/>
        <v>technology</v>
      </c>
      <c r="R107" t="str">
        <f t="shared" si="7"/>
        <v>web</v>
      </c>
      <c r="S107" s="11">
        <f t="shared" si="8"/>
        <v>41366.208333333336</v>
      </c>
      <c r="T107" s="11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3.5912820512820511</v>
      </c>
      <c r="P108">
        <f t="shared" si="11"/>
        <v>95.28</v>
      </c>
      <c r="Q108" t="str">
        <f t="shared" si="6"/>
        <v>theater</v>
      </c>
      <c r="R108" t="str">
        <f t="shared" si="7"/>
        <v>plays</v>
      </c>
      <c r="S108" s="11">
        <f t="shared" si="8"/>
        <v>43716.208333333328</v>
      </c>
      <c r="T108" s="11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1.8648571428571428</v>
      </c>
      <c r="P109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11">
        <f t="shared" si="8"/>
        <v>43213.208333333328</v>
      </c>
      <c r="T109" s="11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5.9526666666666666</v>
      </c>
      <c r="P110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11">
        <f t="shared" si="8"/>
        <v>41005.208333333336</v>
      </c>
      <c r="T110" s="11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0.5921153846153846</v>
      </c>
      <c r="P111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11">
        <f t="shared" si="8"/>
        <v>41651.25</v>
      </c>
      <c r="T111" s="11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0.14962780898876404</v>
      </c>
      <c r="P112">
        <f t="shared" si="11"/>
        <v>71.98</v>
      </c>
      <c r="Q112" t="str">
        <f t="shared" si="6"/>
        <v>food</v>
      </c>
      <c r="R112" t="str">
        <f t="shared" si="7"/>
        <v>food trucks</v>
      </c>
      <c r="S112" s="11">
        <f t="shared" si="8"/>
        <v>43354.208333333328</v>
      </c>
      <c r="T112" s="11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1.1995602605863191</v>
      </c>
      <c r="P113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11">
        <f t="shared" si="8"/>
        <v>41174.208333333336</v>
      </c>
      <c r="T113" s="11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11">
        <f t="shared" si="8"/>
        <v>41875.208333333336</v>
      </c>
      <c r="T114" s="11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3.7687878787878786</v>
      </c>
      <c r="P115">
        <f t="shared" si="11"/>
        <v>94.94</v>
      </c>
      <c r="Q115" t="str">
        <f t="shared" si="6"/>
        <v>food</v>
      </c>
      <c r="R115" t="str">
        <f t="shared" si="7"/>
        <v>food trucks</v>
      </c>
      <c r="S115" s="11">
        <f t="shared" si="8"/>
        <v>42990.208333333328</v>
      </c>
      <c r="T115" s="11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7.2715789473684209</v>
      </c>
      <c r="P116">
        <f t="shared" si="11"/>
        <v>109.65</v>
      </c>
      <c r="Q116" t="str">
        <f t="shared" si="6"/>
        <v>technology</v>
      </c>
      <c r="R116" t="str">
        <f t="shared" si="7"/>
        <v>wearables</v>
      </c>
      <c r="S116" s="11">
        <f t="shared" si="8"/>
        <v>43564.208333333328</v>
      </c>
      <c r="T116" s="11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0.87211757648470301</v>
      </c>
      <c r="P117">
        <f t="shared" si="11"/>
        <v>44</v>
      </c>
      <c r="Q117" t="str">
        <f t="shared" si="6"/>
        <v>publishing</v>
      </c>
      <c r="R117" t="str">
        <f t="shared" si="7"/>
        <v>fiction</v>
      </c>
      <c r="S117" s="11">
        <f t="shared" si="8"/>
        <v>43056.25</v>
      </c>
      <c r="T117" s="11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0.88</v>
      </c>
      <c r="P118">
        <f t="shared" si="11"/>
        <v>86.79</v>
      </c>
      <c r="Q118" t="str">
        <f t="shared" si="6"/>
        <v>theater</v>
      </c>
      <c r="R118" t="str">
        <f t="shared" si="7"/>
        <v>plays</v>
      </c>
      <c r="S118" s="11">
        <f t="shared" si="8"/>
        <v>42265.208333333328</v>
      </c>
      <c r="T118" s="11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1.7393877551020409</v>
      </c>
      <c r="P119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11">
        <f t="shared" si="8"/>
        <v>40808.208333333336</v>
      </c>
      <c r="T119" s="11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1.1761111111111111</v>
      </c>
      <c r="P120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11">
        <f t="shared" si="8"/>
        <v>41665.25</v>
      </c>
      <c r="T120" s="11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2.1496</v>
      </c>
      <c r="P121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11">
        <f t="shared" si="8"/>
        <v>41806.208333333336</v>
      </c>
      <c r="T121" s="11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1.4949667110519307</v>
      </c>
      <c r="P122">
        <f t="shared" si="11"/>
        <v>63</v>
      </c>
      <c r="Q122" t="str">
        <f t="shared" si="6"/>
        <v>games</v>
      </c>
      <c r="R122" t="str">
        <f t="shared" si="7"/>
        <v>mobile games</v>
      </c>
      <c r="S122" s="11">
        <f t="shared" si="8"/>
        <v>42111.208333333328</v>
      </c>
      <c r="T122" s="11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2.1933995584988963</v>
      </c>
      <c r="P123">
        <f t="shared" si="11"/>
        <v>110.03</v>
      </c>
      <c r="Q123" t="str">
        <f t="shared" si="6"/>
        <v>games</v>
      </c>
      <c r="R123" t="str">
        <f t="shared" si="7"/>
        <v>video games</v>
      </c>
      <c r="S123" s="11">
        <f t="shared" si="8"/>
        <v>41917.208333333336</v>
      </c>
      <c r="T123" s="11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0.64367690058479532</v>
      </c>
      <c r="P124">
        <f t="shared" si="11"/>
        <v>26</v>
      </c>
      <c r="Q124" t="str">
        <f t="shared" si="6"/>
        <v>publishing</v>
      </c>
      <c r="R124" t="str">
        <f t="shared" si="7"/>
        <v>fiction</v>
      </c>
      <c r="S124" s="11">
        <f t="shared" si="8"/>
        <v>41970.25</v>
      </c>
      <c r="T124" s="11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0.18622397298818233</v>
      </c>
      <c r="P125">
        <f t="shared" si="11"/>
        <v>49.99</v>
      </c>
      <c r="Q125" t="str">
        <f t="shared" si="6"/>
        <v>theater</v>
      </c>
      <c r="R125" t="str">
        <f t="shared" si="7"/>
        <v>plays</v>
      </c>
      <c r="S125" s="11">
        <f t="shared" si="8"/>
        <v>42332.25</v>
      </c>
      <c r="T125" s="11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3.6776923076923076</v>
      </c>
      <c r="P126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11">
        <f t="shared" si="8"/>
        <v>43598.208333333328</v>
      </c>
      <c r="T126" s="11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1.5990566037735849</v>
      </c>
      <c r="P127">
        <f t="shared" si="11"/>
        <v>47.08</v>
      </c>
      <c r="Q127" t="str">
        <f t="shared" si="6"/>
        <v>theater</v>
      </c>
      <c r="R127" t="str">
        <f t="shared" si="7"/>
        <v>plays</v>
      </c>
      <c r="S127" s="11">
        <f t="shared" si="8"/>
        <v>43362.208333333328</v>
      </c>
      <c r="T127" s="11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0.38633185349611543</v>
      </c>
      <c r="P128">
        <f t="shared" si="11"/>
        <v>89.94</v>
      </c>
      <c r="Q128" t="str">
        <f t="shared" si="6"/>
        <v>theater</v>
      </c>
      <c r="R128" t="str">
        <f t="shared" si="7"/>
        <v>plays</v>
      </c>
      <c r="S128" s="11">
        <f t="shared" si="8"/>
        <v>42596.208333333328</v>
      </c>
      <c r="T128" s="11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0.51421511627906979</v>
      </c>
      <c r="P129">
        <f t="shared" si="11"/>
        <v>78.97</v>
      </c>
      <c r="Q129" t="str">
        <f t="shared" si="6"/>
        <v>theater</v>
      </c>
      <c r="R129" t="str">
        <f t="shared" si="7"/>
        <v>plays</v>
      </c>
      <c r="S129" s="11">
        <f t="shared" si="8"/>
        <v>40310.208333333336</v>
      </c>
      <c r="T129" s="11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0.60334277620396604</v>
      </c>
      <c r="P130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11">
        <f t="shared" si="8"/>
        <v>40417.208333333336</v>
      </c>
      <c r="T130" s="11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</v>
      </c>
      <c r="Q131" t="str">
        <f t="shared" ref="Q131:Q194" si="12">LEFT(N131, FIND("/", N131) -1)</f>
        <v>food</v>
      </c>
      <c r="R131" t="str">
        <f t="shared" ref="R131:R194" si="13">RIGHT(N131,LEN(N131)-SEARCH("/",N131))</f>
        <v>food trucks</v>
      </c>
      <c r="S131" s="11">
        <f t="shared" ref="S131:S194" si="14">(((J131/60)/60/24)+DATE(1970,1,1))</f>
        <v>42038.25</v>
      </c>
      <c r="T131" s="11">
        <f t="shared" ref="T131:T194" si="15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E132/D132</f>
        <v>1.5546875</v>
      </c>
      <c r="P132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11">
        <f t="shared" si="14"/>
        <v>40842.208333333336</v>
      </c>
      <c r="T132" s="11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>
        <f t="shared" si="17"/>
        <v>68</v>
      </c>
      <c r="Q133" t="str">
        <f t="shared" si="12"/>
        <v>technology</v>
      </c>
      <c r="R133" t="str">
        <f t="shared" si="13"/>
        <v>web</v>
      </c>
      <c r="S133" s="11">
        <f t="shared" si="14"/>
        <v>41607.25</v>
      </c>
      <c r="T133" s="11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>
        <f t="shared" si="17"/>
        <v>43.08</v>
      </c>
      <c r="Q134" t="str">
        <f t="shared" si="12"/>
        <v>theater</v>
      </c>
      <c r="R134" t="str">
        <f t="shared" si="13"/>
        <v>plays</v>
      </c>
      <c r="S134" s="11">
        <f t="shared" si="14"/>
        <v>43112.25</v>
      </c>
      <c r="T134" s="11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>
        <f t="shared" si="17"/>
        <v>87.96</v>
      </c>
      <c r="Q135" t="str">
        <f t="shared" si="12"/>
        <v>music</v>
      </c>
      <c r="R135" t="str">
        <f t="shared" si="13"/>
        <v>world music</v>
      </c>
      <c r="S135" s="11">
        <f t="shared" si="14"/>
        <v>40767.208333333336</v>
      </c>
      <c r="T135" s="11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11">
        <f t="shared" si="14"/>
        <v>40713.208333333336</v>
      </c>
      <c r="T136" s="11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>
        <f t="shared" si="17"/>
        <v>46.91</v>
      </c>
      <c r="Q137" t="str">
        <f t="shared" si="12"/>
        <v>theater</v>
      </c>
      <c r="R137" t="str">
        <f t="shared" si="13"/>
        <v>plays</v>
      </c>
      <c r="S137" s="11">
        <f t="shared" si="14"/>
        <v>41340.25</v>
      </c>
      <c r="T137" s="11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11">
        <f t="shared" si="14"/>
        <v>41797.208333333336</v>
      </c>
      <c r="T138" s="11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11">
        <f t="shared" si="14"/>
        <v>40457.208333333336</v>
      </c>
      <c r="T139" s="11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>
        <f t="shared" si="17"/>
        <v>80.14</v>
      </c>
      <c r="Q140" t="str">
        <f t="shared" si="12"/>
        <v>games</v>
      </c>
      <c r="R140" t="str">
        <f t="shared" si="13"/>
        <v>mobile games</v>
      </c>
      <c r="S140" s="11">
        <f t="shared" si="14"/>
        <v>41180.208333333336</v>
      </c>
      <c r="T140" s="11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>
        <f t="shared" si="17"/>
        <v>59.04</v>
      </c>
      <c r="Q141" t="str">
        <f t="shared" si="12"/>
        <v>technology</v>
      </c>
      <c r="R141" t="str">
        <f t="shared" si="13"/>
        <v>wearables</v>
      </c>
      <c r="S141" s="11">
        <f t="shared" si="14"/>
        <v>42115.208333333328</v>
      </c>
      <c r="T141" s="11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11">
        <f t="shared" si="14"/>
        <v>43156.25</v>
      </c>
      <c r="T142" s="11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>
        <f t="shared" si="17"/>
        <v>60.99</v>
      </c>
      <c r="Q143" t="str">
        <f t="shared" si="12"/>
        <v>technology</v>
      </c>
      <c r="R143" t="str">
        <f t="shared" si="13"/>
        <v>web</v>
      </c>
      <c r="S143" s="11">
        <f t="shared" si="14"/>
        <v>42167.208333333328</v>
      </c>
      <c r="T143" s="11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>
        <f t="shared" si="17"/>
        <v>98.31</v>
      </c>
      <c r="Q144" t="str">
        <f t="shared" si="12"/>
        <v>technology</v>
      </c>
      <c r="R144" t="str">
        <f t="shared" si="13"/>
        <v>web</v>
      </c>
      <c r="S144" s="11">
        <f t="shared" si="14"/>
        <v>41005.208333333336</v>
      </c>
      <c r="T144" s="11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11">
        <f t="shared" si="14"/>
        <v>40357.208333333336</v>
      </c>
      <c r="T145" s="11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>
        <f t="shared" si="17"/>
        <v>86.07</v>
      </c>
      <c r="Q146" t="str">
        <f t="shared" si="12"/>
        <v>theater</v>
      </c>
      <c r="R146" t="str">
        <f t="shared" si="13"/>
        <v>plays</v>
      </c>
      <c r="S146" s="11">
        <f t="shared" si="14"/>
        <v>43633.208333333328</v>
      </c>
      <c r="T146" s="11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11">
        <f t="shared" si="14"/>
        <v>41889.208333333336</v>
      </c>
      <c r="T147" s="11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>
        <f t="shared" si="17"/>
        <v>29.76</v>
      </c>
      <c r="Q148" t="str">
        <f t="shared" si="12"/>
        <v>theater</v>
      </c>
      <c r="R148" t="str">
        <f t="shared" si="13"/>
        <v>plays</v>
      </c>
      <c r="S148" s="11">
        <f t="shared" si="14"/>
        <v>40855.25</v>
      </c>
      <c r="T148" s="11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>
        <f t="shared" si="17"/>
        <v>46.92</v>
      </c>
      <c r="Q149" t="str">
        <f t="shared" si="12"/>
        <v>theater</v>
      </c>
      <c r="R149" t="str">
        <f t="shared" si="13"/>
        <v>plays</v>
      </c>
      <c r="S149" s="11">
        <f t="shared" si="14"/>
        <v>42534.208333333328</v>
      </c>
      <c r="T149" s="11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11">
        <f t="shared" si="14"/>
        <v>42941.208333333328</v>
      </c>
      <c r="T150" s="11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>
        <f t="shared" si="17"/>
        <v>69.91</v>
      </c>
      <c r="Q151" t="str">
        <f t="shared" si="12"/>
        <v>music</v>
      </c>
      <c r="R151" t="str">
        <f t="shared" si="13"/>
        <v>indie rock</v>
      </c>
      <c r="S151" s="11">
        <f t="shared" si="14"/>
        <v>41275.25</v>
      </c>
      <c r="T151" s="11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11">
        <f t="shared" si="14"/>
        <v>43450.25</v>
      </c>
      <c r="T152" s="11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>
        <f t="shared" si="17"/>
        <v>60.01</v>
      </c>
      <c r="Q153" t="str">
        <f t="shared" si="12"/>
        <v>music</v>
      </c>
      <c r="R153" t="str">
        <f t="shared" si="13"/>
        <v>electric music</v>
      </c>
      <c r="S153" s="11">
        <f t="shared" si="14"/>
        <v>41799.208333333336</v>
      </c>
      <c r="T153" s="11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>
        <f t="shared" si="17"/>
        <v>52.01</v>
      </c>
      <c r="Q154" t="str">
        <f t="shared" si="12"/>
        <v>music</v>
      </c>
      <c r="R154" t="str">
        <f t="shared" si="13"/>
        <v>indie rock</v>
      </c>
      <c r="S154" s="11">
        <f t="shared" si="14"/>
        <v>42783.25</v>
      </c>
      <c r="T154" s="11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>
        <f t="shared" si="17"/>
        <v>31</v>
      </c>
      <c r="Q155" t="str">
        <f t="shared" si="12"/>
        <v>theater</v>
      </c>
      <c r="R155" t="str">
        <f t="shared" si="13"/>
        <v>plays</v>
      </c>
      <c r="S155" s="11">
        <f t="shared" si="14"/>
        <v>41201.208333333336</v>
      </c>
      <c r="T155" s="11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>
        <f t="shared" si="17"/>
        <v>95.04</v>
      </c>
      <c r="Q156" t="str">
        <f t="shared" si="12"/>
        <v>music</v>
      </c>
      <c r="R156" t="str">
        <f t="shared" si="13"/>
        <v>indie rock</v>
      </c>
      <c r="S156" s="11">
        <f t="shared" si="14"/>
        <v>42502.208333333328</v>
      </c>
      <c r="T156" s="11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>
        <f t="shared" si="17"/>
        <v>75.97</v>
      </c>
      <c r="Q157" t="str">
        <f t="shared" si="12"/>
        <v>theater</v>
      </c>
      <c r="R157" t="str">
        <f t="shared" si="13"/>
        <v>plays</v>
      </c>
      <c r="S157" s="11">
        <f t="shared" si="14"/>
        <v>40262.208333333336</v>
      </c>
      <c r="T157" s="11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11">
        <f t="shared" si="14"/>
        <v>43743.208333333328</v>
      </c>
      <c r="T158" s="11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11">
        <f t="shared" si="14"/>
        <v>41638.25</v>
      </c>
      <c r="T159" s="11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>
        <f t="shared" si="17"/>
        <v>113.17</v>
      </c>
      <c r="Q160" t="str">
        <f t="shared" si="12"/>
        <v>music</v>
      </c>
      <c r="R160" t="str">
        <f t="shared" si="13"/>
        <v>rock</v>
      </c>
      <c r="S160" s="11">
        <f t="shared" si="14"/>
        <v>42346.25</v>
      </c>
      <c r="T160" s="11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>
        <f t="shared" si="17"/>
        <v>105.01</v>
      </c>
      <c r="Q161" t="str">
        <f t="shared" si="12"/>
        <v>theater</v>
      </c>
      <c r="R161" t="str">
        <f t="shared" si="13"/>
        <v>plays</v>
      </c>
      <c r="S161" s="11">
        <f t="shared" si="14"/>
        <v>43551.208333333328</v>
      </c>
      <c r="T161" s="11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11">
        <f t="shared" si="14"/>
        <v>43582.208333333328</v>
      </c>
      <c r="T162" s="11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>
        <f t="shared" si="17"/>
        <v>57.33</v>
      </c>
      <c r="Q163" t="str">
        <f t="shared" si="12"/>
        <v>technology</v>
      </c>
      <c r="R163" t="str">
        <f t="shared" si="13"/>
        <v>web</v>
      </c>
      <c r="S163" s="11">
        <f t="shared" si="14"/>
        <v>42270.208333333328</v>
      </c>
      <c r="T163" s="11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>
        <f t="shared" si="17"/>
        <v>58.18</v>
      </c>
      <c r="Q164" t="str">
        <f t="shared" si="12"/>
        <v>music</v>
      </c>
      <c r="R164" t="str">
        <f t="shared" si="13"/>
        <v>rock</v>
      </c>
      <c r="S164" s="11">
        <f t="shared" si="14"/>
        <v>43442.25</v>
      </c>
      <c r="T164" s="11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11">
        <f t="shared" si="14"/>
        <v>43028.208333333328</v>
      </c>
      <c r="T165" s="11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>
        <f t="shared" si="17"/>
        <v>107.99</v>
      </c>
      <c r="Q166" t="str">
        <f t="shared" si="12"/>
        <v>theater</v>
      </c>
      <c r="R166" t="str">
        <f t="shared" si="13"/>
        <v>plays</v>
      </c>
      <c r="S166" s="11">
        <f t="shared" si="14"/>
        <v>43016.208333333328</v>
      </c>
      <c r="T166" s="11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>
        <f t="shared" si="17"/>
        <v>44.01</v>
      </c>
      <c r="Q167" t="str">
        <f t="shared" si="12"/>
        <v>technology</v>
      </c>
      <c r="R167" t="str">
        <f t="shared" si="13"/>
        <v>web</v>
      </c>
      <c r="S167" s="11">
        <f t="shared" si="14"/>
        <v>42948.208333333328</v>
      </c>
      <c r="T167" s="11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11">
        <f t="shared" si="14"/>
        <v>40534.25</v>
      </c>
      <c r="T168" s="11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11">
        <f t="shared" si="14"/>
        <v>41435.208333333336</v>
      </c>
      <c r="T169" s="11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>
        <f t="shared" si="17"/>
        <v>42</v>
      </c>
      <c r="Q170" t="str">
        <f t="shared" si="12"/>
        <v>music</v>
      </c>
      <c r="R170" t="str">
        <f t="shared" si="13"/>
        <v>indie rock</v>
      </c>
      <c r="S170" s="11">
        <f t="shared" si="14"/>
        <v>43518.25</v>
      </c>
      <c r="T170" s="11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11">
        <f t="shared" si="14"/>
        <v>41077.208333333336</v>
      </c>
      <c r="T171" s="11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>
        <f t="shared" si="17"/>
        <v>82.51</v>
      </c>
      <c r="Q172" t="str">
        <f t="shared" si="12"/>
        <v>music</v>
      </c>
      <c r="R172" t="str">
        <f t="shared" si="13"/>
        <v>indie rock</v>
      </c>
      <c r="S172" s="11">
        <f t="shared" si="14"/>
        <v>42950.208333333328</v>
      </c>
      <c r="T172" s="11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11">
        <f t="shared" si="14"/>
        <v>41718.208333333336</v>
      </c>
      <c r="T173" s="11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11">
        <f t="shared" si="14"/>
        <v>41839.208333333336</v>
      </c>
      <c r="T174" s="11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>
        <f t="shared" si="17"/>
        <v>100.98</v>
      </c>
      <c r="Q175" t="str">
        <f t="shared" si="12"/>
        <v>theater</v>
      </c>
      <c r="R175" t="str">
        <f t="shared" si="13"/>
        <v>plays</v>
      </c>
      <c r="S175" s="11">
        <f t="shared" si="14"/>
        <v>41412.208333333336</v>
      </c>
      <c r="T175" s="11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11">
        <f t="shared" si="14"/>
        <v>42282.208333333328</v>
      </c>
      <c r="T176" s="11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>
        <f t="shared" si="17"/>
        <v>42</v>
      </c>
      <c r="Q177" t="str">
        <f t="shared" si="12"/>
        <v>theater</v>
      </c>
      <c r="R177" t="str">
        <f t="shared" si="13"/>
        <v>plays</v>
      </c>
      <c r="S177" s="11">
        <f t="shared" si="14"/>
        <v>42613.208333333328</v>
      </c>
      <c r="T177" s="11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>
        <f t="shared" si="17"/>
        <v>110.05</v>
      </c>
      <c r="Q178" t="str">
        <f t="shared" si="12"/>
        <v>theater</v>
      </c>
      <c r="R178" t="str">
        <f t="shared" si="13"/>
        <v>plays</v>
      </c>
      <c r="S178" s="11">
        <f t="shared" si="14"/>
        <v>42616.208333333328</v>
      </c>
      <c r="T178" s="11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>
        <f t="shared" si="17"/>
        <v>59</v>
      </c>
      <c r="Q179" t="str">
        <f t="shared" si="12"/>
        <v>theater</v>
      </c>
      <c r="R179" t="str">
        <f t="shared" si="13"/>
        <v>plays</v>
      </c>
      <c r="S179" s="11">
        <f t="shared" si="14"/>
        <v>40497.25</v>
      </c>
      <c r="T179" s="11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>
        <f t="shared" si="17"/>
        <v>32.99</v>
      </c>
      <c r="Q180" t="str">
        <f t="shared" si="12"/>
        <v>food</v>
      </c>
      <c r="R180" t="str">
        <f t="shared" si="13"/>
        <v>food trucks</v>
      </c>
      <c r="S180" s="11">
        <f t="shared" si="14"/>
        <v>42999.208333333328</v>
      </c>
      <c r="T180" s="11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>
        <f t="shared" si="17"/>
        <v>45.01</v>
      </c>
      <c r="Q181" t="str">
        <f t="shared" si="12"/>
        <v>theater</v>
      </c>
      <c r="R181" t="str">
        <f t="shared" si="13"/>
        <v>plays</v>
      </c>
      <c r="S181" s="11">
        <f t="shared" si="14"/>
        <v>41350.208333333336</v>
      </c>
      <c r="T181" s="11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>
        <f t="shared" si="17"/>
        <v>81.98</v>
      </c>
      <c r="Q182" t="str">
        <f t="shared" si="12"/>
        <v>technology</v>
      </c>
      <c r="R182" t="str">
        <f t="shared" si="13"/>
        <v>wearables</v>
      </c>
      <c r="S182" s="11">
        <f t="shared" si="14"/>
        <v>40259.208333333336</v>
      </c>
      <c r="T182" s="11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>
        <f t="shared" si="17"/>
        <v>39.08</v>
      </c>
      <c r="Q183" t="str">
        <f t="shared" si="12"/>
        <v>technology</v>
      </c>
      <c r="R183" t="str">
        <f t="shared" si="13"/>
        <v>web</v>
      </c>
      <c r="S183" s="11">
        <f t="shared" si="14"/>
        <v>43012.208333333328</v>
      </c>
      <c r="T183" s="11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>
        <f t="shared" si="17"/>
        <v>59</v>
      </c>
      <c r="Q184" t="str">
        <f t="shared" si="12"/>
        <v>theater</v>
      </c>
      <c r="R184" t="str">
        <f t="shared" si="13"/>
        <v>plays</v>
      </c>
      <c r="S184" s="11">
        <f t="shared" si="14"/>
        <v>43631.208333333328</v>
      </c>
      <c r="T184" s="11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>
        <f t="shared" si="17"/>
        <v>40.99</v>
      </c>
      <c r="Q185" t="str">
        <f t="shared" si="12"/>
        <v>music</v>
      </c>
      <c r="R185" t="str">
        <f t="shared" si="13"/>
        <v>rock</v>
      </c>
      <c r="S185" s="11">
        <f t="shared" si="14"/>
        <v>40430.208333333336</v>
      </c>
      <c r="T185" s="11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>
        <f t="shared" si="17"/>
        <v>31.03</v>
      </c>
      <c r="Q186" t="str">
        <f t="shared" si="12"/>
        <v>theater</v>
      </c>
      <c r="R186" t="str">
        <f t="shared" si="13"/>
        <v>plays</v>
      </c>
      <c r="S186" s="11">
        <f t="shared" si="14"/>
        <v>43588.208333333328</v>
      </c>
      <c r="T186" s="11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11">
        <f t="shared" si="14"/>
        <v>43233.208333333328</v>
      </c>
      <c r="T187" s="11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>
        <f t="shared" si="17"/>
        <v>32.01</v>
      </c>
      <c r="Q188" t="str">
        <f t="shared" si="12"/>
        <v>theater</v>
      </c>
      <c r="R188" t="str">
        <f t="shared" si="13"/>
        <v>plays</v>
      </c>
      <c r="S188" s="11">
        <f t="shared" si="14"/>
        <v>41782.208333333336</v>
      </c>
      <c r="T188" s="11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11">
        <f t="shared" si="14"/>
        <v>41328.25</v>
      </c>
      <c r="T189" s="11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11">
        <f t="shared" si="14"/>
        <v>41975.25</v>
      </c>
      <c r="T190" s="11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>
        <f t="shared" si="17"/>
        <v>102.05</v>
      </c>
      <c r="Q191" t="str">
        <f t="shared" si="12"/>
        <v>theater</v>
      </c>
      <c r="R191" t="str">
        <f t="shared" si="13"/>
        <v>plays</v>
      </c>
      <c r="S191" s="11">
        <f t="shared" si="14"/>
        <v>42433.25</v>
      </c>
      <c r="T191" s="11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11">
        <f t="shared" si="14"/>
        <v>41429.208333333336</v>
      </c>
      <c r="T192" s="11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>
        <f t="shared" si="17"/>
        <v>37.07</v>
      </c>
      <c r="Q193" t="str">
        <f t="shared" si="12"/>
        <v>theater</v>
      </c>
      <c r="R193" t="str">
        <f t="shared" si="13"/>
        <v>plays</v>
      </c>
      <c r="S193" s="11">
        <f t="shared" si="14"/>
        <v>43536.208333333328</v>
      </c>
      <c r="T193" s="11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11">
        <f t="shared" si="14"/>
        <v>41817.208333333336</v>
      </c>
      <c r="T194" s="11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0.45636363636363636</v>
      </c>
      <c r="P195">
        <f t="shared" si="17"/>
        <v>46.34</v>
      </c>
      <c r="Q195" t="str">
        <f t="shared" ref="Q195:Q258" si="18">LEFT(N195, FIND("/", N195) -1)</f>
        <v>music</v>
      </c>
      <c r="R195" t="str">
        <f t="shared" ref="R195:R258" si="19">RIGHT(N195,LEN(N195)-SEARCH("/",N195))</f>
        <v>indie rock</v>
      </c>
      <c r="S195" s="11">
        <f t="shared" ref="S195:S258" si="20">(((J195/60)/60/24)+DATE(1970,1,1))</f>
        <v>43198.208333333328</v>
      </c>
      <c r="T195" s="11">
        <f t="shared" ref="T195:T258" si="21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E196/D196</f>
        <v>1.227605633802817</v>
      </c>
      <c r="P196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11">
        <f t="shared" si="20"/>
        <v>42261.208333333328</v>
      </c>
      <c r="T196" s="11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3.61753164556962</v>
      </c>
      <c r="P19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11">
        <f t="shared" si="20"/>
        <v>43310.208333333328</v>
      </c>
      <c r="T197" s="11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11">
        <f t="shared" si="20"/>
        <v>42616.208333333328</v>
      </c>
      <c r="T198" s="11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2.9820475319926874</v>
      </c>
      <c r="P199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11">
        <f t="shared" si="20"/>
        <v>42909.208333333328</v>
      </c>
      <c r="T199" s="11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9.5585443037974685E-2</v>
      </c>
      <c r="P200">
        <f t="shared" si="23"/>
        <v>35.96</v>
      </c>
      <c r="Q200" t="str">
        <f t="shared" si="18"/>
        <v>music</v>
      </c>
      <c r="R200" t="str">
        <f t="shared" si="19"/>
        <v>electric music</v>
      </c>
      <c r="S200" s="11">
        <f t="shared" si="20"/>
        <v>40396.208333333336</v>
      </c>
      <c r="T200" s="11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0.5377777777777778</v>
      </c>
      <c r="P201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11">
        <f t="shared" si="20"/>
        <v>42192.208333333328</v>
      </c>
      <c r="T201" s="11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11">
        <f t="shared" si="20"/>
        <v>40262.208333333336</v>
      </c>
      <c r="T202" s="11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6.8119047619047617</v>
      </c>
      <c r="P203">
        <f t="shared" si="23"/>
        <v>91.11</v>
      </c>
      <c r="Q203" t="str">
        <f t="shared" si="18"/>
        <v>technology</v>
      </c>
      <c r="R203" t="str">
        <f t="shared" si="19"/>
        <v>web</v>
      </c>
      <c r="S203" s="11">
        <f t="shared" si="20"/>
        <v>41845.208333333336</v>
      </c>
      <c r="T203" s="11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0.78831325301204824</v>
      </c>
      <c r="P204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11">
        <f t="shared" si="20"/>
        <v>40818.208333333336</v>
      </c>
      <c r="T204" s="11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1.3440792216817234</v>
      </c>
      <c r="P205">
        <f t="shared" si="23"/>
        <v>43</v>
      </c>
      <c r="Q205" t="str">
        <f t="shared" si="18"/>
        <v>theater</v>
      </c>
      <c r="R205" t="str">
        <f t="shared" si="19"/>
        <v>plays</v>
      </c>
      <c r="S205" s="11">
        <f t="shared" si="20"/>
        <v>42752.25</v>
      </c>
      <c r="T205" s="11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3.372E-2</v>
      </c>
      <c r="P206">
        <f t="shared" si="23"/>
        <v>63.23</v>
      </c>
      <c r="Q206" t="str">
        <f t="shared" si="18"/>
        <v>music</v>
      </c>
      <c r="R206" t="str">
        <f t="shared" si="19"/>
        <v>jazz</v>
      </c>
      <c r="S206" s="11">
        <f t="shared" si="20"/>
        <v>40636.208333333336</v>
      </c>
      <c r="T206" s="11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4.3184615384615386</v>
      </c>
      <c r="P20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11">
        <f t="shared" si="20"/>
        <v>43390.208333333328</v>
      </c>
      <c r="T207" s="11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0.38844444444444443</v>
      </c>
      <c r="P208">
        <f t="shared" si="23"/>
        <v>61.33</v>
      </c>
      <c r="Q208" t="str">
        <f t="shared" si="18"/>
        <v>publishing</v>
      </c>
      <c r="R208" t="str">
        <f t="shared" si="19"/>
        <v>fiction</v>
      </c>
      <c r="S208" s="11">
        <f t="shared" si="20"/>
        <v>40236.25</v>
      </c>
      <c r="T208" s="11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11">
        <f t="shared" si="20"/>
        <v>43340.208333333328</v>
      </c>
      <c r="T209" s="11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1.0112239715591671</v>
      </c>
      <c r="P210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11">
        <f t="shared" si="20"/>
        <v>43048.25</v>
      </c>
      <c r="T210" s="11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0.21188688946015424</v>
      </c>
      <c r="P211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11">
        <f t="shared" si="20"/>
        <v>42496.208333333328</v>
      </c>
      <c r="T211" s="11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0.67425531914893622</v>
      </c>
      <c r="P212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11">
        <f t="shared" si="20"/>
        <v>42797.25</v>
      </c>
      <c r="T212" s="11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0.9492337164750958</v>
      </c>
      <c r="P213">
        <f t="shared" si="23"/>
        <v>60.98</v>
      </c>
      <c r="Q213" t="str">
        <f t="shared" si="18"/>
        <v>theater</v>
      </c>
      <c r="R213" t="str">
        <f t="shared" si="19"/>
        <v>plays</v>
      </c>
      <c r="S213" s="11">
        <f t="shared" si="20"/>
        <v>41513.208333333336</v>
      </c>
      <c r="T213" s="11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1.5185185185185186</v>
      </c>
      <c r="P214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11">
        <f t="shared" si="20"/>
        <v>43814.25</v>
      </c>
      <c r="T214" s="11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1.9516382252559727</v>
      </c>
      <c r="P215">
        <f t="shared" si="23"/>
        <v>40</v>
      </c>
      <c r="Q215" t="str">
        <f t="shared" si="18"/>
        <v>music</v>
      </c>
      <c r="R215" t="str">
        <f t="shared" si="19"/>
        <v>indie rock</v>
      </c>
      <c r="S215" s="11">
        <f t="shared" si="20"/>
        <v>40488.208333333336</v>
      </c>
      <c r="T215" s="11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10.231428571428571</v>
      </c>
      <c r="P216">
        <f t="shared" si="23"/>
        <v>86.81</v>
      </c>
      <c r="Q216" t="str">
        <f t="shared" si="18"/>
        <v>music</v>
      </c>
      <c r="R216" t="str">
        <f t="shared" si="19"/>
        <v>rock</v>
      </c>
      <c r="S216" s="11">
        <f t="shared" si="20"/>
        <v>40409.208333333336</v>
      </c>
      <c r="T216" s="11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3.8418367346938778E-2</v>
      </c>
      <c r="P217">
        <f t="shared" si="23"/>
        <v>42.13</v>
      </c>
      <c r="Q217" t="str">
        <f t="shared" si="18"/>
        <v>theater</v>
      </c>
      <c r="R217" t="str">
        <f t="shared" si="19"/>
        <v>plays</v>
      </c>
      <c r="S217" s="11">
        <f t="shared" si="20"/>
        <v>43509.25</v>
      </c>
      <c r="T217" s="11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1.5507066557107643</v>
      </c>
      <c r="P218">
        <f t="shared" si="23"/>
        <v>103.98</v>
      </c>
      <c r="Q218" t="str">
        <f t="shared" si="18"/>
        <v>theater</v>
      </c>
      <c r="R218" t="str">
        <f t="shared" si="19"/>
        <v>plays</v>
      </c>
      <c r="S218" s="11">
        <f t="shared" si="20"/>
        <v>40869.25</v>
      </c>
      <c r="T218" s="11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0.44753477588871715</v>
      </c>
      <c r="P219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11">
        <f t="shared" si="20"/>
        <v>43583.208333333328</v>
      </c>
      <c r="T219" s="11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2.1594736842105262</v>
      </c>
      <c r="P220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11">
        <f t="shared" si="20"/>
        <v>40858.25</v>
      </c>
      <c r="T220" s="11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3.3212709832134291</v>
      </c>
      <c r="P221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11">
        <f t="shared" si="20"/>
        <v>41137.208333333336</v>
      </c>
      <c r="T221" s="11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8.4430379746835441E-2</v>
      </c>
      <c r="P222">
        <f t="shared" si="23"/>
        <v>39.24</v>
      </c>
      <c r="Q222" t="str">
        <f t="shared" si="18"/>
        <v>theater</v>
      </c>
      <c r="R222" t="str">
        <f t="shared" si="19"/>
        <v>plays</v>
      </c>
      <c r="S222" s="11">
        <f t="shared" si="20"/>
        <v>40725.208333333336</v>
      </c>
      <c r="T222" s="11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0.9862551440329218</v>
      </c>
      <c r="P223">
        <f t="shared" si="23"/>
        <v>54.99</v>
      </c>
      <c r="Q223" t="str">
        <f t="shared" si="18"/>
        <v>food</v>
      </c>
      <c r="R223" t="str">
        <f t="shared" si="19"/>
        <v>food trucks</v>
      </c>
      <c r="S223" s="11">
        <f t="shared" si="20"/>
        <v>41081.208333333336</v>
      </c>
      <c r="T223" s="11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1.3797916666666667</v>
      </c>
      <c r="P224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11">
        <f t="shared" si="20"/>
        <v>41914.208333333336</v>
      </c>
      <c r="T224" s="11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0.93810996563573879</v>
      </c>
      <c r="P225">
        <f t="shared" si="23"/>
        <v>87.97</v>
      </c>
      <c r="Q225" t="str">
        <f t="shared" si="18"/>
        <v>theater</v>
      </c>
      <c r="R225" t="str">
        <f t="shared" si="19"/>
        <v>plays</v>
      </c>
      <c r="S225" s="11">
        <f t="shared" si="20"/>
        <v>42445.208333333328</v>
      </c>
      <c r="T225" s="11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4.0363930885529156</v>
      </c>
      <c r="P226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11">
        <f t="shared" si="20"/>
        <v>41906.208333333336</v>
      </c>
      <c r="T226" s="11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2.6017404129793511</v>
      </c>
      <c r="P227">
        <f t="shared" si="23"/>
        <v>30</v>
      </c>
      <c r="Q227" t="str">
        <f t="shared" si="18"/>
        <v>music</v>
      </c>
      <c r="R227" t="str">
        <f t="shared" si="19"/>
        <v>rock</v>
      </c>
      <c r="S227" s="11">
        <f t="shared" si="20"/>
        <v>41762.208333333336</v>
      </c>
      <c r="T227" s="11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3.6663333333333332</v>
      </c>
      <c r="P228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11">
        <f t="shared" si="20"/>
        <v>40276.208333333336</v>
      </c>
      <c r="T228" s="11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1.687208538587849</v>
      </c>
      <c r="P229">
        <f t="shared" si="23"/>
        <v>108.96</v>
      </c>
      <c r="Q229" t="str">
        <f t="shared" si="18"/>
        <v>games</v>
      </c>
      <c r="R229" t="str">
        <f t="shared" si="19"/>
        <v>mobile games</v>
      </c>
      <c r="S229" s="11">
        <f t="shared" si="20"/>
        <v>42139.208333333328</v>
      </c>
      <c r="T229" s="11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1.1990717911530093</v>
      </c>
      <c r="P230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11">
        <f t="shared" si="20"/>
        <v>42613.208333333328</v>
      </c>
      <c r="T230" s="11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1.936892523364486</v>
      </c>
      <c r="P231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11">
        <f t="shared" si="20"/>
        <v>42887.208333333328</v>
      </c>
      <c r="T231" s="11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4.2016666666666671</v>
      </c>
      <c r="P232">
        <f t="shared" si="23"/>
        <v>99.84</v>
      </c>
      <c r="Q232" t="str">
        <f t="shared" si="18"/>
        <v>games</v>
      </c>
      <c r="R232" t="str">
        <f t="shared" si="19"/>
        <v>video games</v>
      </c>
      <c r="S232" s="11">
        <f t="shared" si="20"/>
        <v>43805.25</v>
      </c>
      <c r="T232" s="11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0.76708333333333334</v>
      </c>
      <c r="P233">
        <f t="shared" si="23"/>
        <v>82.43</v>
      </c>
      <c r="Q233" t="str">
        <f t="shared" si="18"/>
        <v>theater</v>
      </c>
      <c r="R233" t="str">
        <f t="shared" si="19"/>
        <v>plays</v>
      </c>
      <c r="S233" s="11">
        <f t="shared" si="20"/>
        <v>41415.208333333336</v>
      </c>
      <c r="T233" s="11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1.7126470588235294</v>
      </c>
      <c r="P234">
        <f t="shared" si="23"/>
        <v>63.29</v>
      </c>
      <c r="Q234" t="str">
        <f t="shared" si="18"/>
        <v>theater</v>
      </c>
      <c r="R234" t="str">
        <f t="shared" si="19"/>
        <v>plays</v>
      </c>
      <c r="S234" s="11">
        <f t="shared" si="20"/>
        <v>42576.208333333328</v>
      </c>
      <c r="T234" s="11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1.5789473684210527</v>
      </c>
      <c r="P235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11">
        <f t="shared" si="20"/>
        <v>40706.208333333336</v>
      </c>
      <c r="T235" s="11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1.0908</v>
      </c>
      <c r="P236">
        <f t="shared" si="23"/>
        <v>54.91</v>
      </c>
      <c r="Q236" t="str">
        <f t="shared" si="18"/>
        <v>games</v>
      </c>
      <c r="R236" t="str">
        <f t="shared" si="19"/>
        <v>video games</v>
      </c>
      <c r="S236" s="11">
        <f t="shared" si="20"/>
        <v>42969.208333333328</v>
      </c>
      <c r="T236" s="11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0.41732558139534881</v>
      </c>
      <c r="P23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11">
        <f t="shared" si="20"/>
        <v>42779.25</v>
      </c>
      <c r="T237" s="11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0.10944303797468355</v>
      </c>
      <c r="P238">
        <f t="shared" si="23"/>
        <v>75.84</v>
      </c>
      <c r="Q238" t="str">
        <f t="shared" si="18"/>
        <v>music</v>
      </c>
      <c r="R238" t="str">
        <f t="shared" si="19"/>
        <v>rock</v>
      </c>
      <c r="S238" s="11">
        <f t="shared" si="20"/>
        <v>43641.208333333328</v>
      </c>
      <c r="T238" s="11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1.593763440860215</v>
      </c>
      <c r="P239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11">
        <f t="shared" si="20"/>
        <v>41754.208333333336</v>
      </c>
      <c r="T239" s="11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4.2241666666666671</v>
      </c>
      <c r="P240">
        <f t="shared" si="23"/>
        <v>104.52</v>
      </c>
      <c r="Q240" t="str">
        <f t="shared" si="18"/>
        <v>theater</v>
      </c>
      <c r="R240" t="str">
        <f t="shared" si="19"/>
        <v>plays</v>
      </c>
      <c r="S240" s="11">
        <f t="shared" si="20"/>
        <v>43083.25</v>
      </c>
      <c r="T240" s="11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0.97718749999999999</v>
      </c>
      <c r="P241">
        <f t="shared" si="23"/>
        <v>76.27</v>
      </c>
      <c r="Q241" t="str">
        <f t="shared" si="18"/>
        <v>technology</v>
      </c>
      <c r="R241" t="str">
        <f t="shared" si="19"/>
        <v>wearables</v>
      </c>
      <c r="S241" s="11">
        <f t="shared" si="20"/>
        <v>42245.208333333328</v>
      </c>
      <c r="T241" s="11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4.1878911564625847</v>
      </c>
      <c r="P242">
        <f t="shared" si="23"/>
        <v>69.02</v>
      </c>
      <c r="Q242" t="str">
        <f t="shared" si="18"/>
        <v>theater</v>
      </c>
      <c r="R242" t="str">
        <f t="shared" si="19"/>
        <v>plays</v>
      </c>
      <c r="S242" s="11">
        <f t="shared" si="20"/>
        <v>40396.208333333336</v>
      </c>
      <c r="T242" s="11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1.0191632047477746</v>
      </c>
      <c r="P243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11">
        <f t="shared" si="20"/>
        <v>41742.208333333336</v>
      </c>
      <c r="T243" s="11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1.2772619047619047</v>
      </c>
      <c r="P244">
        <f t="shared" si="23"/>
        <v>42.92</v>
      </c>
      <c r="Q244" t="str">
        <f t="shared" si="18"/>
        <v>music</v>
      </c>
      <c r="R244" t="str">
        <f t="shared" si="19"/>
        <v>rock</v>
      </c>
      <c r="S244" s="11">
        <f t="shared" si="20"/>
        <v>42865.208333333328</v>
      </c>
      <c r="T244" s="11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4.4521739130434783</v>
      </c>
      <c r="P245">
        <f t="shared" si="23"/>
        <v>43.03</v>
      </c>
      <c r="Q245" t="str">
        <f t="shared" si="18"/>
        <v>theater</v>
      </c>
      <c r="R245" t="str">
        <f t="shared" si="19"/>
        <v>plays</v>
      </c>
      <c r="S245" s="11">
        <f t="shared" si="20"/>
        <v>43163.25</v>
      </c>
      <c r="T245" s="11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5.6971428571428575</v>
      </c>
      <c r="P246">
        <f t="shared" si="23"/>
        <v>75.25</v>
      </c>
      <c r="Q246" t="str">
        <f t="shared" si="18"/>
        <v>theater</v>
      </c>
      <c r="R246" t="str">
        <f t="shared" si="19"/>
        <v>plays</v>
      </c>
      <c r="S246" s="11">
        <f t="shared" si="20"/>
        <v>41834.208333333336</v>
      </c>
      <c r="T246" s="11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5.0934482758620687</v>
      </c>
      <c r="P247">
        <f t="shared" si="23"/>
        <v>69.02</v>
      </c>
      <c r="Q247" t="str">
        <f t="shared" si="18"/>
        <v>theater</v>
      </c>
      <c r="R247" t="str">
        <f t="shared" si="19"/>
        <v>plays</v>
      </c>
      <c r="S247" s="11">
        <f t="shared" si="20"/>
        <v>41736.208333333336</v>
      </c>
      <c r="T247" s="11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3.2553333333333332</v>
      </c>
      <c r="P248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11">
        <f t="shared" si="20"/>
        <v>41491.208333333336</v>
      </c>
      <c r="T248" s="11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9.3261616161616168</v>
      </c>
      <c r="P249">
        <f t="shared" si="23"/>
        <v>98.01</v>
      </c>
      <c r="Q249" t="str">
        <f t="shared" si="18"/>
        <v>publishing</v>
      </c>
      <c r="R249" t="str">
        <f t="shared" si="19"/>
        <v>fiction</v>
      </c>
      <c r="S249" s="11">
        <f t="shared" si="20"/>
        <v>42726.25</v>
      </c>
      <c r="T249" s="11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2.1133870967741935</v>
      </c>
      <c r="P250">
        <f t="shared" si="23"/>
        <v>60.11</v>
      </c>
      <c r="Q250" t="str">
        <f t="shared" si="18"/>
        <v>games</v>
      </c>
      <c r="R250" t="str">
        <f t="shared" si="19"/>
        <v>mobile games</v>
      </c>
      <c r="S250" s="11">
        <f t="shared" si="20"/>
        <v>42004.25</v>
      </c>
      <c r="T250" s="11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2.7332520325203253</v>
      </c>
      <c r="P251">
        <f t="shared" si="23"/>
        <v>26</v>
      </c>
      <c r="Q251" t="str">
        <f t="shared" si="18"/>
        <v>publishing</v>
      </c>
      <c r="R251" t="str">
        <f t="shared" si="19"/>
        <v>translations</v>
      </c>
      <c r="S251" s="11">
        <f t="shared" si="20"/>
        <v>42006.25</v>
      </c>
      <c r="T251" s="11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11">
        <f t="shared" si="20"/>
        <v>40203.25</v>
      </c>
      <c r="T252" s="11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0.54084507042253516</v>
      </c>
      <c r="P253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11">
        <f t="shared" si="20"/>
        <v>41252.25</v>
      </c>
      <c r="T253" s="11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6.2629999999999999</v>
      </c>
      <c r="P254">
        <f t="shared" si="23"/>
        <v>106.15</v>
      </c>
      <c r="Q254" t="str">
        <f t="shared" si="18"/>
        <v>theater</v>
      </c>
      <c r="R254" t="str">
        <f t="shared" si="19"/>
        <v>plays</v>
      </c>
      <c r="S254" s="11">
        <f t="shared" si="20"/>
        <v>41572.208333333336</v>
      </c>
      <c r="T254" s="11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0.8902139917695473</v>
      </c>
      <c r="P255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11">
        <f t="shared" si="20"/>
        <v>40641.208333333336</v>
      </c>
      <c r="T255" s="11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1.8489130434782608</v>
      </c>
      <c r="P256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11">
        <f t="shared" si="20"/>
        <v>42787.25</v>
      </c>
      <c r="T256" s="11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1.2016770186335404</v>
      </c>
      <c r="P257">
        <f t="shared" si="23"/>
        <v>57</v>
      </c>
      <c r="Q257" t="str">
        <f t="shared" si="18"/>
        <v>music</v>
      </c>
      <c r="R257" t="str">
        <f t="shared" si="19"/>
        <v>rock</v>
      </c>
      <c r="S257" s="11">
        <f t="shared" si="20"/>
        <v>40590.25</v>
      </c>
      <c r="T257" s="11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0.23390243902439026</v>
      </c>
      <c r="P258">
        <f t="shared" si="23"/>
        <v>63.93</v>
      </c>
      <c r="Q258" t="str">
        <f t="shared" si="18"/>
        <v>music</v>
      </c>
      <c r="R258" t="str">
        <f t="shared" si="19"/>
        <v>rock</v>
      </c>
      <c r="S258" s="11">
        <f t="shared" si="20"/>
        <v>42393.25</v>
      </c>
      <c r="T258" s="11">
        <f t="shared" si="2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1.46</v>
      </c>
      <c r="P259">
        <f t="shared" si="23"/>
        <v>90.46</v>
      </c>
      <c r="Q259" t="str">
        <f t="shared" ref="Q259:Q322" si="24">LEFT(N259, FIND("/", N259) -1)</f>
        <v>theater</v>
      </c>
      <c r="R259" t="str">
        <f t="shared" ref="R259:R322" si="25">RIGHT(N259,LEN(N259)-SEARCH("/",N259))</f>
        <v>plays</v>
      </c>
      <c r="S259" s="11">
        <f t="shared" ref="S259:S322" si="26">(((J259/60)/60/24)+DATE(1970,1,1))</f>
        <v>41338.25</v>
      </c>
      <c r="T259" s="11">
        <f t="shared" ref="T259:T322" si="27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E260/D260</f>
        <v>2.6848000000000001</v>
      </c>
      <c r="P260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11">
        <f t="shared" si="26"/>
        <v>42712.25</v>
      </c>
      <c r="T260" s="11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11">
        <f t="shared" si="26"/>
        <v>41251.25</v>
      </c>
      <c r="T261" s="11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38.07</v>
      </c>
      <c r="Q262" t="str">
        <f t="shared" si="24"/>
        <v>music</v>
      </c>
      <c r="R262" t="str">
        <f t="shared" si="25"/>
        <v>rock</v>
      </c>
      <c r="S262" s="11">
        <f t="shared" si="26"/>
        <v>41180.208333333336</v>
      </c>
      <c r="T262" s="11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57.94</v>
      </c>
      <c r="Q263" t="str">
        <f t="shared" si="24"/>
        <v>music</v>
      </c>
      <c r="R263" t="str">
        <f t="shared" si="25"/>
        <v>rock</v>
      </c>
      <c r="S263" s="11">
        <f t="shared" si="26"/>
        <v>40415.208333333336</v>
      </c>
      <c r="T263" s="11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</v>
      </c>
      <c r="Q264" t="str">
        <f t="shared" si="24"/>
        <v>music</v>
      </c>
      <c r="R264" t="str">
        <f t="shared" si="25"/>
        <v>indie rock</v>
      </c>
      <c r="S264" s="11">
        <f t="shared" si="26"/>
        <v>40638.208333333336</v>
      </c>
      <c r="T264" s="11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11">
        <f t="shared" si="26"/>
        <v>40187.25</v>
      </c>
      <c r="T265" s="11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</v>
      </c>
      <c r="Q266" t="str">
        <f t="shared" si="24"/>
        <v>theater</v>
      </c>
      <c r="R266" t="str">
        <f t="shared" si="25"/>
        <v>plays</v>
      </c>
      <c r="S266" s="11">
        <f t="shared" si="26"/>
        <v>41317.25</v>
      </c>
      <c r="T266" s="11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70.13</v>
      </c>
      <c r="Q267" t="str">
        <f t="shared" si="24"/>
        <v>theater</v>
      </c>
      <c r="R267" t="str">
        <f t="shared" si="25"/>
        <v>plays</v>
      </c>
      <c r="S267" s="11">
        <f t="shared" si="26"/>
        <v>42372.25</v>
      </c>
      <c r="T267" s="11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27</v>
      </c>
      <c r="Q268" t="str">
        <f t="shared" si="24"/>
        <v>music</v>
      </c>
      <c r="R268" t="str">
        <f t="shared" si="25"/>
        <v>jazz</v>
      </c>
      <c r="S268" s="11">
        <f t="shared" si="26"/>
        <v>41950.25</v>
      </c>
      <c r="T268" s="11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</v>
      </c>
      <c r="Q269" t="str">
        <f t="shared" si="24"/>
        <v>theater</v>
      </c>
      <c r="R269" t="str">
        <f t="shared" si="25"/>
        <v>plays</v>
      </c>
      <c r="S269" s="11">
        <f t="shared" si="26"/>
        <v>41206.208333333336</v>
      </c>
      <c r="T269" s="11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11">
        <f t="shared" si="26"/>
        <v>41186.208333333336</v>
      </c>
      <c r="T270" s="11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11">
        <f t="shared" si="26"/>
        <v>43496.25</v>
      </c>
      <c r="T271" s="11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25.01</v>
      </c>
      <c r="Q272" t="str">
        <f t="shared" si="24"/>
        <v>games</v>
      </c>
      <c r="R272" t="str">
        <f t="shared" si="25"/>
        <v>video games</v>
      </c>
      <c r="S272" s="11">
        <f t="shared" si="26"/>
        <v>40514.25</v>
      </c>
      <c r="T272" s="11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11">
        <f t="shared" si="26"/>
        <v>42345.25</v>
      </c>
      <c r="T273" s="11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</v>
      </c>
      <c r="Q274" t="str">
        <f t="shared" si="24"/>
        <v>theater</v>
      </c>
      <c r="R274" t="str">
        <f t="shared" si="25"/>
        <v>plays</v>
      </c>
      <c r="S274" s="11">
        <f t="shared" si="26"/>
        <v>43656.208333333328</v>
      </c>
      <c r="T274" s="11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37.96</v>
      </c>
      <c r="Q275" t="str">
        <f t="shared" si="24"/>
        <v>theater</v>
      </c>
      <c r="R275" t="str">
        <f t="shared" si="25"/>
        <v>plays</v>
      </c>
      <c r="S275" s="11">
        <f t="shared" si="26"/>
        <v>42995.208333333328</v>
      </c>
      <c r="T275" s="11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</v>
      </c>
      <c r="Q276" t="str">
        <f t="shared" si="24"/>
        <v>theater</v>
      </c>
      <c r="R276" t="str">
        <f t="shared" si="25"/>
        <v>plays</v>
      </c>
      <c r="S276" s="11">
        <f t="shared" si="26"/>
        <v>43045.25</v>
      </c>
      <c r="T276" s="11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11">
        <f t="shared" si="26"/>
        <v>43561.208333333328</v>
      </c>
      <c r="T277" s="11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</v>
      </c>
      <c r="Q278" t="str">
        <f t="shared" si="24"/>
        <v>games</v>
      </c>
      <c r="R278" t="str">
        <f t="shared" si="25"/>
        <v>video games</v>
      </c>
      <c r="S278" s="11">
        <f t="shared" si="26"/>
        <v>41018.208333333336</v>
      </c>
      <c r="T278" s="11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89.94</v>
      </c>
      <c r="Q279" t="str">
        <f t="shared" si="24"/>
        <v>theater</v>
      </c>
      <c r="R279" t="str">
        <f t="shared" si="25"/>
        <v>plays</v>
      </c>
      <c r="S279" s="11">
        <f t="shared" si="26"/>
        <v>40378.208333333336</v>
      </c>
      <c r="T279" s="11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</v>
      </c>
      <c r="Q280" t="str">
        <f t="shared" si="24"/>
        <v>technology</v>
      </c>
      <c r="R280" t="str">
        <f t="shared" si="25"/>
        <v>web</v>
      </c>
      <c r="S280" s="11">
        <f t="shared" si="26"/>
        <v>41239.25</v>
      </c>
      <c r="T280" s="11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</v>
      </c>
      <c r="Q281" t="str">
        <f t="shared" si="24"/>
        <v>theater</v>
      </c>
      <c r="R281" t="str">
        <f t="shared" si="25"/>
        <v>plays</v>
      </c>
      <c r="S281" s="11">
        <f t="shared" si="26"/>
        <v>43346.208333333328</v>
      </c>
      <c r="T281" s="11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11">
        <f t="shared" si="26"/>
        <v>43060.25</v>
      </c>
      <c r="T282" s="11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11">
        <f t="shared" si="26"/>
        <v>40979.25</v>
      </c>
      <c r="T283" s="11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11">
        <f t="shared" si="26"/>
        <v>42701.25</v>
      </c>
      <c r="T284" s="11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</v>
      </c>
      <c r="Q285" t="str">
        <f t="shared" si="24"/>
        <v>music</v>
      </c>
      <c r="R285" t="str">
        <f t="shared" si="25"/>
        <v>rock</v>
      </c>
      <c r="S285" s="11">
        <f t="shared" si="26"/>
        <v>42520.208333333328</v>
      </c>
      <c r="T285" s="11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61.77</v>
      </c>
      <c r="Q286" t="str">
        <f t="shared" si="24"/>
        <v>technology</v>
      </c>
      <c r="R286" t="str">
        <f t="shared" si="25"/>
        <v>web</v>
      </c>
      <c r="S286" s="11">
        <f t="shared" si="26"/>
        <v>41030.208333333336</v>
      </c>
      <c r="T286" s="11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25.03</v>
      </c>
      <c r="Q287" t="str">
        <f t="shared" si="24"/>
        <v>theater</v>
      </c>
      <c r="R287" t="str">
        <f t="shared" si="25"/>
        <v>plays</v>
      </c>
      <c r="S287" s="11">
        <f t="shared" si="26"/>
        <v>42623.208333333328</v>
      </c>
      <c r="T287" s="11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106.29</v>
      </c>
      <c r="Q288" t="str">
        <f t="shared" si="24"/>
        <v>theater</v>
      </c>
      <c r="R288" t="str">
        <f t="shared" si="25"/>
        <v>plays</v>
      </c>
      <c r="S288" s="11">
        <f t="shared" si="26"/>
        <v>42697.25</v>
      </c>
      <c r="T288" s="11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11">
        <f t="shared" si="26"/>
        <v>42122.208333333328</v>
      </c>
      <c r="T289" s="11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</v>
      </c>
      <c r="Q290" t="str">
        <f t="shared" si="24"/>
        <v>music</v>
      </c>
      <c r="R290" t="str">
        <f t="shared" si="25"/>
        <v>metal</v>
      </c>
      <c r="S290" s="11">
        <f t="shared" si="26"/>
        <v>40982.208333333336</v>
      </c>
      <c r="T290" s="11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11">
        <f t="shared" si="26"/>
        <v>42219.208333333328</v>
      </c>
      <c r="T291" s="11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11">
        <f t="shared" si="26"/>
        <v>41404.208333333336</v>
      </c>
      <c r="T292" s="11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</v>
      </c>
      <c r="Q293" t="str">
        <f t="shared" si="24"/>
        <v>technology</v>
      </c>
      <c r="R293" t="str">
        <f t="shared" si="25"/>
        <v>web</v>
      </c>
      <c r="S293" s="11">
        <f t="shared" si="26"/>
        <v>40831.208333333336</v>
      </c>
      <c r="T293" s="11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11">
        <f t="shared" si="26"/>
        <v>40984.208333333336</v>
      </c>
      <c r="T294" s="11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</v>
      </c>
      <c r="Q295" t="str">
        <f t="shared" si="24"/>
        <v>theater</v>
      </c>
      <c r="R295" t="str">
        <f t="shared" si="25"/>
        <v>plays</v>
      </c>
      <c r="S295" s="11">
        <f t="shared" si="26"/>
        <v>40456.208333333336</v>
      </c>
      <c r="T295" s="11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</v>
      </c>
      <c r="Q296" t="str">
        <f t="shared" si="24"/>
        <v>theater</v>
      </c>
      <c r="R296" t="str">
        <f t="shared" si="25"/>
        <v>plays</v>
      </c>
      <c r="S296" s="11">
        <f t="shared" si="26"/>
        <v>43399.208333333328</v>
      </c>
      <c r="T296" s="11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</v>
      </c>
      <c r="Q297" t="str">
        <f t="shared" si="24"/>
        <v>theater</v>
      </c>
      <c r="R297" t="str">
        <f t="shared" si="25"/>
        <v>plays</v>
      </c>
      <c r="S297" s="11">
        <f t="shared" si="26"/>
        <v>41562.208333333336</v>
      </c>
      <c r="T297" s="11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</v>
      </c>
      <c r="Q298" t="str">
        <f t="shared" si="24"/>
        <v>theater</v>
      </c>
      <c r="R298" t="str">
        <f t="shared" si="25"/>
        <v>plays</v>
      </c>
      <c r="S298" s="11">
        <f t="shared" si="26"/>
        <v>43493.25</v>
      </c>
      <c r="T298" s="11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11">
        <f t="shared" si="26"/>
        <v>41653.25</v>
      </c>
      <c r="T299" s="11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11">
        <f t="shared" si="26"/>
        <v>42426.25</v>
      </c>
      <c r="T300" s="11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11">
        <f t="shared" si="26"/>
        <v>42432.25</v>
      </c>
      <c r="T301" s="11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11">
        <f t="shared" si="26"/>
        <v>42977.208333333328</v>
      </c>
      <c r="T302" s="11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11">
        <f t="shared" si="26"/>
        <v>42061.25</v>
      </c>
      <c r="T303" s="11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</v>
      </c>
      <c r="Q304" t="str">
        <f t="shared" si="24"/>
        <v>theater</v>
      </c>
      <c r="R304" t="str">
        <f t="shared" si="25"/>
        <v>plays</v>
      </c>
      <c r="S304" s="11">
        <f t="shared" si="26"/>
        <v>43345.208333333328</v>
      </c>
      <c r="T304" s="11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</v>
      </c>
      <c r="Q305" t="str">
        <f t="shared" si="24"/>
        <v>music</v>
      </c>
      <c r="R305" t="str">
        <f t="shared" si="25"/>
        <v>indie rock</v>
      </c>
      <c r="S305" s="11">
        <f t="shared" si="26"/>
        <v>42376.25</v>
      </c>
      <c r="T305" s="11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11">
        <f t="shared" si="26"/>
        <v>42589.208333333328</v>
      </c>
      <c r="T306" s="11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</v>
      </c>
      <c r="Q307" t="str">
        <f t="shared" si="24"/>
        <v>theater</v>
      </c>
      <c r="R307" t="str">
        <f t="shared" si="25"/>
        <v>plays</v>
      </c>
      <c r="S307" s="11">
        <f t="shared" si="26"/>
        <v>42448.208333333328</v>
      </c>
      <c r="T307" s="11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11">
        <f t="shared" si="26"/>
        <v>42930.208333333328</v>
      </c>
      <c r="T308" s="11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65.97</v>
      </c>
      <c r="Q309" t="str">
        <f t="shared" si="24"/>
        <v>publishing</v>
      </c>
      <c r="R309" t="str">
        <f t="shared" si="25"/>
        <v>fiction</v>
      </c>
      <c r="S309" s="11">
        <f t="shared" si="26"/>
        <v>41066.208333333336</v>
      </c>
      <c r="T309" s="11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</v>
      </c>
      <c r="Q310" t="str">
        <f t="shared" si="24"/>
        <v>theater</v>
      </c>
      <c r="R310" t="str">
        <f t="shared" si="25"/>
        <v>plays</v>
      </c>
      <c r="S310" s="11">
        <f t="shared" si="26"/>
        <v>40651.208333333336</v>
      </c>
      <c r="T310" s="11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11">
        <f t="shared" si="26"/>
        <v>40807.208333333336</v>
      </c>
      <c r="T311" s="11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99.13</v>
      </c>
      <c r="Q312" t="str">
        <f t="shared" si="24"/>
        <v>games</v>
      </c>
      <c r="R312" t="str">
        <f t="shared" si="25"/>
        <v>video games</v>
      </c>
      <c r="S312" s="11">
        <f t="shared" si="26"/>
        <v>40277.208333333336</v>
      </c>
      <c r="T312" s="11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</v>
      </c>
      <c r="Q313" t="str">
        <f t="shared" si="24"/>
        <v>theater</v>
      </c>
      <c r="R313" t="str">
        <f t="shared" si="25"/>
        <v>plays</v>
      </c>
      <c r="S313" s="11">
        <f t="shared" si="26"/>
        <v>40590.25</v>
      </c>
      <c r="T313" s="11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49</v>
      </c>
      <c r="Q314" t="str">
        <f t="shared" si="24"/>
        <v>theater</v>
      </c>
      <c r="R314" t="str">
        <f t="shared" si="25"/>
        <v>plays</v>
      </c>
      <c r="S314" s="11">
        <f t="shared" si="26"/>
        <v>41572.208333333336</v>
      </c>
      <c r="T314" s="11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11">
        <f t="shared" si="26"/>
        <v>40966.25</v>
      </c>
      <c r="T315" s="11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11">
        <f t="shared" si="26"/>
        <v>43536.208333333328</v>
      </c>
      <c r="T316" s="11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</v>
      </c>
      <c r="Q317" t="str">
        <f t="shared" si="24"/>
        <v>theater</v>
      </c>
      <c r="R317" t="str">
        <f t="shared" si="25"/>
        <v>plays</v>
      </c>
      <c r="S317" s="11">
        <f t="shared" si="26"/>
        <v>41783.208333333336</v>
      </c>
      <c r="T317" s="11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59.27</v>
      </c>
      <c r="Q318" t="str">
        <f t="shared" si="24"/>
        <v>food</v>
      </c>
      <c r="R318" t="str">
        <f t="shared" si="25"/>
        <v>food trucks</v>
      </c>
      <c r="S318" s="11">
        <f t="shared" si="26"/>
        <v>43788.25</v>
      </c>
      <c r="T318" s="11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11">
        <f t="shared" si="26"/>
        <v>42869.208333333328</v>
      </c>
      <c r="T319" s="11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53.12</v>
      </c>
      <c r="Q320" t="str">
        <f t="shared" si="24"/>
        <v>music</v>
      </c>
      <c r="R320" t="str">
        <f t="shared" si="25"/>
        <v>rock</v>
      </c>
      <c r="S320" s="11">
        <f t="shared" si="26"/>
        <v>41684.25</v>
      </c>
      <c r="T320" s="11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50.8</v>
      </c>
      <c r="Q321" t="str">
        <f t="shared" si="24"/>
        <v>technology</v>
      </c>
      <c r="R321" t="str">
        <f t="shared" si="25"/>
        <v>web</v>
      </c>
      <c r="S321" s="11">
        <f t="shared" si="26"/>
        <v>40402.208333333336</v>
      </c>
      <c r="T321" s="11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11">
        <f t="shared" si="26"/>
        <v>40673.208333333336</v>
      </c>
      <c r="T322" s="11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0.94144366197183094</v>
      </c>
      <c r="P323">
        <f t="shared" si="29"/>
        <v>65</v>
      </c>
      <c r="Q323" t="str">
        <f t="shared" ref="Q323:Q386" si="30">LEFT(N323, FIND("/", N323) -1)</f>
        <v>film &amp; video</v>
      </c>
      <c r="R323" t="str">
        <f t="shared" ref="R323:R386" si="31">RIGHT(N323,LEN(N323)-SEARCH("/",N323))</f>
        <v>shorts</v>
      </c>
      <c r="S323" s="11">
        <f t="shared" ref="S323:S386" si="32">(((J323/60)/60/24)+DATE(1970,1,1))</f>
        <v>40634.208333333336</v>
      </c>
      <c r="T323" s="11">
        <f t="shared" ref="T323:T386" si="3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E324/D324</f>
        <v>1.6656234096692113</v>
      </c>
      <c r="P324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11">
        <f t="shared" si="32"/>
        <v>40507.25</v>
      </c>
      <c r="T324" s="11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0.24134831460674158</v>
      </c>
      <c r="P325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11">
        <f t="shared" si="32"/>
        <v>41725.208333333336</v>
      </c>
      <c r="T325" s="11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1.6405633802816901</v>
      </c>
      <c r="P326">
        <f t="shared" si="35"/>
        <v>37.94</v>
      </c>
      <c r="Q326" t="str">
        <f t="shared" si="30"/>
        <v>theater</v>
      </c>
      <c r="R326" t="str">
        <f t="shared" si="31"/>
        <v>plays</v>
      </c>
      <c r="S326" s="11">
        <f t="shared" si="32"/>
        <v>42176.208333333328</v>
      </c>
      <c r="T326" s="11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0.90723076923076929</v>
      </c>
      <c r="P327">
        <f t="shared" si="35"/>
        <v>80.78</v>
      </c>
      <c r="Q327" t="str">
        <f t="shared" si="30"/>
        <v>theater</v>
      </c>
      <c r="R327" t="str">
        <f t="shared" si="31"/>
        <v>plays</v>
      </c>
      <c r="S327" s="11">
        <f t="shared" si="32"/>
        <v>43267.208333333328</v>
      </c>
      <c r="T327" s="11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0.46194444444444444</v>
      </c>
      <c r="P328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11">
        <f t="shared" si="32"/>
        <v>42364.25</v>
      </c>
      <c r="T328" s="11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0.38538461538461538</v>
      </c>
      <c r="P329">
        <f t="shared" si="35"/>
        <v>30.36</v>
      </c>
      <c r="Q329" t="str">
        <f t="shared" si="30"/>
        <v>theater</v>
      </c>
      <c r="R329" t="str">
        <f t="shared" si="31"/>
        <v>plays</v>
      </c>
      <c r="S329" s="11">
        <f t="shared" si="32"/>
        <v>43705.208333333328</v>
      </c>
      <c r="T329" s="11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1.3356231003039514</v>
      </c>
      <c r="P330">
        <f t="shared" si="35"/>
        <v>54</v>
      </c>
      <c r="Q330" t="str">
        <f t="shared" si="30"/>
        <v>music</v>
      </c>
      <c r="R330" t="str">
        <f t="shared" si="31"/>
        <v>rock</v>
      </c>
      <c r="S330" s="11">
        <f t="shared" si="32"/>
        <v>43434.25</v>
      </c>
      <c r="T330" s="11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0.22896588486140726</v>
      </c>
      <c r="P331">
        <f t="shared" si="35"/>
        <v>101.79</v>
      </c>
      <c r="Q331" t="str">
        <f t="shared" si="30"/>
        <v>games</v>
      </c>
      <c r="R331" t="str">
        <f t="shared" si="31"/>
        <v>video games</v>
      </c>
      <c r="S331" s="11">
        <f t="shared" si="32"/>
        <v>42716.25</v>
      </c>
      <c r="T331" s="11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1.8495548961424333</v>
      </c>
      <c r="P332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11">
        <f t="shared" si="32"/>
        <v>43077.25</v>
      </c>
      <c r="T332" s="11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4.4372727272727275</v>
      </c>
      <c r="P333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11">
        <f t="shared" si="32"/>
        <v>40896.25</v>
      </c>
      <c r="T333" s="11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1.999806763285024</v>
      </c>
      <c r="P334">
        <f t="shared" si="35"/>
        <v>88.08</v>
      </c>
      <c r="Q334" t="str">
        <f t="shared" si="30"/>
        <v>technology</v>
      </c>
      <c r="R334" t="str">
        <f t="shared" si="31"/>
        <v>wearables</v>
      </c>
      <c r="S334" s="11">
        <f t="shared" si="32"/>
        <v>41361.208333333336</v>
      </c>
      <c r="T334" s="11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1.2395833333333333</v>
      </c>
      <c r="P335">
        <f t="shared" si="35"/>
        <v>47.04</v>
      </c>
      <c r="Q335" t="str">
        <f t="shared" si="30"/>
        <v>theater</v>
      </c>
      <c r="R335" t="str">
        <f t="shared" si="31"/>
        <v>plays</v>
      </c>
      <c r="S335" s="11">
        <f t="shared" si="32"/>
        <v>43424.25</v>
      </c>
      <c r="T335" s="11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1.8661329305135952</v>
      </c>
      <c r="P336">
        <f t="shared" si="35"/>
        <v>111</v>
      </c>
      <c r="Q336" t="str">
        <f t="shared" si="30"/>
        <v>music</v>
      </c>
      <c r="R336" t="str">
        <f t="shared" si="31"/>
        <v>rock</v>
      </c>
      <c r="S336" s="11">
        <f t="shared" si="32"/>
        <v>43110.25</v>
      </c>
      <c r="T336" s="11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1.1428538550057536</v>
      </c>
      <c r="P337">
        <f t="shared" si="35"/>
        <v>87</v>
      </c>
      <c r="Q337" t="str">
        <f t="shared" si="30"/>
        <v>music</v>
      </c>
      <c r="R337" t="str">
        <f t="shared" si="31"/>
        <v>rock</v>
      </c>
      <c r="S337" s="11">
        <f t="shared" si="32"/>
        <v>43784.25</v>
      </c>
      <c r="T337" s="11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0.97032531824611035</v>
      </c>
      <c r="P338">
        <f t="shared" si="35"/>
        <v>63.99</v>
      </c>
      <c r="Q338" t="str">
        <f t="shared" si="30"/>
        <v>music</v>
      </c>
      <c r="R338" t="str">
        <f t="shared" si="31"/>
        <v>rock</v>
      </c>
      <c r="S338" s="11">
        <f t="shared" si="32"/>
        <v>40527.25</v>
      </c>
      <c r="T338" s="11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1.2281904761904763</v>
      </c>
      <c r="P339">
        <f t="shared" si="35"/>
        <v>105.99</v>
      </c>
      <c r="Q339" t="str">
        <f t="shared" si="30"/>
        <v>theater</v>
      </c>
      <c r="R339" t="str">
        <f t="shared" si="31"/>
        <v>plays</v>
      </c>
      <c r="S339" s="11">
        <f t="shared" si="32"/>
        <v>43780.25</v>
      </c>
      <c r="T339" s="11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1.7914326647564469</v>
      </c>
      <c r="P340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11">
        <f t="shared" si="32"/>
        <v>40821.208333333336</v>
      </c>
      <c r="T340" s="11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0.79951577402787966</v>
      </c>
      <c r="P341">
        <f t="shared" si="35"/>
        <v>84.02</v>
      </c>
      <c r="Q341" t="str">
        <f t="shared" si="30"/>
        <v>theater</v>
      </c>
      <c r="R341" t="str">
        <f t="shared" si="31"/>
        <v>plays</v>
      </c>
      <c r="S341" s="11">
        <f t="shared" si="32"/>
        <v>42949.208333333328</v>
      </c>
      <c r="T341" s="11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0.94242587601078165</v>
      </c>
      <c r="P342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11">
        <f t="shared" si="32"/>
        <v>40889.25</v>
      </c>
      <c r="T342" s="11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0.84669291338582675</v>
      </c>
      <c r="P343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11">
        <f t="shared" si="32"/>
        <v>42244.208333333328</v>
      </c>
      <c r="T343" s="11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0.66521920668058454</v>
      </c>
      <c r="P344">
        <f t="shared" si="35"/>
        <v>97.15</v>
      </c>
      <c r="Q344" t="str">
        <f t="shared" si="30"/>
        <v>theater</v>
      </c>
      <c r="R344" t="str">
        <f t="shared" si="31"/>
        <v>plays</v>
      </c>
      <c r="S344" s="11">
        <f t="shared" si="32"/>
        <v>41475.208333333336</v>
      </c>
      <c r="T344" s="11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0.53922222222222227</v>
      </c>
      <c r="P345">
        <f t="shared" si="35"/>
        <v>33.01</v>
      </c>
      <c r="Q345" t="str">
        <f t="shared" si="30"/>
        <v>theater</v>
      </c>
      <c r="R345" t="str">
        <f t="shared" si="31"/>
        <v>plays</v>
      </c>
      <c r="S345" s="11">
        <f t="shared" si="32"/>
        <v>41597.25</v>
      </c>
      <c r="T345" s="11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0.41983299595141699</v>
      </c>
      <c r="P346">
        <f t="shared" si="35"/>
        <v>99.95</v>
      </c>
      <c r="Q346" t="str">
        <f t="shared" si="30"/>
        <v>games</v>
      </c>
      <c r="R346" t="str">
        <f t="shared" si="31"/>
        <v>video games</v>
      </c>
      <c r="S346" s="11">
        <f t="shared" si="32"/>
        <v>43122.25</v>
      </c>
      <c r="T346" s="11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0.14694796954314721</v>
      </c>
      <c r="P34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11">
        <f t="shared" si="32"/>
        <v>42194.208333333328</v>
      </c>
      <c r="T347" s="11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11">
        <f t="shared" si="32"/>
        <v>42971.208333333328</v>
      </c>
      <c r="T348" s="11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14.007777777777777</v>
      </c>
      <c r="P349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11">
        <f t="shared" si="32"/>
        <v>42046.25</v>
      </c>
      <c r="T349" s="11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0.71770351758793971</v>
      </c>
      <c r="P350">
        <f t="shared" si="35"/>
        <v>41.01</v>
      </c>
      <c r="Q350" t="str">
        <f t="shared" si="30"/>
        <v>food</v>
      </c>
      <c r="R350" t="str">
        <f t="shared" si="31"/>
        <v>food trucks</v>
      </c>
      <c r="S350" s="11">
        <f t="shared" si="32"/>
        <v>42782.25</v>
      </c>
      <c r="T350" s="11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0.53074115044247783</v>
      </c>
      <c r="P351">
        <f t="shared" si="35"/>
        <v>103.96</v>
      </c>
      <c r="Q351" t="str">
        <f t="shared" si="30"/>
        <v>theater</v>
      </c>
      <c r="R351" t="str">
        <f t="shared" si="31"/>
        <v>plays</v>
      </c>
      <c r="S351" s="11">
        <f t="shared" si="32"/>
        <v>42930.208333333328</v>
      </c>
      <c r="T351" s="11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11">
        <f t="shared" si="32"/>
        <v>42144.208333333328</v>
      </c>
      <c r="T352" s="11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1.2770715249662619</v>
      </c>
      <c r="P353">
        <f t="shared" si="35"/>
        <v>47.01</v>
      </c>
      <c r="Q353" t="str">
        <f t="shared" si="30"/>
        <v>music</v>
      </c>
      <c r="R353" t="str">
        <f t="shared" si="31"/>
        <v>rock</v>
      </c>
      <c r="S353" s="11">
        <f t="shared" si="32"/>
        <v>42240.208333333328</v>
      </c>
      <c r="T353" s="11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0.34892857142857142</v>
      </c>
      <c r="P354">
        <f t="shared" si="35"/>
        <v>29.61</v>
      </c>
      <c r="Q354" t="str">
        <f t="shared" si="30"/>
        <v>theater</v>
      </c>
      <c r="R354" t="str">
        <f t="shared" si="31"/>
        <v>plays</v>
      </c>
      <c r="S354" s="11">
        <f t="shared" si="32"/>
        <v>42315.25</v>
      </c>
      <c r="T354" s="11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4.105982142857143</v>
      </c>
      <c r="P355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11">
        <f t="shared" si="32"/>
        <v>43651.208333333328</v>
      </c>
      <c r="T355" s="11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11">
        <f t="shared" si="32"/>
        <v>41520.208333333336</v>
      </c>
      <c r="T356" s="11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0.58973684210526311</v>
      </c>
      <c r="P35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11">
        <f t="shared" si="32"/>
        <v>42757.25</v>
      </c>
      <c r="T357" s="11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0.36892473118279567</v>
      </c>
      <c r="P358">
        <f t="shared" si="35"/>
        <v>85.78</v>
      </c>
      <c r="Q358" t="str">
        <f t="shared" si="30"/>
        <v>theater</v>
      </c>
      <c r="R358" t="str">
        <f t="shared" si="31"/>
        <v>plays</v>
      </c>
      <c r="S358" s="11">
        <f t="shared" si="32"/>
        <v>40922.25</v>
      </c>
      <c r="T358" s="11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1.8491304347826087</v>
      </c>
      <c r="P359">
        <f t="shared" si="35"/>
        <v>103.73</v>
      </c>
      <c r="Q359" t="str">
        <f t="shared" si="30"/>
        <v>games</v>
      </c>
      <c r="R359" t="str">
        <f t="shared" si="31"/>
        <v>video games</v>
      </c>
      <c r="S359" s="11">
        <f t="shared" si="32"/>
        <v>42250.208333333328</v>
      </c>
      <c r="T359" s="11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0.11814432989690722</v>
      </c>
      <c r="P360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11">
        <f t="shared" si="32"/>
        <v>43322.208333333328</v>
      </c>
      <c r="T360" s="11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2.9870000000000001</v>
      </c>
      <c r="P361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11">
        <f t="shared" si="32"/>
        <v>40782.208333333336</v>
      </c>
      <c r="T361" s="11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2.2635175879396985</v>
      </c>
      <c r="P362">
        <f t="shared" si="35"/>
        <v>47</v>
      </c>
      <c r="Q362" t="str">
        <f t="shared" si="30"/>
        <v>theater</v>
      </c>
      <c r="R362" t="str">
        <f t="shared" si="31"/>
        <v>plays</v>
      </c>
      <c r="S362" s="11">
        <f t="shared" si="32"/>
        <v>40544.25</v>
      </c>
      <c r="T362" s="11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1.7356363636363636</v>
      </c>
      <c r="P363">
        <f t="shared" si="35"/>
        <v>108.48</v>
      </c>
      <c r="Q363" t="str">
        <f t="shared" si="30"/>
        <v>theater</v>
      </c>
      <c r="R363" t="str">
        <f t="shared" si="31"/>
        <v>plays</v>
      </c>
      <c r="S363" s="11">
        <f t="shared" si="32"/>
        <v>43015.208333333328</v>
      </c>
      <c r="T363" s="11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3.7175675675675675</v>
      </c>
      <c r="P364">
        <f t="shared" si="35"/>
        <v>72.02</v>
      </c>
      <c r="Q364" t="str">
        <f t="shared" si="30"/>
        <v>music</v>
      </c>
      <c r="R364" t="str">
        <f t="shared" si="31"/>
        <v>rock</v>
      </c>
      <c r="S364" s="11">
        <f t="shared" si="32"/>
        <v>40570.25</v>
      </c>
      <c r="T364" s="11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1.601923076923077</v>
      </c>
      <c r="P365">
        <f t="shared" si="35"/>
        <v>59.93</v>
      </c>
      <c r="Q365" t="str">
        <f t="shared" si="30"/>
        <v>music</v>
      </c>
      <c r="R365" t="str">
        <f t="shared" si="31"/>
        <v>rock</v>
      </c>
      <c r="S365" s="11">
        <f t="shared" si="32"/>
        <v>40904.25</v>
      </c>
      <c r="T365" s="11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16.163333333333334</v>
      </c>
      <c r="P366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11">
        <f t="shared" si="32"/>
        <v>43164.25</v>
      </c>
      <c r="T366" s="11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7.3343749999999996</v>
      </c>
      <c r="P367">
        <f t="shared" si="35"/>
        <v>104.78</v>
      </c>
      <c r="Q367" t="str">
        <f t="shared" si="30"/>
        <v>theater</v>
      </c>
      <c r="R367" t="str">
        <f t="shared" si="31"/>
        <v>plays</v>
      </c>
      <c r="S367" s="11">
        <f t="shared" si="32"/>
        <v>42733.25</v>
      </c>
      <c r="T367" s="11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5.9211111111111112</v>
      </c>
      <c r="P368">
        <f t="shared" si="35"/>
        <v>105.52</v>
      </c>
      <c r="Q368" t="str">
        <f t="shared" si="30"/>
        <v>theater</v>
      </c>
      <c r="R368" t="str">
        <f t="shared" si="31"/>
        <v>plays</v>
      </c>
      <c r="S368" s="11">
        <f t="shared" si="32"/>
        <v>40546.25</v>
      </c>
      <c r="T368" s="11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0.18888888888888888</v>
      </c>
      <c r="P369">
        <f t="shared" si="35"/>
        <v>24.93</v>
      </c>
      <c r="Q369" t="str">
        <f t="shared" si="30"/>
        <v>theater</v>
      </c>
      <c r="R369" t="str">
        <f t="shared" si="31"/>
        <v>plays</v>
      </c>
      <c r="S369" s="11">
        <f t="shared" si="32"/>
        <v>41930.208333333336</v>
      </c>
      <c r="T369" s="11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2.7680769230769231</v>
      </c>
      <c r="P370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11">
        <f t="shared" si="32"/>
        <v>40464.208333333336</v>
      </c>
      <c r="T370" s="11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2.730185185185185</v>
      </c>
      <c r="P371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11">
        <f t="shared" si="32"/>
        <v>41308.25</v>
      </c>
      <c r="T371" s="11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1.593633125556545</v>
      </c>
      <c r="P372">
        <f t="shared" si="35"/>
        <v>30</v>
      </c>
      <c r="Q372" t="str">
        <f t="shared" si="30"/>
        <v>theater</v>
      </c>
      <c r="R372" t="str">
        <f t="shared" si="31"/>
        <v>plays</v>
      </c>
      <c r="S372" s="11">
        <f t="shared" si="32"/>
        <v>43570.208333333328</v>
      </c>
      <c r="T372" s="11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0.67869978858350954</v>
      </c>
      <c r="P373">
        <f t="shared" si="35"/>
        <v>59.01</v>
      </c>
      <c r="Q373" t="str">
        <f t="shared" si="30"/>
        <v>theater</v>
      </c>
      <c r="R373" t="str">
        <f t="shared" si="31"/>
        <v>plays</v>
      </c>
      <c r="S373" s="11">
        <f t="shared" si="32"/>
        <v>42043.25</v>
      </c>
      <c r="T373" s="11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15.915555555555555</v>
      </c>
      <c r="P374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11">
        <f t="shared" si="32"/>
        <v>42012.25</v>
      </c>
      <c r="T374" s="11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7.3018222222222224</v>
      </c>
      <c r="P375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11">
        <f t="shared" si="32"/>
        <v>42964.208333333328</v>
      </c>
      <c r="T375" s="11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0.13185782556750297</v>
      </c>
      <c r="P376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11">
        <f t="shared" si="32"/>
        <v>43476.25</v>
      </c>
      <c r="T376" s="11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11">
        <f t="shared" si="32"/>
        <v>42293.208333333328</v>
      </c>
      <c r="T377" s="11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3.6102941176470589</v>
      </c>
      <c r="P378">
        <f t="shared" si="35"/>
        <v>93.7</v>
      </c>
      <c r="Q378" t="str">
        <f t="shared" si="30"/>
        <v>music</v>
      </c>
      <c r="R378" t="str">
        <f t="shared" si="31"/>
        <v>rock</v>
      </c>
      <c r="S378" s="11">
        <f t="shared" si="32"/>
        <v>41826.208333333336</v>
      </c>
      <c r="T378" s="11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0.10257545271629778</v>
      </c>
      <c r="P379">
        <f t="shared" si="35"/>
        <v>40.14</v>
      </c>
      <c r="Q379" t="str">
        <f t="shared" si="30"/>
        <v>theater</v>
      </c>
      <c r="R379" t="str">
        <f t="shared" si="31"/>
        <v>plays</v>
      </c>
      <c r="S379" s="11">
        <f t="shared" si="32"/>
        <v>43760.208333333328</v>
      </c>
      <c r="T379" s="11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0.13962962962962963</v>
      </c>
      <c r="P380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11">
        <f t="shared" si="32"/>
        <v>43241.208333333328</v>
      </c>
      <c r="T380" s="11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0.40444444444444444</v>
      </c>
      <c r="P381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11">
        <f t="shared" si="32"/>
        <v>40843.208333333336</v>
      </c>
      <c r="T381" s="11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1.6032</v>
      </c>
      <c r="P382">
        <f t="shared" si="35"/>
        <v>47.71</v>
      </c>
      <c r="Q382" t="str">
        <f t="shared" si="30"/>
        <v>theater</v>
      </c>
      <c r="R382" t="str">
        <f t="shared" si="31"/>
        <v>plays</v>
      </c>
      <c r="S382" s="11">
        <f t="shared" si="32"/>
        <v>41448.208333333336</v>
      </c>
      <c r="T382" s="11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1.8394339622641509</v>
      </c>
      <c r="P383">
        <f t="shared" si="35"/>
        <v>62.9</v>
      </c>
      <c r="Q383" t="str">
        <f t="shared" si="30"/>
        <v>theater</v>
      </c>
      <c r="R383" t="str">
        <f t="shared" si="31"/>
        <v>plays</v>
      </c>
      <c r="S383" s="11">
        <f t="shared" si="32"/>
        <v>42163.208333333328</v>
      </c>
      <c r="T383" s="11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0.63769230769230767</v>
      </c>
      <c r="P384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11">
        <f t="shared" si="32"/>
        <v>43024.208333333328</v>
      </c>
      <c r="T384" s="11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2.2538095238095237</v>
      </c>
      <c r="P385">
        <f t="shared" si="35"/>
        <v>75.13</v>
      </c>
      <c r="Q385" t="str">
        <f t="shared" si="30"/>
        <v>food</v>
      </c>
      <c r="R385" t="str">
        <f t="shared" si="31"/>
        <v>food trucks</v>
      </c>
      <c r="S385" s="11">
        <f t="shared" si="32"/>
        <v>43509.25</v>
      </c>
      <c r="T385" s="11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1.7200961538461539</v>
      </c>
      <c r="P386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11">
        <f t="shared" si="32"/>
        <v>42776.25</v>
      </c>
      <c r="T386" s="11">
        <f t="shared" si="3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1.4616709511568124</v>
      </c>
      <c r="P387">
        <f t="shared" si="35"/>
        <v>50.01</v>
      </c>
      <c r="Q387" t="str">
        <f t="shared" ref="Q387:Q450" si="36">LEFT(N387, FIND("/", N387) -1)</f>
        <v>publishing</v>
      </c>
      <c r="R387" t="str">
        <f t="shared" ref="R387:R450" si="37">RIGHT(N387,LEN(N387)-SEARCH("/",N387))</f>
        <v>nonfiction</v>
      </c>
      <c r="S387" s="11">
        <f t="shared" ref="S387:S450" si="38">(((J387/60)/60/24)+DATE(1970,1,1))</f>
        <v>43553.208333333328</v>
      </c>
      <c r="T387" s="11">
        <f t="shared" ref="T387:T450" si="3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E388/D388</f>
        <v>0.76423616236162362</v>
      </c>
      <c r="P388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11">
        <f t="shared" si="38"/>
        <v>40355.208333333336</v>
      </c>
      <c r="T388" s="11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0.39261467889908258</v>
      </c>
      <c r="P389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11">
        <f t="shared" si="38"/>
        <v>41072.208333333336</v>
      </c>
      <c r="T389" s="11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0.11270034843205574</v>
      </c>
      <c r="P390">
        <f t="shared" si="41"/>
        <v>89.23</v>
      </c>
      <c r="Q390" t="str">
        <f t="shared" si="36"/>
        <v>music</v>
      </c>
      <c r="R390" t="str">
        <f t="shared" si="37"/>
        <v>indie rock</v>
      </c>
      <c r="S390" s="11">
        <f t="shared" si="38"/>
        <v>40912.25</v>
      </c>
      <c r="T390" s="11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1.2211084337349398</v>
      </c>
      <c r="P391">
        <f t="shared" si="41"/>
        <v>87.98</v>
      </c>
      <c r="Q391" t="str">
        <f t="shared" si="36"/>
        <v>theater</v>
      </c>
      <c r="R391" t="str">
        <f t="shared" si="37"/>
        <v>plays</v>
      </c>
      <c r="S391" s="11">
        <f t="shared" si="38"/>
        <v>40479.208333333336</v>
      </c>
      <c r="T391" s="11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11">
        <f t="shared" si="38"/>
        <v>41530.208333333336</v>
      </c>
      <c r="T392" s="11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7.27317880794702E-2</v>
      </c>
      <c r="P393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11">
        <f t="shared" si="38"/>
        <v>41653.25</v>
      </c>
      <c r="T393" s="11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0.65642371234207963</v>
      </c>
      <c r="P394">
        <f t="shared" si="41"/>
        <v>42.01</v>
      </c>
      <c r="Q394" t="str">
        <f t="shared" si="36"/>
        <v>technology</v>
      </c>
      <c r="R394" t="str">
        <f t="shared" si="37"/>
        <v>wearables</v>
      </c>
      <c r="S394" s="11">
        <f t="shared" si="38"/>
        <v>40549.25</v>
      </c>
      <c r="T394" s="11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2.2896178343949045</v>
      </c>
      <c r="P395">
        <f t="shared" si="41"/>
        <v>47</v>
      </c>
      <c r="Q395" t="str">
        <f t="shared" si="36"/>
        <v>music</v>
      </c>
      <c r="R395" t="str">
        <f t="shared" si="37"/>
        <v>jazz</v>
      </c>
      <c r="S395" s="11">
        <f t="shared" si="38"/>
        <v>42933.208333333328</v>
      </c>
      <c r="T395" s="11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4.6937499999999996</v>
      </c>
      <c r="P396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11">
        <f t="shared" si="38"/>
        <v>41484.208333333336</v>
      </c>
      <c r="T396" s="11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1.3011267605633803</v>
      </c>
      <c r="P397">
        <f t="shared" si="41"/>
        <v>41.99</v>
      </c>
      <c r="Q397" t="str">
        <f t="shared" si="36"/>
        <v>theater</v>
      </c>
      <c r="R397" t="str">
        <f t="shared" si="37"/>
        <v>plays</v>
      </c>
      <c r="S397" s="11">
        <f t="shared" si="38"/>
        <v>40885.25</v>
      </c>
      <c r="T397" s="11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1.6705422993492407</v>
      </c>
      <c r="P398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11">
        <f t="shared" si="38"/>
        <v>43378.208333333328</v>
      </c>
      <c r="T398" s="11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1.738641975308642</v>
      </c>
      <c r="P399">
        <f t="shared" si="41"/>
        <v>31.02</v>
      </c>
      <c r="Q399" t="str">
        <f t="shared" si="36"/>
        <v>music</v>
      </c>
      <c r="R399" t="str">
        <f t="shared" si="37"/>
        <v>rock</v>
      </c>
      <c r="S399" s="11">
        <f t="shared" si="38"/>
        <v>41417.208333333336</v>
      </c>
      <c r="T399" s="11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7.1776470588235295</v>
      </c>
      <c r="P400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11">
        <f t="shared" si="38"/>
        <v>43228.208333333328</v>
      </c>
      <c r="T400" s="11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0.63850976361767731</v>
      </c>
      <c r="P401">
        <f t="shared" si="41"/>
        <v>66.02</v>
      </c>
      <c r="Q401" t="str">
        <f t="shared" si="36"/>
        <v>music</v>
      </c>
      <c r="R401" t="str">
        <f t="shared" si="37"/>
        <v>indie rock</v>
      </c>
      <c r="S401" s="11">
        <f t="shared" si="38"/>
        <v>40576.25</v>
      </c>
      <c r="T401" s="11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11">
        <f t="shared" si="38"/>
        <v>41502.208333333336</v>
      </c>
      <c r="T402" s="11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15.302222222222222</v>
      </c>
      <c r="P403">
        <f t="shared" si="41"/>
        <v>46.06</v>
      </c>
      <c r="Q403" t="str">
        <f t="shared" si="36"/>
        <v>theater</v>
      </c>
      <c r="R403" t="str">
        <f t="shared" si="37"/>
        <v>plays</v>
      </c>
      <c r="S403" s="11">
        <f t="shared" si="38"/>
        <v>43765.208333333328</v>
      </c>
      <c r="T403" s="11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11">
        <f t="shared" si="38"/>
        <v>40914.25</v>
      </c>
      <c r="T404" s="11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0.86220633299284988</v>
      </c>
      <c r="P405">
        <f t="shared" si="41"/>
        <v>55.99</v>
      </c>
      <c r="Q405" t="str">
        <f t="shared" si="36"/>
        <v>theater</v>
      </c>
      <c r="R405" t="str">
        <f t="shared" si="37"/>
        <v>plays</v>
      </c>
      <c r="S405" s="11">
        <f t="shared" si="38"/>
        <v>40310.208333333336</v>
      </c>
      <c r="T405" s="11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3.1558486707566464</v>
      </c>
      <c r="P406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11">
        <f t="shared" si="38"/>
        <v>43053.25</v>
      </c>
      <c r="T406" s="11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0.89618243243243245</v>
      </c>
      <c r="P407">
        <f t="shared" si="41"/>
        <v>60.98</v>
      </c>
      <c r="Q407" t="str">
        <f t="shared" si="36"/>
        <v>theater</v>
      </c>
      <c r="R407" t="str">
        <f t="shared" si="37"/>
        <v>plays</v>
      </c>
      <c r="S407" s="11">
        <f t="shared" si="38"/>
        <v>43255.208333333328</v>
      </c>
      <c r="T407" s="11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1.8214503816793892</v>
      </c>
      <c r="P408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11">
        <f t="shared" si="38"/>
        <v>41304.25</v>
      </c>
      <c r="T408" s="11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11">
        <f t="shared" si="38"/>
        <v>43751.208333333328</v>
      </c>
      <c r="T409" s="11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1.3183695652173912</v>
      </c>
      <c r="P410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11">
        <f t="shared" si="38"/>
        <v>42541.208333333328</v>
      </c>
      <c r="T410" s="11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0.46315634218289087</v>
      </c>
      <c r="P411">
        <f t="shared" si="41"/>
        <v>87.96</v>
      </c>
      <c r="Q411" t="str">
        <f t="shared" si="36"/>
        <v>music</v>
      </c>
      <c r="R411" t="str">
        <f t="shared" si="37"/>
        <v>rock</v>
      </c>
      <c r="S411" s="11">
        <f t="shared" si="38"/>
        <v>42843.208333333328</v>
      </c>
      <c r="T411" s="11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0.36132726089785294</v>
      </c>
      <c r="P412">
        <f t="shared" si="41"/>
        <v>49.99</v>
      </c>
      <c r="Q412" t="str">
        <f t="shared" si="36"/>
        <v>games</v>
      </c>
      <c r="R412" t="str">
        <f t="shared" si="37"/>
        <v>mobile games</v>
      </c>
      <c r="S412" s="11">
        <f t="shared" si="38"/>
        <v>42122.208333333328</v>
      </c>
      <c r="T412" s="11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1.0462820512820512</v>
      </c>
      <c r="P413">
        <f t="shared" si="41"/>
        <v>99.52</v>
      </c>
      <c r="Q413" t="str">
        <f t="shared" si="36"/>
        <v>theater</v>
      </c>
      <c r="R413" t="str">
        <f t="shared" si="37"/>
        <v>plays</v>
      </c>
      <c r="S413" s="11">
        <f t="shared" si="38"/>
        <v>42884.208333333328</v>
      </c>
      <c r="T413" s="11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6.6885714285714286</v>
      </c>
      <c r="P414">
        <f t="shared" si="41"/>
        <v>104.82</v>
      </c>
      <c r="Q414" t="str">
        <f t="shared" si="36"/>
        <v>publishing</v>
      </c>
      <c r="R414" t="str">
        <f t="shared" si="37"/>
        <v>fiction</v>
      </c>
      <c r="S414" s="11">
        <f t="shared" si="38"/>
        <v>41642.25</v>
      </c>
      <c r="T414" s="11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0.62072823218997364</v>
      </c>
      <c r="P415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11">
        <f t="shared" si="38"/>
        <v>43431.25</v>
      </c>
      <c r="T415" s="11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0.84699787460148779</v>
      </c>
      <c r="P416">
        <f t="shared" si="41"/>
        <v>29</v>
      </c>
      <c r="Q416" t="str">
        <f t="shared" si="36"/>
        <v>food</v>
      </c>
      <c r="R416" t="str">
        <f t="shared" si="37"/>
        <v>food trucks</v>
      </c>
      <c r="S416" s="11">
        <f t="shared" si="38"/>
        <v>40288.208333333336</v>
      </c>
      <c r="T416" s="11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0.11059030837004405</v>
      </c>
      <c r="P417">
        <f t="shared" si="41"/>
        <v>30.03</v>
      </c>
      <c r="Q417" t="str">
        <f t="shared" si="36"/>
        <v>theater</v>
      </c>
      <c r="R417" t="str">
        <f t="shared" si="37"/>
        <v>plays</v>
      </c>
      <c r="S417" s="11">
        <f t="shared" si="38"/>
        <v>40921.25</v>
      </c>
      <c r="T417" s="11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0.43838781575037145</v>
      </c>
      <c r="P418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11">
        <f t="shared" si="38"/>
        <v>40560.25</v>
      </c>
      <c r="T418" s="11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0.55470588235294116</v>
      </c>
      <c r="P419">
        <f t="shared" si="41"/>
        <v>62.87</v>
      </c>
      <c r="Q419" t="str">
        <f t="shared" si="36"/>
        <v>theater</v>
      </c>
      <c r="R419" t="str">
        <f t="shared" si="37"/>
        <v>plays</v>
      </c>
      <c r="S419" s="11">
        <f t="shared" si="38"/>
        <v>43407.208333333328</v>
      </c>
      <c r="T419" s="11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0.57399511301160655</v>
      </c>
      <c r="P420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11">
        <f t="shared" si="38"/>
        <v>41035.208333333336</v>
      </c>
      <c r="T420" s="11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1.2343497363796134</v>
      </c>
      <c r="P421">
        <f t="shared" si="41"/>
        <v>27</v>
      </c>
      <c r="Q421" t="str">
        <f t="shared" si="36"/>
        <v>technology</v>
      </c>
      <c r="R421" t="str">
        <f t="shared" si="37"/>
        <v>web</v>
      </c>
      <c r="S421" s="11">
        <f t="shared" si="38"/>
        <v>40899.25</v>
      </c>
      <c r="T421" s="11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1.2846</v>
      </c>
      <c r="P422">
        <f t="shared" si="41"/>
        <v>68.33</v>
      </c>
      <c r="Q422" t="str">
        <f t="shared" si="36"/>
        <v>theater</v>
      </c>
      <c r="R422" t="str">
        <f t="shared" si="37"/>
        <v>plays</v>
      </c>
      <c r="S422" s="11">
        <f t="shared" si="38"/>
        <v>42911.208333333328</v>
      </c>
      <c r="T422" s="11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0.63989361702127656</v>
      </c>
      <c r="P423">
        <f t="shared" si="41"/>
        <v>50.97</v>
      </c>
      <c r="Q423" t="str">
        <f t="shared" si="36"/>
        <v>technology</v>
      </c>
      <c r="R423" t="str">
        <f t="shared" si="37"/>
        <v>wearables</v>
      </c>
      <c r="S423" s="11">
        <f t="shared" si="38"/>
        <v>42915.208333333328</v>
      </c>
      <c r="T423" s="11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1.2729885057471264</v>
      </c>
      <c r="P424">
        <f t="shared" si="41"/>
        <v>54.02</v>
      </c>
      <c r="Q424" t="str">
        <f t="shared" si="36"/>
        <v>theater</v>
      </c>
      <c r="R424" t="str">
        <f t="shared" si="37"/>
        <v>plays</v>
      </c>
      <c r="S424" s="11">
        <f t="shared" si="38"/>
        <v>40285.208333333336</v>
      </c>
      <c r="T424" s="11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0.10638024357239513</v>
      </c>
      <c r="P425">
        <f t="shared" si="41"/>
        <v>97.06</v>
      </c>
      <c r="Q425" t="str">
        <f t="shared" si="36"/>
        <v>food</v>
      </c>
      <c r="R425" t="str">
        <f t="shared" si="37"/>
        <v>food trucks</v>
      </c>
      <c r="S425" s="11">
        <f t="shared" si="38"/>
        <v>40808.208333333336</v>
      </c>
      <c r="T425" s="11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0.40470588235294119</v>
      </c>
      <c r="P426">
        <f t="shared" si="41"/>
        <v>24.87</v>
      </c>
      <c r="Q426" t="str">
        <f t="shared" si="36"/>
        <v>music</v>
      </c>
      <c r="R426" t="str">
        <f t="shared" si="37"/>
        <v>indie rock</v>
      </c>
      <c r="S426" s="11">
        <f t="shared" si="38"/>
        <v>43208.208333333328</v>
      </c>
      <c r="T426" s="11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2.8766666666666665</v>
      </c>
      <c r="P42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11">
        <f t="shared" si="38"/>
        <v>42213.208333333328</v>
      </c>
      <c r="T427" s="11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5.7294444444444448</v>
      </c>
      <c r="P428">
        <f t="shared" si="41"/>
        <v>47.09</v>
      </c>
      <c r="Q428" t="str">
        <f t="shared" si="36"/>
        <v>theater</v>
      </c>
      <c r="R428" t="str">
        <f t="shared" si="37"/>
        <v>plays</v>
      </c>
      <c r="S428" s="11">
        <f t="shared" si="38"/>
        <v>41332.25</v>
      </c>
      <c r="T428" s="11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1.1290429799426933</v>
      </c>
      <c r="P429">
        <f t="shared" si="41"/>
        <v>78</v>
      </c>
      <c r="Q429" t="str">
        <f t="shared" si="36"/>
        <v>theater</v>
      </c>
      <c r="R429" t="str">
        <f t="shared" si="37"/>
        <v>plays</v>
      </c>
      <c r="S429" s="11">
        <f t="shared" si="38"/>
        <v>41895.208333333336</v>
      </c>
      <c r="T429" s="11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0.46387573964497042</v>
      </c>
      <c r="P430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11">
        <f t="shared" si="38"/>
        <v>40585.25</v>
      </c>
      <c r="T430" s="11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0.90675916230366493</v>
      </c>
      <c r="P431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11">
        <f t="shared" si="38"/>
        <v>41680.25</v>
      </c>
      <c r="T431" s="11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0.67740740740740746</v>
      </c>
      <c r="P432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11">
        <f t="shared" si="38"/>
        <v>43737.208333333328</v>
      </c>
      <c r="T432" s="11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1.9249019607843136</v>
      </c>
      <c r="P433">
        <f t="shared" si="41"/>
        <v>104.44</v>
      </c>
      <c r="Q433" t="str">
        <f t="shared" si="36"/>
        <v>theater</v>
      </c>
      <c r="R433" t="str">
        <f t="shared" si="37"/>
        <v>plays</v>
      </c>
      <c r="S433" s="11">
        <f t="shared" si="38"/>
        <v>43273.208333333328</v>
      </c>
      <c r="T433" s="11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0.82714285714285718</v>
      </c>
      <c r="P434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11">
        <f t="shared" si="38"/>
        <v>41761.208333333336</v>
      </c>
      <c r="T434" s="11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0.54163920922570019</v>
      </c>
      <c r="P435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11">
        <f t="shared" si="38"/>
        <v>41603.25</v>
      </c>
      <c r="T435" s="11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11">
        <f t="shared" si="38"/>
        <v>42705.25</v>
      </c>
      <c r="T436" s="11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1.168766404199475</v>
      </c>
      <c r="P437">
        <f t="shared" si="41"/>
        <v>103.98</v>
      </c>
      <c r="Q437" t="str">
        <f t="shared" si="36"/>
        <v>theater</v>
      </c>
      <c r="R437" t="str">
        <f t="shared" si="37"/>
        <v>plays</v>
      </c>
      <c r="S437" s="11">
        <f t="shared" si="38"/>
        <v>41988.25</v>
      </c>
      <c r="T437" s="11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10.521538461538462</v>
      </c>
      <c r="P438">
        <f t="shared" si="41"/>
        <v>54.93</v>
      </c>
      <c r="Q438" t="str">
        <f t="shared" si="36"/>
        <v>music</v>
      </c>
      <c r="R438" t="str">
        <f t="shared" si="37"/>
        <v>jazz</v>
      </c>
      <c r="S438" s="11">
        <f t="shared" si="38"/>
        <v>43575.208333333328</v>
      </c>
      <c r="T438" s="11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1.2307407407407407</v>
      </c>
      <c r="P439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11">
        <f t="shared" si="38"/>
        <v>42260.208333333328</v>
      </c>
      <c r="T439" s="11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1.7863855421686747</v>
      </c>
      <c r="P440">
        <f t="shared" si="41"/>
        <v>60.03</v>
      </c>
      <c r="Q440" t="str">
        <f t="shared" si="36"/>
        <v>theater</v>
      </c>
      <c r="R440" t="str">
        <f t="shared" si="37"/>
        <v>plays</v>
      </c>
      <c r="S440" s="11">
        <f t="shared" si="38"/>
        <v>41337.25</v>
      </c>
      <c r="T440" s="11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3.5528169014084505</v>
      </c>
      <c r="P441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11">
        <f t="shared" si="38"/>
        <v>42680.208333333328</v>
      </c>
      <c r="T441" s="11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1.6190634146341463</v>
      </c>
      <c r="P442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11">
        <f t="shared" si="38"/>
        <v>42916.208333333328</v>
      </c>
      <c r="T442" s="11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11">
        <f t="shared" si="38"/>
        <v>41025.208333333336</v>
      </c>
      <c r="T443" s="11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1.9872222222222222</v>
      </c>
      <c r="P444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11">
        <f t="shared" si="38"/>
        <v>42980.208333333328</v>
      </c>
      <c r="T444" s="11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0.34752688172043011</v>
      </c>
      <c r="P445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11">
        <f t="shared" si="38"/>
        <v>40451.208333333336</v>
      </c>
      <c r="T445" s="11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1.7641935483870967</v>
      </c>
      <c r="P446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11">
        <f t="shared" si="38"/>
        <v>40748.208333333336</v>
      </c>
      <c r="T446" s="11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5.1138095238095236</v>
      </c>
      <c r="P447">
        <f t="shared" si="41"/>
        <v>63.17</v>
      </c>
      <c r="Q447" t="str">
        <f t="shared" si="36"/>
        <v>theater</v>
      </c>
      <c r="R447" t="str">
        <f t="shared" si="37"/>
        <v>plays</v>
      </c>
      <c r="S447" s="11">
        <f t="shared" si="38"/>
        <v>40515.25</v>
      </c>
      <c r="T447" s="11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0.82044117647058823</v>
      </c>
      <c r="P448">
        <f t="shared" si="41"/>
        <v>29.99</v>
      </c>
      <c r="Q448" t="str">
        <f t="shared" si="36"/>
        <v>technology</v>
      </c>
      <c r="R448" t="str">
        <f t="shared" si="37"/>
        <v>wearables</v>
      </c>
      <c r="S448" s="11">
        <f t="shared" si="38"/>
        <v>41261.25</v>
      </c>
      <c r="T448" s="11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11">
        <f t="shared" si="38"/>
        <v>43088.25</v>
      </c>
      <c r="T449" s="11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0.50482758620689661</v>
      </c>
      <c r="P450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11">
        <f t="shared" si="38"/>
        <v>41378.208333333336</v>
      </c>
      <c r="T450" s="11">
        <f t="shared" si="3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9.67</v>
      </c>
      <c r="P451">
        <f t="shared" si="41"/>
        <v>101.2</v>
      </c>
      <c r="Q451" t="str">
        <f t="shared" ref="Q451:Q514" si="42">LEFT(N451, FIND("/", N451) -1)</f>
        <v>games</v>
      </c>
      <c r="R451" t="str">
        <f t="shared" ref="R451:R514" si="43">RIGHT(N451,LEN(N451)-SEARCH("/",N451))</f>
        <v>video games</v>
      </c>
      <c r="S451" s="11">
        <f t="shared" ref="S451:S514" si="44">(((J451/60)/60/24)+DATE(1970,1,1))</f>
        <v>43530.25</v>
      </c>
      <c r="T451" s="11">
        <f t="shared" ref="T451:T514" si="45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E452/D452</f>
        <v>0.04</v>
      </c>
      <c r="P452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11">
        <f t="shared" si="44"/>
        <v>43394.208333333328</v>
      </c>
      <c r="T452" s="11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1.2284501347708894</v>
      </c>
      <c r="P453">
        <f t="shared" si="47"/>
        <v>29</v>
      </c>
      <c r="Q453" t="str">
        <f t="shared" si="42"/>
        <v>music</v>
      </c>
      <c r="R453" t="str">
        <f t="shared" si="43"/>
        <v>rock</v>
      </c>
      <c r="S453" s="11">
        <f t="shared" si="44"/>
        <v>42935.208333333328</v>
      </c>
      <c r="T453" s="11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0.63437500000000002</v>
      </c>
      <c r="P454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11">
        <f t="shared" si="44"/>
        <v>40365.208333333336</v>
      </c>
      <c r="T454" s="11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0.56331688596491225</v>
      </c>
      <c r="P455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11">
        <f t="shared" si="44"/>
        <v>42705.25</v>
      </c>
      <c r="T455" s="11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0.44074999999999998</v>
      </c>
      <c r="P456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11">
        <f t="shared" si="44"/>
        <v>41568.208333333336</v>
      </c>
      <c r="T456" s="11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1.1837253218884121</v>
      </c>
      <c r="P457">
        <f t="shared" si="47"/>
        <v>37</v>
      </c>
      <c r="Q457" t="str">
        <f t="shared" si="42"/>
        <v>theater</v>
      </c>
      <c r="R457" t="str">
        <f t="shared" si="43"/>
        <v>plays</v>
      </c>
      <c r="S457" s="11">
        <f t="shared" si="44"/>
        <v>40809.208333333336</v>
      </c>
      <c r="T457" s="11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1.041243169398907</v>
      </c>
      <c r="P458">
        <f t="shared" si="47"/>
        <v>94.98</v>
      </c>
      <c r="Q458" t="str">
        <f t="shared" si="42"/>
        <v>music</v>
      </c>
      <c r="R458" t="str">
        <f t="shared" si="43"/>
        <v>indie rock</v>
      </c>
      <c r="S458" s="11">
        <f t="shared" si="44"/>
        <v>43141.25</v>
      </c>
      <c r="T458" s="11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0.26640000000000003</v>
      </c>
      <c r="P459">
        <f t="shared" si="47"/>
        <v>28.96</v>
      </c>
      <c r="Q459" t="str">
        <f t="shared" si="42"/>
        <v>theater</v>
      </c>
      <c r="R459" t="str">
        <f t="shared" si="43"/>
        <v>plays</v>
      </c>
      <c r="S459" s="11">
        <f t="shared" si="44"/>
        <v>42657.208333333328</v>
      </c>
      <c r="T459" s="11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3.5120118343195266</v>
      </c>
      <c r="P460">
        <f t="shared" si="47"/>
        <v>55.99</v>
      </c>
      <c r="Q460" t="str">
        <f t="shared" si="42"/>
        <v>theater</v>
      </c>
      <c r="R460" t="str">
        <f t="shared" si="43"/>
        <v>plays</v>
      </c>
      <c r="S460" s="11">
        <f t="shared" si="44"/>
        <v>40265.208333333336</v>
      </c>
      <c r="T460" s="11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0.90063492063492068</v>
      </c>
      <c r="P461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11">
        <f t="shared" si="44"/>
        <v>42001.25</v>
      </c>
      <c r="T461" s="11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11">
        <f t="shared" si="44"/>
        <v>40399.208333333336</v>
      </c>
      <c r="T462" s="11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1.4104655870445344</v>
      </c>
      <c r="P463">
        <f t="shared" si="47"/>
        <v>67</v>
      </c>
      <c r="Q463" t="str">
        <f t="shared" si="42"/>
        <v>film &amp; video</v>
      </c>
      <c r="R463" t="str">
        <f t="shared" si="43"/>
        <v>drama</v>
      </c>
      <c r="S463" s="11">
        <f t="shared" si="44"/>
        <v>41757.208333333336</v>
      </c>
      <c r="T463" s="11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0.30579449152542371</v>
      </c>
      <c r="P464">
        <f t="shared" si="47"/>
        <v>107.91</v>
      </c>
      <c r="Q464" t="str">
        <f t="shared" si="42"/>
        <v>games</v>
      </c>
      <c r="R464" t="str">
        <f t="shared" si="43"/>
        <v>mobile games</v>
      </c>
      <c r="S464" s="11">
        <f t="shared" si="44"/>
        <v>41304.25</v>
      </c>
      <c r="T464" s="11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1.0816455696202532</v>
      </c>
      <c r="P465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11">
        <f t="shared" si="44"/>
        <v>41639.25</v>
      </c>
      <c r="T465" s="11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1.3345505617977529</v>
      </c>
      <c r="P466">
        <f t="shared" si="47"/>
        <v>39.01</v>
      </c>
      <c r="Q466" t="str">
        <f t="shared" si="42"/>
        <v>theater</v>
      </c>
      <c r="R466" t="str">
        <f t="shared" si="43"/>
        <v>plays</v>
      </c>
      <c r="S466" s="11">
        <f t="shared" si="44"/>
        <v>43142.25</v>
      </c>
      <c r="T466" s="11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1.8785106382978722</v>
      </c>
      <c r="P46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11">
        <f t="shared" si="44"/>
        <v>43127.25</v>
      </c>
      <c r="T467" s="11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3.32</v>
      </c>
      <c r="P468">
        <f t="shared" si="47"/>
        <v>94.86</v>
      </c>
      <c r="Q468" t="str">
        <f t="shared" si="42"/>
        <v>technology</v>
      </c>
      <c r="R468" t="str">
        <f t="shared" si="43"/>
        <v>wearables</v>
      </c>
      <c r="S468" s="11">
        <f t="shared" si="44"/>
        <v>41409.208333333336</v>
      </c>
      <c r="T468" s="11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5.7521428571428572</v>
      </c>
      <c r="P469">
        <f t="shared" si="47"/>
        <v>57.94</v>
      </c>
      <c r="Q469" t="str">
        <f t="shared" si="42"/>
        <v>technology</v>
      </c>
      <c r="R469" t="str">
        <f t="shared" si="43"/>
        <v>web</v>
      </c>
      <c r="S469" s="11">
        <f t="shared" si="44"/>
        <v>42331.25</v>
      </c>
      <c r="T469" s="11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11">
        <f t="shared" si="44"/>
        <v>43569.208333333328</v>
      </c>
      <c r="T470" s="11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1.8442857142857143</v>
      </c>
      <c r="P471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11">
        <f t="shared" si="44"/>
        <v>42142.208333333328</v>
      </c>
      <c r="T471" s="11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2.8580555555555556</v>
      </c>
      <c r="P472">
        <f t="shared" si="47"/>
        <v>27.01</v>
      </c>
      <c r="Q472" t="str">
        <f t="shared" si="42"/>
        <v>technology</v>
      </c>
      <c r="R472" t="str">
        <f t="shared" si="43"/>
        <v>wearables</v>
      </c>
      <c r="S472" s="11">
        <f t="shared" si="44"/>
        <v>42716.25</v>
      </c>
      <c r="T472" s="11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3.19</v>
      </c>
      <c r="P473">
        <f t="shared" si="47"/>
        <v>50.97</v>
      </c>
      <c r="Q473" t="str">
        <f t="shared" si="42"/>
        <v>food</v>
      </c>
      <c r="R473" t="str">
        <f t="shared" si="43"/>
        <v>food trucks</v>
      </c>
      <c r="S473" s="11">
        <f t="shared" si="44"/>
        <v>41031.208333333336</v>
      </c>
      <c r="T473" s="11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0.39234070221066319</v>
      </c>
      <c r="P474">
        <f t="shared" si="47"/>
        <v>104.94</v>
      </c>
      <c r="Q474" t="str">
        <f t="shared" si="42"/>
        <v>music</v>
      </c>
      <c r="R474" t="str">
        <f t="shared" si="43"/>
        <v>rock</v>
      </c>
      <c r="S474" s="11">
        <f t="shared" si="44"/>
        <v>43535.208333333328</v>
      </c>
      <c r="T474" s="11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1.7814000000000001</v>
      </c>
      <c r="P475">
        <f t="shared" si="47"/>
        <v>84.03</v>
      </c>
      <c r="Q475" t="str">
        <f t="shared" si="42"/>
        <v>music</v>
      </c>
      <c r="R475" t="str">
        <f t="shared" si="43"/>
        <v>electric music</v>
      </c>
      <c r="S475" s="11">
        <f t="shared" si="44"/>
        <v>43277.208333333328</v>
      </c>
      <c r="T475" s="11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3.6515</v>
      </c>
      <c r="P476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11">
        <f t="shared" si="44"/>
        <v>41989.25</v>
      </c>
      <c r="T476" s="11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1.1394594594594594</v>
      </c>
      <c r="P47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11">
        <f t="shared" si="44"/>
        <v>41450.208333333336</v>
      </c>
      <c r="T477" s="11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0.29828720626631855</v>
      </c>
      <c r="P478">
        <f t="shared" si="47"/>
        <v>51</v>
      </c>
      <c r="Q478" t="str">
        <f t="shared" si="42"/>
        <v>publishing</v>
      </c>
      <c r="R478" t="str">
        <f t="shared" si="43"/>
        <v>fiction</v>
      </c>
      <c r="S478" s="11">
        <f t="shared" si="44"/>
        <v>43322.208333333328</v>
      </c>
      <c r="T478" s="11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0.54270588235294115</v>
      </c>
      <c r="P479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11">
        <f t="shared" si="44"/>
        <v>40720.208333333336</v>
      </c>
      <c r="T479" s="11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2.3634156976744185</v>
      </c>
      <c r="P480">
        <f t="shared" si="47"/>
        <v>59</v>
      </c>
      <c r="Q480" t="str">
        <f t="shared" si="42"/>
        <v>technology</v>
      </c>
      <c r="R480" t="str">
        <f t="shared" si="43"/>
        <v>wearables</v>
      </c>
      <c r="S480" s="11">
        <f t="shared" si="44"/>
        <v>42072.208333333328</v>
      </c>
      <c r="T480" s="11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5.1291666666666664</v>
      </c>
      <c r="P481">
        <f t="shared" si="47"/>
        <v>71.16</v>
      </c>
      <c r="Q481" t="str">
        <f t="shared" si="42"/>
        <v>food</v>
      </c>
      <c r="R481" t="str">
        <f t="shared" si="43"/>
        <v>food trucks</v>
      </c>
      <c r="S481" s="11">
        <f t="shared" si="44"/>
        <v>42945.208333333328</v>
      </c>
      <c r="T481" s="11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1.0065116279069768</v>
      </c>
      <c r="P482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11">
        <f t="shared" si="44"/>
        <v>40248.25</v>
      </c>
      <c r="T482" s="11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0.81348423194303154</v>
      </c>
      <c r="P483">
        <f t="shared" si="47"/>
        <v>103.99</v>
      </c>
      <c r="Q483" t="str">
        <f t="shared" si="42"/>
        <v>theater</v>
      </c>
      <c r="R483" t="str">
        <f t="shared" si="43"/>
        <v>plays</v>
      </c>
      <c r="S483" s="11">
        <f t="shared" si="44"/>
        <v>41913.208333333336</v>
      </c>
      <c r="T483" s="11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0.16404761904761905</v>
      </c>
      <c r="P484">
        <f t="shared" si="47"/>
        <v>76.56</v>
      </c>
      <c r="Q484" t="str">
        <f t="shared" si="42"/>
        <v>publishing</v>
      </c>
      <c r="R484" t="str">
        <f t="shared" si="43"/>
        <v>fiction</v>
      </c>
      <c r="S484" s="11">
        <f t="shared" si="44"/>
        <v>40963.25</v>
      </c>
      <c r="T484" s="11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0.52774617067833696</v>
      </c>
      <c r="P485">
        <f t="shared" si="47"/>
        <v>87.07</v>
      </c>
      <c r="Q485" t="str">
        <f t="shared" si="42"/>
        <v>theater</v>
      </c>
      <c r="R485" t="str">
        <f t="shared" si="43"/>
        <v>plays</v>
      </c>
      <c r="S485" s="11">
        <f t="shared" si="44"/>
        <v>43811.25</v>
      </c>
      <c r="T485" s="11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2.6020608108108108</v>
      </c>
      <c r="P486">
        <f t="shared" si="47"/>
        <v>49</v>
      </c>
      <c r="Q486" t="str">
        <f t="shared" si="42"/>
        <v>food</v>
      </c>
      <c r="R486" t="str">
        <f t="shared" si="43"/>
        <v>food trucks</v>
      </c>
      <c r="S486" s="11">
        <f t="shared" si="44"/>
        <v>41855.208333333336</v>
      </c>
      <c r="T486" s="11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0.30732891832229581</v>
      </c>
      <c r="P487">
        <f t="shared" si="47"/>
        <v>42.97</v>
      </c>
      <c r="Q487" t="str">
        <f t="shared" si="42"/>
        <v>theater</v>
      </c>
      <c r="R487" t="str">
        <f t="shared" si="43"/>
        <v>plays</v>
      </c>
      <c r="S487" s="11">
        <f t="shared" si="44"/>
        <v>43626.208333333328</v>
      </c>
      <c r="T487" s="11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0.13500000000000001</v>
      </c>
      <c r="P488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11">
        <f t="shared" si="44"/>
        <v>43168.25</v>
      </c>
      <c r="T488" s="11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1.7862556663644606</v>
      </c>
      <c r="P489">
        <f t="shared" si="47"/>
        <v>83.98</v>
      </c>
      <c r="Q489" t="str">
        <f t="shared" si="42"/>
        <v>theater</v>
      </c>
      <c r="R489" t="str">
        <f t="shared" si="43"/>
        <v>plays</v>
      </c>
      <c r="S489" s="11">
        <f t="shared" si="44"/>
        <v>42845.208333333328</v>
      </c>
      <c r="T489" s="11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2.2005660377358489</v>
      </c>
      <c r="P490">
        <f t="shared" si="47"/>
        <v>101.42</v>
      </c>
      <c r="Q490" t="str">
        <f t="shared" si="42"/>
        <v>theater</v>
      </c>
      <c r="R490" t="str">
        <f t="shared" si="43"/>
        <v>plays</v>
      </c>
      <c r="S490" s="11">
        <f t="shared" si="44"/>
        <v>42403.25</v>
      </c>
      <c r="T490" s="11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1.015108695652174</v>
      </c>
      <c r="P491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11">
        <f t="shared" si="44"/>
        <v>40406.208333333336</v>
      </c>
      <c r="T491" s="11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1.915</v>
      </c>
      <c r="P492">
        <f t="shared" si="47"/>
        <v>31.92</v>
      </c>
      <c r="Q492" t="str">
        <f t="shared" si="42"/>
        <v>journalism</v>
      </c>
      <c r="R492" t="str">
        <f t="shared" si="43"/>
        <v>audio</v>
      </c>
      <c r="S492" s="11">
        <f t="shared" si="44"/>
        <v>43786.25</v>
      </c>
      <c r="T492" s="11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3.0534683098591549</v>
      </c>
      <c r="P493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11">
        <f t="shared" si="44"/>
        <v>41456.208333333336</v>
      </c>
      <c r="T493" s="11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0.23995287958115183</v>
      </c>
      <c r="P494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11">
        <f t="shared" si="44"/>
        <v>40336.208333333336</v>
      </c>
      <c r="T494" s="11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7.2377777777777776</v>
      </c>
      <c r="P495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11">
        <f t="shared" si="44"/>
        <v>43645.208333333328</v>
      </c>
      <c r="T495" s="11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5.4736000000000002</v>
      </c>
      <c r="P496">
        <f t="shared" si="47"/>
        <v>51.06</v>
      </c>
      <c r="Q496" t="str">
        <f t="shared" si="42"/>
        <v>technology</v>
      </c>
      <c r="R496" t="str">
        <f t="shared" si="43"/>
        <v>wearables</v>
      </c>
      <c r="S496" s="11">
        <f t="shared" si="44"/>
        <v>40990.208333333336</v>
      </c>
      <c r="T496" s="11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4.1449999999999996</v>
      </c>
      <c r="P497">
        <f t="shared" si="47"/>
        <v>68.02</v>
      </c>
      <c r="Q497" t="str">
        <f t="shared" si="42"/>
        <v>theater</v>
      </c>
      <c r="R497" t="str">
        <f t="shared" si="43"/>
        <v>plays</v>
      </c>
      <c r="S497" s="11">
        <f t="shared" si="44"/>
        <v>41800.208333333336</v>
      </c>
      <c r="T497" s="11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9.0696409140369975E-3</v>
      </c>
      <c r="P498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11">
        <f t="shared" si="44"/>
        <v>42876.208333333328</v>
      </c>
      <c r="T498" s="11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0.34173469387755101</v>
      </c>
      <c r="P499">
        <f t="shared" si="47"/>
        <v>27.91</v>
      </c>
      <c r="Q499" t="str">
        <f t="shared" si="42"/>
        <v>technology</v>
      </c>
      <c r="R499" t="str">
        <f t="shared" si="43"/>
        <v>wearables</v>
      </c>
      <c r="S499" s="11">
        <f t="shared" si="44"/>
        <v>42724.25</v>
      </c>
      <c r="T499" s="11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0.239488107549121</v>
      </c>
      <c r="P500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11">
        <f t="shared" si="44"/>
        <v>42005.25</v>
      </c>
      <c r="T500" s="11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0.48072649572649573</v>
      </c>
      <c r="P501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11">
        <f t="shared" si="44"/>
        <v>42444.208333333328</v>
      </c>
      <c r="T501" s="11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11">
        <f t="shared" si="44"/>
        <v>41395.208333333336</v>
      </c>
      <c r="T502" s="11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0.70145182291666663</v>
      </c>
      <c r="P503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11">
        <f t="shared" si="44"/>
        <v>41345.208333333336</v>
      </c>
      <c r="T503" s="11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5.2992307692307694</v>
      </c>
      <c r="P504">
        <f t="shared" si="47"/>
        <v>37.04</v>
      </c>
      <c r="Q504" t="str">
        <f t="shared" si="42"/>
        <v>games</v>
      </c>
      <c r="R504" t="str">
        <f t="shared" si="43"/>
        <v>video games</v>
      </c>
      <c r="S504" s="11">
        <f t="shared" si="44"/>
        <v>41117.208333333336</v>
      </c>
      <c r="T504" s="11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1.8032549019607844</v>
      </c>
      <c r="P505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11">
        <f t="shared" si="44"/>
        <v>42186.208333333328</v>
      </c>
      <c r="T505" s="11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0.92320000000000002</v>
      </c>
      <c r="P506">
        <f t="shared" si="47"/>
        <v>111.68</v>
      </c>
      <c r="Q506" t="str">
        <f t="shared" si="42"/>
        <v>music</v>
      </c>
      <c r="R506" t="str">
        <f t="shared" si="43"/>
        <v>rock</v>
      </c>
      <c r="S506" s="11">
        <f t="shared" si="44"/>
        <v>42142.208333333328</v>
      </c>
      <c r="T506" s="11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0.13901001112347053</v>
      </c>
      <c r="P50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11">
        <f t="shared" si="44"/>
        <v>41341.25</v>
      </c>
      <c r="T507" s="11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9.2707777777777771</v>
      </c>
      <c r="P508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11">
        <f t="shared" si="44"/>
        <v>43062.25</v>
      </c>
      <c r="T508" s="11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0.39857142857142858</v>
      </c>
      <c r="P509">
        <f t="shared" si="47"/>
        <v>44.05</v>
      </c>
      <c r="Q509" t="str">
        <f t="shared" si="42"/>
        <v>technology</v>
      </c>
      <c r="R509" t="str">
        <f t="shared" si="43"/>
        <v>web</v>
      </c>
      <c r="S509" s="11">
        <f t="shared" si="44"/>
        <v>41373.208333333336</v>
      </c>
      <c r="T509" s="11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1.1222929936305732</v>
      </c>
      <c r="P510">
        <f t="shared" si="47"/>
        <v>53</v>
      </c>
      <c r="Q510" t="str">
        <f t="shared" si="42"/>
        <v>theater</v>
      </c>
      <c r="R510" t="str">
        <f t="shared" si="43"/>
        <v>plays</v>
      </c>
      <c r="S510" s="11">
        <f t="shared" si="44"/>
        <v>43310.208333333328</v>
      </c>
      <c r="T510" s="11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11">
        <f t="shared" si="44"/>
        <v>41034.208333333336</v>
      </c>
      <c r="T511" s="11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1.1908974358974358</v>
      </c>
      <c r="P512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11">
        <f t="shared" si="44"/>
        <v>43251.208333333328</v>
      </c>
      <c r="T512" s="11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0.24017591339648173</v>
      </c>
      <c r="P513">
        <f t="shared" si="47"/>
        <v>98.06</v>
      </c>
      <c r="Q513" t="str">
        <f t="shared" si="42"/>
        <v>theater</v>
      </c>
      <c r="R513" t="str">
        <f t="shared" si="43"/>
        <v>plays</v>
      </c>
      <c r="S513" s="11">
        <f t="shared" si="44"/>
        <v>43671.208333333328</v>
      </c>
      <c r="T513" s="11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1.3931868131868133</v>
      </c>
      <c r="P514">
        <f t="shared" si="47"/>
        <v>53.05</v>
      </c>
      <c r="Q514" t="str">
        <f t="shared" si="42"/>
        <v>games</v>
      </c>
      <c r="R514" t="str">
        <f t="shared" si="43"/>
        <v>video games</v>
      </c>
      <c r="S514" s="11">
        <f t="shared" si="44"/>
        <v>41825.208333333336</v>
      </c>
      <c r="T514" s="11">
        <f t="shared" si="4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0.39277108433734942</v>
      </c>
      <c r="P515">
        <f t="shared" si="47"/>
        <v>93.14</v>
      </c>
      <c r="Q515" t="str">
        <f t="shared" ref="Q515:Q578" si="48">LEFT(N515, FIND("/", N515) -1)</f>
        <v>film &amp; video</v>
      </c>
      <c r="R515" t="str">
        <f t="shared" ref="R515:R578" si="49">RIGHT(N515,LEN(N515)-SEARCH("/",N515))</f>
        <v>television</v>
      </c>
      <c r="S515" s="11">
        <f t="shared" ref="S515:S578" si="50">(((J515/60)/60/24)+DATE(1970,1,1))</f>
        <v>40430.208333333336</v>
      </c>
      <c r="T515" s="11">
        <f t="shared" ref="T515:T578" si="51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E516/D516</f>
        <v>0.22439077144917088</v>
      </c>
      <c r="P516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11">
        <f t="shared" si="50"/>
        <v>41614.25</v>
      </c>
      <c r="T516" s="11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0.55779069767441858</v>
      </c>
      <c r="P517">
        <f t="shared" si="53"/>
        <v>36.07</v>
      </c>
      <c r="Q517" t="str">
        <f t="shared" si="48"/>
        <v>theater</v>
      </c>
      <c r="R517" t="str">
        <f t="shared" si="49"/>
        <v>plays</v>
      </c>
      <c r="S517" s="11">
        <f t="shared" si="50"/>
        <v>40900.25</v>
      </c>
      <c r="T517" s="11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0.42523125996810207</v>
      </c>
      <c r="P518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11">
        <f t="shared" si="50"/>
        <v>40396.208333333336</v>
      </c>
      <c r="T518" s="11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1.1200000000000001</v>
      </c>
      <c r="P519">
        <f t="shared" si="53"/>
        <v>84.72</v>
      </c>
      <c r="Q519" t="str">
        <f t="shared" si="48"/>
        <v>food</v>
      </c>
      <c r="R519" t="str">
        <f t="shared" si="49"/>
        <v>food trucks</v>
      </c>
      <c r="S519" s="11">
        <f t="shared" si="50"/>
        <v>42860.208333333328</v>
      </c>
      <c r="T519" s="11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11">
        <f t="shared" si="50"/>
        <v>43154.25</v>
      </c>
      <c r="T520" s="11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1.0174563871693867</v>
      </c>
      <c r="P521">
        <f t="shared" si="53"/>
        <v>101.98</v>
      </c>
      <c r="Q521" t="str">
        <f t="shared" si="48"/>
        <v>music</v>
      </c>
      <c r="R521" t="str">
        <f t="shared" si="49"/>
        <v>rock</v>
      </c>
      <c r="S521" s="11">
        <f t="shared" si="50"/>
        <v>42012.25</v>
      </c>
      <c r="T521" s="11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4.2575000000000003</v>
      </c>
      <c r="P522">
        <f t="shared" si="53"/>
        <v>106.44</v>
      </c>
      <c r="Q522" t="str">
        <f t="shared" si="48"/>
        <v>theater</v>
      </c>
      <c r="R522" t="str">
        <f t="shared" si="49"/>
        <v>plays</v>
      </c>
      <c r="S522" s="11">
        <f t="shared" si="50"/>
        <v>43574.208333333328</v>
      </c>
      <c r="T522" s="11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1.4553947368421052</v>
      </c>
      <c r="P523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11">
        <f t="shared" si="50"/>
        <v>42605.208333333328</v>
      </c>
      <c r="T523" s="11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0.32453465346534655</v>
      </c>
      <c r="P524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11">
        <f t="shared" si="50"/>
        <v>41093.208333333336</v>
      </c>
      <c r="T524" s="11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7.003333333333333</v>
      </c>
      <c r="P525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11">
        <f t="shared" si="50"/>
        <v>40241.25</v>
      </c>
      <c r="T525" s="11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0.83904860392967939</v>
      </c>
      <c r="P526">
        <f t="shared" si="53"/>
        <v>41</v>
      </c>
      <c r="Q526" t="str">
        <f t="shared" si="48"/>
        <v>theater</v>
      </c>
      <c r="R526" t="str">
        <f t="shared" si="49"/>
        <v>plays</v>
      </c>
      <c r="S526" s="11">
        <f t="shared" si="50"/>
        <v>40294.208333333336</v>
      </c>
      <c r="T526" s="11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0.84190476190476193</v>
      </c>
      <c r="P52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11">
        <f t="shared" si="50"/>
        <v>40505.25</v>
      </c>
      <c r="T527" s="11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1.5595180722891566</v>
      </c>
      <c r="P528">
        <f t="shared" si="53"/>
        <v>88.05</v>
      </c>
      <c r="Q528" t="str">
        <f t="shared" si="48"/>
        <v>theater</v>
      </c>
      <c r="R528" t="str">
        <f t="shared" si="49"/>
        <v>plays</v>
      </c>
      <c r="S528" s="11">
        <f t="shared" si="50"/>
        <v>42364.25</v>
      </c>
      <c r="T528" s="11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11">
        <f t="shared" si="50"/>
        <v>42405.25</v>
      </c>
      <c r="T529" s="11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0.80300000000000005</v>
      </c>
      <c r="P530">
        <f t="shared" si="53"/>
        <v>90.34</v>
      </c>
      <c r="Q530" t="str">
        <f t="shared" si="48"/>
        <v>music</v>
      </c>
      <c r="R530" t="str">
        <f t="shared" si="49"/>
        <v>indie rock</v>
      </c>
      <c r="S530" s="11">
        <f t="shared" si="50"/>
        <v>41601.25</v>
      </c>
      <c r="T530" s="11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0.11254901960784314</v>
      </c>
      <c r="P531">
        <f t="shared" si="53"/>
        <v>63.78</v>
      </c>
      <c r="Q531" t="str">
        <f t="shared" si="48"/>
        <v>games</v>
      </c>
      <c r="R531" t="str">
        <f t="shared" si="49"/>
        <v>video games</v>
      </c>
      <c r="S531" s="11">
        <f t="shared" si="50"/>
        <v>41769.208333333336</v>
      </c>
      <c r="T531" s="11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0.91740952380952379</v>
      </c>
      <c r="P532">
        <f t="shared" si="53"/>
        <v>54</v>
      </c>
      <c r="Q532" t="str">
        <f t="shared" si="48"/>
        <v>publishing</v>
      </c>
      <c r="R532" t="str">
        <f t="shared" si="49"/>
        <v>fiction</v>
      </c>
      <c r="S532" s="11">
        <f t="shared" si="50"/>
        <v>40421.208333333336</v>
      </c>
      <c r="T532" s="11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0.95521156936261387</v>
      </c>
      <c r="P533">
        <f t="shared" si="53"/>
        <v>48.99</v>
      </c>
      <c r="Q533" t="str">
        <f t="shared" si="48"/>
        <v>games</v>
      </c>
      <c r="R533" t="str">
        <f t="shared" si="49"/>
        <v>video games</v>
      </c>
      <c r="S533" s="11">
        <f t="shared" si="50"/>
        <v>41589.25</v>
      </c>
      <c r="T533" s="11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5.0287499999999996</v>
      </c>
      <c r="P534">
        <f t="shared" si="53"/>
        <v>63.86</v>
      </c>
      <c r="Q534" t="str">
        <f t="shared" si="48"/>
        <v>theater</v>
      </c>
      <c r="R534" t="str">
        <f t="shared" si="49"/>
        <v>plays</v>
      </c>
      <c r="S534" s="11">
        <f t="shared" si="50"/>
        <v>43125.25</v>
      </c>
      <c r="T534" s="11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1.5924394463667819</v>
      </c>
      <c r="P535">
        <f t="shared" si="53"/>
        <v>83</v>
      </c>
      <c r="Q535" t="str">
        <f t="shared" si="48"/>
        <v>music</v>
      </c>
      <c r="R535" t="str">
        <f t="shared" si="49"/>
        <v>indie rock</v>
      </c>
      <c r="S535" s="11">
        <f t="shared" si="50"/>
        <v>41479.208333333336</v>
      </c>
      <c r="T535" s="11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0.15022446689113356</v>
      </c>
      <c r="P536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11">
        <f t="shared" si="50"/>
        <v>43329.208333333328</v>
      </c>
      <c r="T536" s="11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4.820384615384615</v>
      </c>
      <c r="P537">
        <f t="shared" si="53"/>
        <v>62.04</v>
      </c>
      <c r="Q537" t="str">
        <f t="shared" si="48"/>
        <v>theater</v>
      </c>
      <c r="R537" t="str">
        <f t="shared" si="49"/>
        <v>plays</v>
      </c>
      <c r="S537" s="11">
        <f t="shared" si="50"/>
        <v>43259.208333333328</v>
      </c>
      <c r="T537" s="11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1.4996938775510205</v>
      </c>
      <c r="P538">
        <f t="shared" si="53"/>
        <v>104.98</v>
      </c>
      <c r="Q538" t="str">
        <f t="shared" si="48"/>
        <v>publishing</v>
      </c>
      <c r="R538" t="str">
        <f t="shared" si="49"/>
        <v>fiction</v>
      </c>
      <c r="S538" s="11">
        <f t="shared" si="50"/>
        <v>40414.208333333336</v>
      </c>
      <c r="T538" s="11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1.1722156398104266</v>
      </c>
      <c r="P539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11">
        <f t="shared" si="50"/>
        <v>43342.208333333328</v>
      </c>
      <c r="T539" s="11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0.37695968274950431</v>
      </c>
      <c r="P540">
        <f t="shared" si="53"/>
        <v>44.01</v>
      </c>
      <c r="Q540" t="str">
        <f t="shared" si="48"/>
        <v>games</v>
      </c>
      <c r="R540" t="str">
        <f t="shared" si="49"/>
        <v>mobile games</v>
      </c>
      <c r="S540" s="11">
        <f t="shared" si="50"/>
        <v>41539.208333333336</v>
      </c>
      <c r="T540" s="11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0.72653061224489801</v>
      </c>
      <c r="P541">
        <f t="shared" si="53"/>
        <v>92.47</v>
      </c>
      <c r="Q541" t="str">
        <f t="shared" si="48"/>
        <v>food</v>
      </c>
      <c r="R541" t="str">
        <f t="shared" si="49"/>
        <v>food trucks</v>
      </c>
      <c r="S541" s="11">
        <f t="shared" si="50"/>
        <v>43647.208333333328</v>
      </c>
      <c r="T541" s="11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2.6598113207547169</v>
      </c>
      <c r="P542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11">
        <f t="shared" si="50"/>
        <v>43225.208333333328</v>
      </c>
      <c r="T542" s="11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0.24205617977528091</v>
      </c>
      <c r="P543">
        <f t="shared" si="53"/>
        <v>109.08</v>
      </c>
      <c r="Q543" t="str">
        <f t="shared" si="48"/>
        <v>games</v>
      </c>
      <c r="R543" t="str">
        <f t="shared" si="49"/>
        <v>mobile games</v>
      </c>
      <c r="S543" s="11">
        <f t="shared" si="50"/>
        <v>42165.208333333328</v>
      </c>
      <c r="T543" s="11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2.5064935064935064E-2</v>
      </c>
      <c r="P544">
        <f t="shared" si="53"/>
        <v>39.39</v>
      </c>
      <c r="Q544" t="str">
        <f t="shared" si="48"/>
        <v>music</v>
      </c>
      <c r="R544" t="str">
        <f t="shared" si="49"/>
        <v>indie rock</v>
      </c>
      <c r="S544" s="11">
        <f t="shared" si="50"/>
        <v>42391.25</v>
      </c>
      <c r="T544" s="11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0.1632979976442874</v>
      </c>
      <c r="P545">
        <f t="shared" si="53"/>
        <v>77.02</v>
      </c>
      <c r="Q545" t="str">
        <f t="shared" si="48"/>
        <v>games</v>
      </c>
      <c r="R545" t="str">
        <f t="shared" si="49"/>
        <v>video games</v>
      </c>
      <c r="S545" s="11">
        <f t="shared" si="50"/>
        <v>41528.208333333336</v>
      </c>
      <c r="T545" s="11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2.7650000000000001</v>
      </c>
      <c r="P546">
        <f t="shared" si="53"/>
        <v>92.17</v>
      </c>
      <c r="Q546" t="str">
        <f t="shared" si="48"/>
        <v>music</v>
      </c>
      <c r="R546" t="str">
        <f t="shared" si="49"/>
        <v>rock</v>
      </c>
      <c r="S546" s="11">
        <f t="shared" si="50"/>
        <v>42377.25</v>
      </c>
      <c r="T546" s="11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0.88803571428571426</v>
      </c>
      <c r="P547">
        <f t="shared" si="53"/>
        <v>61.01</v>
      </c>
      <c r="Q547" t="str">
        <f t="shared" si="48"/>
        <v>theater</v>
      </c>
      <c r="R547" t="str">
        <f t="shared" si="49"/>
        <v>plays</v>
      </c>
      <c r="S547" s="11">
        <f t="shared" si="50"/>
        <v>43824.25</v>
      </c>
      <c r="T547" s="11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1.6357142857142857</v>
      </c>
      <c r="P548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11">
        <f t="shared" si="50"/>
        <v>43360.208333333328</v>
      </c>
      <c r="T548" s="11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11">
        <f t="shared" si="50"/>
        <v>42029.25</v>
      </c>
      <c r="T549" s="11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2.7091376701966716</v>
      </c>
      <c r="P550">
        <f t="shared" si="53"/>
        <v>59.99</v>
      </c>
      <c r="Q550" t="str">
        <f t="shared" si="48"/>
        <v>theater</v>
      </c>
      <c r="R550" t="str">
        <f t="shared" si="49"/>
        <v>plays</v>
      </c>
      <c r="S550" s="11">
        <f t="shared" si="50"/>
        <v>42461.208333333328</v>
      </c>
      <c r="T550" s="11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2.8421355932203389</v>
      </c>
      <c r="P551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11">
        <f t="shared" si="50"/>
        <v>41422.208333333336</v>
      </c>
      <c r="T551" s="11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11">
        <f t="shared" si="50"/>
        <v>40968.25</v>
      </c>
      <c r="T552" s="11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0.58632981676846196</v>
      </c>
      <c r="P553">
        <f t="shared" si="53"/>
        <v>38</v>
      </c>
      <c r="Q553" t="str">
        <f t="shared" si="48"/>
        <v>technology</v>
      </c>
      <c r="R553" t="str">
        <f t="shared" si="49"/>
        <v>web</v>
      </c>
      <c r="S553" s="11">
        <f t="shared" si="50"/>
        <v>41993.25</v>
      </c>
      <c r="T553" s="11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0.98511111111111116</v>
      </c>
      <c r="P554">
        <f t="shared" si="53"/>
        <v>96.37</v>
      </c>
      <c r="Q554" t="str">
        <f t="shared" si="48"/>
        <v>theater</v>
      </c>
      <c r="R554" t="str">
        <f t="shared" si="49"/>
        <v>plays</v>
      </c>
      <c r="S554" s="11">
        <f t="shared" si="50"/>
        <v>42700.25</v>
      </c>
      <c r="T554" s="11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0.43975381008206332</v>
      </c>
      <c r="P555">
        <f t="shared" si="53"/>
        <v>72.98</v>
      </c>
      <c r="Q555" t="str">
        <f t="shared" si="48"/>
        <v>music</v>
      </c>
      <c r="R555" t="str">
        <f t="shared" si="49"/>
        <v>rock</v>
      </c>
      <c r="S555" s="11">
        <f t="shared" si="50"/>
        <v>40545.25</v>
      </c>
      <c r="T555" s="11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1.5166315789473683</v>
      </c>
      <c r="P556">
        <f t="shared" si="53"/>
        <v>26.01</v>
      </c>
      <c r="Q556" t="str">
        <f t="shared" si="48"/>
        <v>music</v>
      </c>
      <c r="R556" t="str">
        <f t="shared" si="49"/>
        <v>indie rock</v>
      </c>
      <c r="S556" s="11">
        <f t="shared" si="50"/>
        <v>42723.25</v>
      </c>
      <c r="T556" s="11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2.2363492063492063</v>
      </c>
      <c r="P557">
        <f t="shared" si="53"/>
        <v>104.36</v>
      </c>
      <c r="Q557" t="str">
        <f t="shared" si="48"/>
        <v>music</v>
      </c>
      <c r="R557" t="str">
        <f t="shared" si="49"/>
        <v>rock</v>
      </c>
      <c r="S557" s="11">
        <f t="shared" si="50"/>
        <v>41731.208333333336</v>
      </c>
      <c r="T557" s="11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2.3975</v>
      </c>
      <c r="P558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11">
        <f t="shared" si="50"/>
        <v>40792.208333333336</v>
      </c>
      <c r="T558" s="11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1.9933333333333334</v>
      </c>
      <c r="P559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11">
        <f t="shared" si="50"/>
        <v>42279.208333333328</v>
      </c>
      <c r="T559" s="11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1.373448275862069</v>
      </c>
      <c r="P560">
        <f t="shared" si="53"/>
        <v>63.22</v>
      </c>
      <c r="Q560" t="str">
        <f t="shared" si="48"/>
        <v>theater</v>
      </c>
      <c r="R560" t="str">
        <f t="shared" si="49"/>
        <v>plays</v>
      </c>
      <c r="S560" s="11">
        <f t="shared" si="50"/>
        <v>42424.25</v>
      </c>
      <c r="T560" s="11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1.009696106362773</v>
      </c>
      <c r="P561">
        <f t="shared" si="53"/>
        <v>104.03</v>
      </c>
      <c r="Q561" t="str">
        <f t="shared" si="48"/>
        <v>theater</v>
      </c>
      <c r="R561" t="str">
        <f t="shared" si="49"/>
        <v>plays</v>
      </c>
      <c r="S561" s="11">
        <f t="shared" si="50"/>
        <v>42584.208333333328</v>
      </c>
      <c r="T561" s="11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7.9416000000000002</v>
      </c>
      <c r="P562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11">
        <f t="shared" si="50"/>
        <v>40865.25</v>
      </c>
      <c r="T562" s="11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3.6970000000000001</v>
      </c>
      <c r="P563">
        <f t="shared" si="53"/>
        <v>56.02</v>
      </c>
      <c r="Q563" t="str">
        <f t="shared" si="48"/>
        <v>theater</v>
      </c>
      <c r="R563" t="str">
        <f t="shared" si="49"/>
        <v>plays</v>
      </c>
      <c r="S563" s="11">
        <f t="shared" si="50"/>
        <v>40833.208333333336</v>
      </c>
      <c r="T563" s="11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0.12818181818181817</v>
      </c>
      <c r="P564">
        <f t="shared" si="53"/>
        <v>48.81</v>
      </c>
      <c r="Q564" t="str">
        <f t="shared" si="48"/>
        <v>music</v>
      </c>
      <c r="R564" t="str">
        <f t="shared" si="49"/>
        <v>rock</v>
      </c>
      <c r="S564" s="11">
        <f t="shared" si="50"/>
        <v>43536.208333333328</v>
      </c>
      <c r="T564" s="11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1.3802702702702703</v>
      </c>
      <c r="P565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11">
        <f t="shared" si="50"/>
        <v>43417.25</v>
      </c>
      <c r="T565" s="11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0.83813278008298753</v>
      </c>
      <c r="P566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11">
        <f t="shared" si="50"/>
        <v>42078.208333333328</v>
      </c>
      <c r="T566" s="11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2.0460063224446787</v>
      </c>
      <c r="P567">
        <f t="shared" si="53"/>
        <v>53.99</v>
      </c>
      <c r="Q567" t="str">
        <f t="shared" si="48"/>
        <v>theater</v>
      </c>
      <c r="R567" t="str">
        <f t="shared" si="49"/>
        <v>plays</v>
      </c>
      <c r="S567" s="11">
        <f t="shared" si="50"/>
        <v>40862.25</v>
      </c>
      <c r="T567" s="11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0.44344086021505374</v>
      </c>
      <c r="P568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11">
        <f t="shared" si="50"/>
        <v>42424.25</v>
      </c>
      <c r="T568" s="11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2.1860294117647059</v>
      </c>
      <c r="P569">
        <f t="shared" si="53"/>
        <v>60.92</v>
      </c>
      <c r="Q569" t="str">
        <f t="shared" si="48"/>
        <v>music</v>
      </c>
      <c r="R569" t="str">
        <f t="shared" si="49"/>
        <v>rock</v>
      </c>
      <c r="S569" s="11">
        <f t="shared" si="50"/>
        <v>41830.208333333336</v>
      </c>
      <c r="T569" s="11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1.8603314917127072</v>
      </c>
      <c r="P570">
        <f t="shared" si="53"/>
        <v>26</v>
      </c>
      <c r="Q570" t="str">
        <f t="shared" si="48"/>
        <v>theater</v>
      </c>
      <c r="R570" t="str">
        <f t="shared" si="49"/>
        <v>plays</v>
      </c>
      <c r="S570" s="11">
        <f t="shared" si="50"/>
        <v>40374.208333333336</v>
      </c>
      <c r="T570" s="11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2.3733830845771142</v>
      </c>
      <c r="P571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11">
        <f t="shared" si="50"/>
        <v>40554.25</v>
      </c>
      <c r="T571" s="11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3.0565384615384614</v>
      </c>
      <c r="P572">
        <f t="shared" si="53"/>
        <v>35</v>
      </c>
      <c r="Q572" t="str">
        <f t="shared" si="48"/>
        <v>music</v>
      </c>
      <c r="R572" t="str">
        <f t="shared" si="49"/>
        <v>rock</v>
      </c>
      <c r="S572" s="11">
        <f t="shared" si="50"/>
        <v>41993.25</v>
      </c>
      <c r="T572" s="11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0.94142857142857139</v>
      </c>
      <c r="P573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11">
        <f t="shared" si="50"/>
        <v>42174.208333333328</v>
      </c>
      <c r="T573" s="11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0.54400000000000004</v>
      </c>
      <c r="P574">
        <f t="shared" si="53"/>
        <v>52.09</v>
      </c>
      <c r="Q574" t="str">
        <f t="shared" si="48"/>
        <v>music</v>
      </c>
      <c r="R574" t="str">
        <f t="shared" si="49"/>
        <v>rock</v>
      </c>
      <c r="S574" s="11">
        <f t="shared" si="50"/>
        <v>42275.208333333328</v>
      </c>
      <c r="T574" s="11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1.1188059701492536</v>
      </c>
      <c r="P575">
        <f t="shared" si="53"/>
        <v>24.99</v>
      </c>
      <c r="Q575" t="str">
        <f t="shared" si="48"/>
        <v>journalism</v>
      </c>
      <c r="R575" t="str">
        <f t="shared" si="49"/>
        <v>audio</v>
      </c>
      <c r="S575" s="11">
        <f t="shared" si="50"/>
        <v>41761.208333333336</v>
      </c>
      <c r="T575" s="11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3.6914814814814814</v>
      </c>
      <c r="P576">
        <f t="shared" si="53"/>
        <v>69.22</v>
      </c>
      <c r="Q576" t="str">
        <f t="shared" si="48"/>
        <v>food</v>
      </c>
      <c r="R576" t="str">
        <f t="shared" si="49"/>
        <v>food trucks</v>
      </c>
      <c r="S576" s="11">
        <f t="shared" si="50"/>
        <v>43806.25</v>
      </c>
      <c r="T576" s="11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0.62930372148859548</v>
      </c>
      <c r="P577">
        <f t="shared" si="53"/>
        <v>93.94</v>
      </c>
      <c r="Q577" t="str">
        <f t="shared" si="48"/>
        <v>theater</v>
      </c>
      <c r="R577" t="str">
        <f t="shared" si="49"/>
        <v>plays</v>
      </c>
      <c r="S577" s="11">
        <f t="shared" si="50"/>
        <v>41779.208333333336</v>
      </c>
      <c r="T577" s="11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0.6492783505154639</v>
      </c>
      <c r="P578">
        <f t="shared" si="53"/>
        <v>98.41</v>
      </c>
      <c r="Q578" t="str">
        <f t="shared" si="48"/>
        <v>theater</v>
      </c>
      <c r="R578" t="str">
        <f t="shared" si="49"/>
        <v>plays</v>
      </c>
      <c r="S578" s="11">
        <f t="shared" si="50"/>
        <v>43040.208333333328</v>
      </c>
      <c r="T578" s="11">
        <f t="shared" si="51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0.18853658536585366</v>
      </c>
      <c r="P579">
        <f t="shared" si="53"/>
        <v>41.78</v>
      </c>
      <c r="Q579" t="str">
        <f t="shared" ref="Q579:Q642" si="54">LEFT(N579, FIND("/", N579) -1)</f>
        <v>music</v>
      </c>
      <c r="R579" t="str">
        <f t="shared" ref="R579:R642" si="55">RIGHT(N579,LEN(N579)-SEARCH("/",N579))</f>
        <v>jazz</v>
      </c>
      <c r="S579" s="11">
        <f t="shared" ref="S579:S642" si="56">(((J579/60)/60/24)+DATE(1970,1,1))</f>
        <v>40613.25</v>
      </c>
      <c r="T579" s="11">
        <f t="shared" ref="T579:T642" si="57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E580/D580</f>
        <v>0.1675440414507772</v>
      </c>
      <c r="P580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11">
        <f t="shared" si="56"/>
        <v>40878.25</v>
      </c>
      <c r="T580" s="11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1.0111290322580646</v>
      </c>
      <c r="P581">
        <f t="shared" si="59"/>
        <v>72.06</v>
      </c>
      <c r="Q581" t="str">
        <f t="shared" si="54"/>
        <v>music</v>
      </c>
      <c r="R581" t="str">
        <f t="shared" si="55"/>
        <v>jazz</v>
      </c>
      <c r="S581" s="11">
        <f t="shared" si="56"/>
        <v>40762.208333333336</v>
      </c>
      <c r="T581" s="11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3.4150228310502282</v>
      </c>
      <c r="P582">
        <f t="shared" si="59"/>
        <v>48</v>
      </c>
      <c r="Q582" t="str">
        <f t="shared" si="54"/>
        <v>theater</v>
      </c>
      <c r="R582" t="str">
        <f t="shared" si="55"/>
        <v>plays</v>
      </c>
      <c r="S582" s="11">
        <f t="shared" si="56"/>
        <v>41696.25</v>
      </c>
      <c r="T582" s="11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0.64016666666666666</v>
      </c>
      <c r="P583">
        <f t="shared" si="59"/>
        <v>54.1</v>
      </c>
      <c r="Q583" t="str">
        <f t="shared" si="54"/>
        <v>technology</v>
      </c>
      <c r="R583" t="str">
        <f t="shared" si="55"/>
        <v>web</v>
      </c>
      <c r="S583" s="11">
        <f t="shared" si="56"/>
        <v>40662.208333333336</v>
      </c>
      <c r="T583" s="11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0.5208045977011494</v>
      </c>
      <c r="P584">
        <f t="shared" si="59"/>
        <v>107.88</v>
      </c>
      <c r="Q584" t="str">
        <f t="shared" si="54"/>
        <v>games</v>
      </c>
      <c r="R584" t="str">
        <f t="shared" si="55"/>
        <v>video games</v>
      </c>
      <c r="S584" s="11">
        <f t="shared" si="56"/>
        <v>42165.208333333328</v>
      </c>
      <c r="T584" s="11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3.2240211640211642</v>
      </c>
      <c r="P585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11">
        <f t="shared" si="56"/>
        <v>40959.25</v>
      </c>
      <c r="T585" s="11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1.1950810185185186</v>
      </c>
      <c r="P586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11">
        <f t="shared" si="56"/>
        <v>41024.208333333336</v>
      </c>
      <c r="T586" s="11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1.4679775280898877</v>
      </c>
      <c r="P58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11">
        <f t="shared" si="56"/>
        <v>40255.208333333336</v>
      </c>
      <c r="T587" s="11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9.5057142857142853</v>
      </c>
      <c r="P588">
        <f t="shared" si="59"/>
        <v>51.18</v>
      </c>
      <c r="Q588" t="str">
        <f t="shared" si="54"/>
        <v>music</v>
      </c>
      <c r="R588" t="str">
        <f t="shared" si="55"/>
        <v>rock</v>
      </c>
      <c r="S588" s="11">
        <f t="shared" si="56"/>
        <v>40499.25</v>
      </c>
      <c r="T588" s="11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0.72893617021276591</v>
      </c>
      <c r="P589">
        <f t="shared" si="59"/>
        <v>43.92</v>
      </c>
      <c r="Q589" t="str">
        <f t="shared" si="54"/>
        <v>food</v>
      </c>
      <c r="R589" t="str">
        <f t="shared" si="55"/>
        <v>food trucks</v>
      </c>
      <c r="S589" s="11">
        <f t="shared" si="56"/>
        <v>43484.25</v>
      </c>
      <c r="T589" s="11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0.7900824873096447</v>
      </c>
      <c r="P590">
        <f t="shared" si="59"/>
        <v>91.02</v>
      </c>
      <c r="Q590" t="str">
        <f t="shared" si="54"/>
        <v>theater</v>
      </c>
      <c r="R590" t="str">
        <f t="shared" si="55"/>
        <v>plays</v>
      </c>
      <c r="S590" s="11">
        <f t="shared" si="56"/>
        <v>40262.208333333336</v>
      </c>
      <c r="T590" s="11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0.64721518987341775</v>
      </c>
      <c r="P591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11">
        <f t="shared" si="56"/>
        <v>42190.208333333328</v>
      </c>
      <c r="T591" s="11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0.82028169014084507</v>
      </c>
      <c r="P592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11">
        <f t="shared" si="56"/>
        <v>41994.25</v>
      </c>
      <c r="T592" s="11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10.376666666666667</v>
      </c>
      <c r="P593">
        <f t="shared" si="59"/>
        <v>61.04</v>
      </c>
      <c r="Q593" t="str">
        <f t="shared" si="54"/>
        <v>games</v>
      </c>
      <c r="R593" t="str">
        <f t="shared" si="55"/>
        <v>video games</v>
      </c>
      <c r="S593" s="11">
        <f t="shared" si="56"/>
        <v>40373.208333333336</v>
      </c>
      <c r="T593" s="11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0.12910076530612244</v>
      </c>
      <c r="P594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11">
        <f t="shared" si="56"/>
        <v>41789.208333333336</v>
      </c>
      <c r="T594" s="11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1.5484210526315789</v>
      </c>
      <c r="P595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11">
        <f t="shared" si="56"/>
        <v>41724.208333333336</v>
      </c>
      <c r="T595" s="11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7.0991735537190084E-2</v>
      </c>
      <c r="P596">
        <f t="shared" si="59"/>
        <v>71.13</v>
      </c>
      <c r="Q596" t="str">
        <f t="shared" si="54"/>
        <v>theater</v>
      </c>
      <c r="R596" t="str">
        <f t="shared" si="55"/>
        <v>plays</v>
      </c>
      <c r="S596" s="11">
        <f t="shared" si="56"/>
        <v>42548.208333333328</v>
      </c>
      <c r="T596" s="11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2.0852773826458035</v>
      </c>
      <c r="P597">
        <f t="shared" si="59"/>
        <v>89.99</v>
      </c>
      <c r="Q597" t="str">
        <f t="shared" si="54"/>
        <v>theater</v>
      </c>
      <c r="R597" t="str">
        <f t="shared" si="55"/>
        <v>plays</v>
      </c>
      <c r="S597" s="11">
        <f t="shared" si="56"/>
        <v>40253.208333333336</v>
      </c>
      <c r="T597" s="11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0.99683544303797467</v>
      </c>
      <c r="P598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11">
        <f t="shared" si="56"/>
        <v>42434.25</v>
      </c>
      <c r="T598" s="11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2.0159756097560977</v>
      </c>
      <c r="P599">
        <f t="shared" si="59"/>
        <v>68</v>
      </c>
      <c r="Q599" t="str">
        <f t="shared" si="54"/>
        <v>theater</v>
      </c>
      <c r="R599" t="str">
        <f t="shared" si="55"/>
        <v>plays</v>
      </c>
      <c r="S599" s="11">
        <f t="shared" si="56"/>
        <v>43786.25</v>
      </c>
      <c r="T599" s="11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1.6209032258064515</v>
      </c>
      <c r="P600">
        <f t="shared" si="59"/>
        <v>73</v>
      </c>
      <c r="Q600" t="str">
        <f t="shared" si="54"/>
        <v>music</v>
      </c>
      <c r="R600" t="str">
        <f t="shared" si="55"/>
        <v>rock</v>
      </c>
      <c r="S600" s="11">
        <f t="shared" si="56"/>
        <v>40344.208333333336</v>
      </c>
      <c r="T600" s="11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3.6436208125445471E-2</v>
      </c>
      <c r="P601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11">
        <f t="shared" si="56"/>
        <v>42047.25</v>
      </c>
      <c r="T601" s="11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11">
        <f t="shared" si="56"/>
        <v>41485.208333333336</v>
      </c>
      <c r="T602" s="11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2.0663492063492064</v>
      </c>
      <c r="P603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11">
        <f t="shared" si="56"/>
        <v>41789.208333333336</v>
      </c>
      <c r="T603" s="11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1.2823628691983122</v>
      </c>
      <c r="P604">
        <f t="shared" si="59"/>
        <v>79.98</v>
      </c>
      <c r="Q604" t="str">
        <f t="shared" si="54"/>
        <v>theater</v>
      </c>
      <c r="R604" t="str">
        <f t="shared" si="55"/>
        <v>plays</v>
      </c>
      <c r="S604" s="11">
        <f t="shared" si="56"/>
        <v>42160.208333333328</v>
      </c>
      <c r="T604" s="11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1.1966037735849056</v>
      </c>
      <c r="P605">
        <f t="shared" si="59"/>
        <v>62.18</v>
      </c>
      <c r="Q605" t="str">
        <f t="shared" si="54"/>
        <v>theater</v>
      </c>
      <c r="R605" t="str">
        <f t="shared" si="55"/>
        <v>plays</v>
      </c>
      <c r="S605" s="11">
        <f t="shared" si="56"/>
        <v>43573.208333333328</v>
      </c>
      <c r="T605" s="11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1.7073055242390078</v>
      </c>
      <c r="P606">
        <f t="shared" si="59"/>
        <v>53.01</v>
      </c>
      <c r="Q606" t="str">
        <f t="shared" si="54"/>
        <v>theater</v>
      </c>
      <c r="R606" t="str">
        <f t="shared" si="55"/>
        <v>plays</v>
      </c>
      <c r="S606" s="11">
        <f t="shared" si="56"/>
        <v>40565.25</v>
      </c>
      <c r="T606" s="11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1.8721212121212121</v>
      </c>
      <c r="P60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11">
        <f t="shared" si="56"/>
        <v>42280.208333333328</v>
      </c>
      <c r="T607" s="11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1.8838235294117647</v>
      </c>
      <c r="P608">
        <f t="shared" si="59"/>
        <v>40.03</v>
      </c>
      <c r="Q608" t="str">
        <f t="shared" si="54"/>
        <v>music</v>
      </c>
      <c r="R608" t="str">
        <f t="shared" si="55"/>
        <v>rock</v>
      </c>
      <c r="S608" s="11">
        <f t="shared" si="56"/>
        <v>42436.25</v>
      </c>
      <c r="T608" s="11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1.3129869186046512</v>
      </c>
      <c r="P609">
        <f t="shared" si="59"/>
        <v>81.02</v>
      </c>
      <c r="Q609" t="str">
        <f t="shared" si="54"/>
        <v>food</v>
      </c>
      <c r="R609" t="str">
        <f t="shared" si="55"/>
        <v>food trucks</v>
      </c>
      <c r="S609" s="11">
        <f t="shared" si="56"/>
        <v>41721.208333333336</v>
      </c>
      <c r="T609" s="11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2.8397435897435899</v>
      </c>
      <c r="P610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11">
        <f t="shared" si="56"/>
        <v>43530.25</v>
      </c>
      <c r="T610" s="11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1.2041999999999999</v>
      </c>
      <c r="P611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11">
        <f t="shared" si="56"/>
        <v>43481.25</v>
      </c>
      <c r="T611" s="11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4.1905607476635511</v>
      </c>
      <c r="P612">
        <f t="shared" si="59"/>
        <v>28</v>
      </c>
      <c r="Q612" t="str">
        <f t="shared" si="54"/>
        <v>theater</v>
      </c>
      <c r="R612" t="str">
        <f t="shared" si="55"/>
        <v>plays</v>
      </c>
      <c r="S612" s="11">
        <f t="shared" si="56"/>
        <v>41259.25</v>
      </c>
      <c r="T612" s="11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0.13853658536585367</v>
      </c>
      <c r="P613">
        <f t="shared" si="59"/>
        <v>75.73</v>
      </c>
      <c r="Q613" t="str">
        <f t="shared" si="54"/>
        <v>theater</v>
      </c>
      <c r="R613" t="str">
        <f t="shared" si="55"/>
        <v>plays</v>
      </c>
      <c r="S613" s="11">
        <f t="shared" si="56"/>
        <v>41480.208333333336</v>
      </c>
      <c r="T613" s="11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1.3943548387096774</v>
      </c>
      <c r="P614">
        <f t="shared" si="59"/>
        <v>45.03</v>
      </c>
      <c r="Q614" t="str">
        <f t="shared" si="54"/>
        <v>music</v>
      </c>
      <c r="R614" t="str">
        <f t="shared" si="55"/>
        <v>electric music</v>
      </c>
      <c r="S614" s="11">
        <f t="shared" si="56"/>
        <v>40474.208333333336</v>
      </c>
      <c r="T614" s="11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1.74</v>
      </c>
      <c r="P615">
        <f t="shared" si="59"/>
        <v>73.62</v>
      </c>
      <c r="Q615" t="str">
        <f t="shared" si="54"/>
        <v>theater</v>
      </c>
      <c r="R615" t="str">
        <f t="shared" si="55"/>
        <v>plays</v>
      </c>
      <c r="S615" s="11">
        <f t="shared" si="56"/>
        <v>42973.208333333328</v>
      </c>
      <c r="T615" s="11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1.5549056603773586</v>
      </c>
      <c r="P616">
        <f t="shared" si="59"/>
        <v>56.99</v>
      </c>
      <c r="Q616" t="str">
        <f t="shared" si="54"/>
        <v>theater</v>
      </c>
      <c r="R616" t="str">
        <f t="shared" si="55"/>
        <v>plays</v>
      </c>
      <c r="S616" s="11">
        <f t="shared" si="56"/>
        <v>42746.25</v>
      </c>
      <c r="T616" s="11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1.7044705882352942</v>
      </c>
      <c r="P617">
        <f t="shared" si="59"/>
        <v>85.22</v>
      </c>
      <c r="Q617" t="str">
        <f t="shared" si="54"/>
        <v>theater</v>
      </c>
      <c r="R617" t="str">
        <f t="shared" si="55"/>
        <v>plays</v>
      </c>
      <c r="S617" s="11">
        <f t="shared" si="56"/>
        <v>42489.208333333328</v>
      </c>
      <c r="T617" s="11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1.8951562500000001</v>
      </c>
      <c r="P618">
        <f t="shared" si="59"/>
        <v>50.96</v>
      </c>
      <c r="Q618" t="str">
        <f t="shared" si="54"/>
        <v>music</v>
      </c>
      <c r="R618" t="str">
        <f t="shared" si="55"/>
        <v>indie rock</v>
      </c>
      <c r="S618" s="11">
        <f t="shared" si="56"/>
        <v>41537.208333333336</v>
      </c>
      <c r="T618" s="11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2.4971428571428573</v>
      </c>
      <c r="P619">
        <f t="shared" si="59"/>
        <v>63.56</v>
      </c>
      <c r="Q619" t="str">
        <f t="shared" si="54"/>
        <v>theater</v>
      </c>
      <c r="R619" t="str">
        <f t="shared" si="55"/>
        <v>plays</v>
      </c>
      <c r="S619" s="11">
        <f t="shared" si="56"/>
        <v>41794.208333333336</v>
      </c>
      <c r="T619" s="11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0.48860523665659616</v>
      </c>
      <c r="P620">
        <f t="shared" si="59"/>
        <v>81</v>
      </c>
      <c r="Q620" t="str">
        <f t="shared" si="54"/>
        <v>publishing</v>
      </c>
      <c r="R620" t="str">
        <f t="shared" si="55"/>
        <v>nonfiction</v>
      </c>
      <c r="S620" s="11">
        <f t="shared" si="56"/>
        <v>41396.208333333336</v>
      </c>
      <c r="T620" s="11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0.28461970393057684</v>
      </c>
      <c r="P621">
        <f t="shared" si="59"/>
        <v>86.04</v>
      </c>
      <c r="Q621" t="str">
        <f t="shared" si="54"/>
        <v>theater</v>
      </c>
      <c r="R621" t="str">
        <f t="shared" si="55"/>
        <v>plays</v>
      </c>
      <c r="S621" s="11">
        <f t="shared" si="56"/>
        <v>40669.208333333336</v>
      </c>
      <c r="T621" s="11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2.6802325581395348</v>
      </c>
      <c r="P622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11">
        <f t="shared" si="56"/>
        <v>42559.208333333328</v>
      </c>
      <c r="T622" s="11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6.1980078125000002</v>
      </c>
      <c r="P623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11">
        <f t="shared" si="56"/>
        <v>42626.208333333328</v>
      </c>
      <c r="T623" s="11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3.1301587301587303E-2</v>
      </c>
      <c r="P624">
        <f t="shared" si="59"/>
        <v>92.44</v>
      </c>
      <c r="Q624" t="str">
        <f t="shared" si="54"/>
        <v>music</v>
      </c>
      <c r="R624" t="str">
        <f t="shared" si="55"/>
        <v>indie rock</v>
      </c>
      <c r="S624" s="11">
        <f t="shared" si="56"/>
        <v>43205.208333333328</v>
      </c>
      <c r="T624" s="11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1.5992152704135738</v>
      </c>
      <c r="P625">
        <f t="shared" si="59"/>
        <v>56</v>
      </c>
      <c r="Q625" t="str">
        <f t="shared" si="54"/>
        <v>theater</v>
      </c>
      <c r="R625" t="str">
        <f t="shared" si="55"/>
        <v>plays</v>
      </c>
      <c r="S625" s="11">
        <f t="shared" si="56"/>
        <v>42201.208333333328</v>
      </c>
      <c r="T625" s="11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2.793921568627451</v>
      </c>
      <c r="P626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11">
        <f t="shared" si="56"/>
        <v>42029.25</v>
      </c>
      <c r="T626" s="11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0.77373333333333338</v>
      </c>
      <c r="P627">
        <f t="shared" si="59"/>
        <v>93.6</v>
      </c>
      <c r="Q627" t="str">
        <f t="shared" si="54"/>
        <v>theater</v>
      </c>
      <c r="R627" t="str">
        <f t="shared" si="55"/>
        <v>plays</v>
      </c>
      <c r="S627" s="11">
        <f t="shared" si="56"/>
        <v>43857.25</v>
      </c>
      <c r="T627" s="11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2.0632812500000002</v>
      </c>
      <c r="P628">
        <f t="shared" si="59"/>
        <v>69.87</v>
      </c>
      <c r="Q628" t="str">
        <f t="shared" si="54"/>
        <v>theater</v>
      </c>
      <c r="R628" t="str">
        <f t="shared" si="55"/>
        <v>plays</v>
      </c>
      <c r="S628" s="11">
        <f t="shared" si="56"/>
        <v>40449.208333333336</v>
      </c>
      <c r="T628" s="11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6.9424999999999999</v>
      </c>
      <c r="P629">
        <f t="shared" si="59"/>
        <v>72.13</v>
      </c>
      <c r="Q629" t="str">
        <f t="shared" si="54"/>
        <v>food</v>
      </c>
      <c r="R629" t="str">
        <f t="shared" si="55"/>
        <v>food trucks</v>
      </c>
      <c r="S629" s="11">
        <f t="shared" si="56"/>
        <v>40345.208333333336</v>
      </c>
      <c r="T629" s="11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1.5178947368421052</v>
      </c>
      <c r="P630">
        <f t="shared" si="59"/>
        <v>30.04</v>
      </c>
      <c r="Q630" t="str">
        <f t="shared" si="54"/>
        <v>music</v>
      </c>
      <c r="R630" t="str">
        <f t="shared" si="55"/>
        <v>indie rock</v>
      </c>
      <c r="S630" s="11">
        <f t="shared" si="56"/>
        <v>40455.208333333336</v>
      </c>
      <c r="T630" s="11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0.64582072176949945</v>
      </c>
      <c r="P631">
        <f t="shared" si="59"/>
        <v>73.97</v>
      </c>
      <c r="Q631" t="str">
        <f t="shared" si="54"/>
        <v>theater</v>
      </c>
      <c r="R631" t="str">
        <f t="shared" si="55"/>
        <v>plays</v>
      </c>
      <c r="S631" s="11">
        <f t="shared" si="56"/>
        <v>42557.208333333328</v>
      </c>
      <c r="T631" s="11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0.62873684210526315</v>
      </c>
      <c r="P632">
        <f t="shared" si="59"/>
        <v>68.66</v>
      </c>
      <c r="Q632" t="str">
        <f t="shared" si="54"/>
        <v>theater</v>
      </c>
      <c r="R632" t="str">
        <f t="shared" si="55"/>
        <v>plays</v>
      </c>
      <c r="S632" s="11">
        <f t="shared" si="56"/>
        <v>43586.208333333328</v>
      </c>
      <c r="T632" s="11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3.1039864864864866</v>
      </c>
      <c r="P633">
        <f t="shared" si="59"/>
        <v>59.99</v>
      </c>
      <c r="Q633" t="str">
        <f t="shared" si="54"/>
        <v>theater</v>
      </c>
      <c r="R633" t="str">
        <f t="shared" si="55"/>
        <v>plays</v>
      </c>
      <c r="S633" s="11">
        <f t="shared" si="56"/>
        <v>43550.208333333328</v>
      </c>
      <c r="T633" s="11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0.42859916782246882</v>
      </c>
      <c r="P634">
        <f t="shared" si="59"/>
        <v>111.16</v>
      </c>
      <c r="Q634" t="str">
        <f t="shared" si="54"/>
        <v>theater</v>
      </c>
      <c r="R634" t="str">
        <f t="shared" si="55"/>
        <v>plays</v>
      </c>
      <c r="S634" s="11">
        <f t="shared" si="56"/>
        <v>41945.208333333336</v>
      </c>
      <c r="T634" s="11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0.83119402985074631</v>
      </c>
      <c r="P635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11">
        <f t="shared" si="56"/>
        <v>42315.25</v>
      </c>
      <c r="T635" s="11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0.78531302876480547</v>
      </c>
      <c r="P636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11">
        <f t="shared" si="56"/>
        <v>42819.208333333328</v>
      </c>
      <c r="T636" s="11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1.1409352517985611</v>
      </c>
      <c r="P63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11">
        <f t="shared" si="56"/>
        <v>41314.25</v>
      </c>
      <c r="T637" s="11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0.64537683358624176</v>
      </c>
      <c r="P638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11">
        <f t="shared" si="56"/>
        <v>40926.25</v>
      </c>
      <c r="T638" s="11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0.79411764705882348</v>
      </c>
      <c r="P639">
        <f t="shared" si="59"/>
        <v>103.85</v>
      </c>
      <c r="Q639" t="str">
        <f t="shared" si="54"/>
        <v>theater</v>
      </c>
      <c r="R639" t="str">
        <f t="shared" si="55"/>
        <v>plays</v>
      </c>
      <c r="S639" s="11">
        <f t="shared" si="56"/>
        <v>42688.25</v>
      </c>
      <c r="T639" s="11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0.11419117647058824</v>
      </c>
      <c r="P640">
        <f t="shared" si="59"/>
        <v>99.13</v>
      </c>
      <c r="Q640" t="str">
        <f t="shared" si="54"/>
        <v>theater</v>
      </c>
      <c r="R640" t="str">
        <f t="shared" si="55"/>
        <v>plays</v>
      </c>
      <c r="S640" s="11">
        <f t="shared" si="56"/>
        <v>40386.208333333336</v>
      </c>
      <c r="T640" s="11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0.56186046511627907</v>
      </c>
      <c r="P641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11">
        <f t="shared" si="56"/>
        <v>43309.208333333328</v>
      </c>
      <c r="T641" s="11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0.16501669449081802</v>
      </c>
      <c r="P642">
        <f t="shared" si="59"/>
        <v>76.92</v>
      </c>
      <c r="Q642" t="str">
        <f t="shared" si="54"/>
        <v>theater</v>
      </c>
      <c r="R642" t="str">
        <f t="shared" si="55"/>
        <v>plays</v>
      </c>
      <c r="S642" s="11">
        <f t="shared" si="56"/>
        <v>42387.25</v>
      </c>
      <c r="T642" s="11">
        <f t="shared" si="5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1.1996808510638297</v>
      </c>
      <c r="P643">
        <f t="shared" si="59"/>
        <v>58.13</v>
      </c>
      <c r="Q643" t="str">
        <f t="shared" ref="Q643:Q706" si="60">LEFT(N643, FIND("/", N643) -1)</f>
        <v>theater</v>
      </c>
      <c r="R643" t="str">
        <f t="shared" ref="R643:R706" si="61">RIGHT(N643,LEN(N643)-SEARCH("/",N643))</f>
        <v>plays</v>
      </c>
      <c r="S643" s="11">
        <f t="shared" ref="S643:S706" si="62">(((J643/60)/60/24)+DATE(1970,1,1))</f>
        <v>42786.25</v>
      </c>
      <c r="T643" s="11">
        <f t="shared" ref="T643:T706" si="6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E644/D644</f>
        <v>1.4545652173913044</v>
      </c>
      <c r="P644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11">
        <f t="shared" si="62"/>
        <v>43451.25</v>
      </c>
      <c r="T644" s="11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2.2138255033557046</v>
      </c>
      <c r="P645">
        <f t="shared" si="65"/>
        <v>87.96</v>
      </c>
      <c r="Q645" t="str">
        <f t="shared" si="60"/>
        <v>theater</v>
      </c>
      <c r="R645" t="str">
        <f t="shared" si="61"/>
        <v>plays</v>
      </c>
      <c r="S645" s="11">
        <f t="shared" si="62"/>
        <v>42795.25</v>
      </c>
      <c r="T645" s="11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11">
        <f t="shared" si="62"/>
        <v>43452.25</v>
      </c>
      <c r="T646" s="11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0.92911504424778757</v>
      </c>
      <c r="P647">
        <f t="shared" si="65"/>
        <v>38</v>
      </c>
      <c r="Q647" t="str">
        <f t="shared" si="60"/>
        <v>music</v>
      </c>
      <c r="R647" t="str">
        <f t="shared" si="61"/>
        <v>rock</v>
      </c>
      <c r="S647" s="11">
        <f t="shared" si="62"/>
        <v>43369.208333333328</v>
      </c>
      <c r="T647" s="11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0.88599797365754818</v>
      </c>
      <c r="P648">
        <f t="shared" si="65"/>
        <v>30</v>
      </c>
      <c r="Q648" t="str">
        <f t="shared" si="60"/>
        <v>games</v>
      </c>
      <c r="R648" t="str">
        <f t="shared" si="61"/>
        <v>video games</v>
      </c>
      <c r="S648" s="11">
        <f t="shared" si="62"/>
        <v>41346.208333333336</v>
      </c>
      <c r="T648" s="11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11">
        <f t="shared" si="62"/>
        <v>43199.208333333328</v>
      </c>
      <c r="T649" s="11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0.63056795131845844</v>
      </c>
      <c r="P650">
        <f t="shared" si="65"/>
        <v>85.99</v>
      </c>
      <c r="Q650" t="str">
        <f t="shared" si="60"/>
        <v>food</v>
      </c>
      <c r="R650" t="str">
        <f t="shared" si="61"/>
        <v>food trucks</v>
      </c>
      <c r="S650" s="11">
        <f t="shared" si="62"/>
        <v>42922.208333333328</v>
      </c>
      <c r="T650" s="11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0.48482333607230893</v>
      </c>
      <c r="P651">
        <f t="shared" si="65"/>
        <v>98.01</v>
      </c>
      <c r="Q651" t="str">
        <f t="shared" si="60"/>
        <v>theater</v>
      </c>
      <c r="R651" t="str">
        <f t="shared" si="61"/>
        <v>plays</v>
      </c>
      <c r="S651" s="11">
        <f t="shared" si="62"/>
        <v>40471.208333333336</v>
      </c>
      <c r="T651" s="11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11">
        <f t="shared" si="62"/>
        <v>41828.208333333336</v>
      </c>
      <c r="T652" s="11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0.88479410269445857</v>
      </c>
      <c r="P653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11">
        <f t="shared" si="62"/>
        <v>41692.25</v>
      </c>
      <c r="T653" s="11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1.2684</v>
      </c>
      <c r="P654">
        <f t="shared" si="65"/>
        <v>31.01</v>
      </c>
      <c r="Q654" t="str">
        <f t="shared" si="60"/>
        <v>technology</v>
      </c>
      <c r="R654" t="str">
        <f t="shared" si="61"/>
        <v>web</v>
      </c>
      <c r="S654" s="11">
        <f t="shared" si="62"/>
        <v>42587.208333333328</v>
      </c>
      <c r="T654" s="11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23.388333333333332</v>
      </c>
      <c r="P655">
        <f t="shared" si="65"/>
        <v>59.97</v>
      </c>
      <c r="Q655" t="str">
        <f t="shared" si="60"/>
        <v>technology</v>
      </c>
      <c r="R655" t="str">
        <f t="shared" si="61"/>
        <v>web</v>
      </c>
      <c r="S655" s="11">
        <f t="shared" si="62"/>
        <v>42468.208333333328</v>
      </c>
      <c r="T655" s="11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5.0838857142857146</v>
      </c>
      <c r="P656">
        <f t="shared" si="65"/>
        <v>59</v>
      </c>
      <c r="Q656" t="str">
        <f t="shared" si="60"/>
        <v>music</v>
      </c>
      <c r="R656" t="str">
        <f t="shared" si="61"/>
        <v>metal</v>
      </c>
      <c r="S656" s="11">
        <f t="shared" si="62"/>
        <v>42240.208333333328</v>
      </c>
      <c r="T656" s="11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1.9147826086956521</v>
      </c>
      <c r="P65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11">
        <f t="shared" si="62"/>
        <v>42796.25</v>
      </c>
      <c r="T657" s="11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0.42127533783783783</v>
      </c>
      <c r="P658">
        <f t="shared" si="65"/>
        <v>98.97</v>
      </c>
      <c r="Q658" t="str">
        <f t="shared" si="60"/>
        <v>food</v>
      </c>
      <c r="R658" t="str">
        <f t="shared" si="61"/>
        <v>food trucks</v>
      </c>
      <c r="S658" s="11">
        <f t="shared" si="62"/>
        <v>43097.25</v>
      </c>
      <c r="T658" s="11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8.2400000000000001E-2</v>
      </c>
      <c r="P659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11">
        <f t="shared" si="62"/>
        <v>43096.25</v>
      </c>
      <c r="T659" s="11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0.60064638783269964</v>
      </c>
      <c r="P660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11">
        <f t="shared" si="62"/>
        <v>42246.208333333328</v>
      </c>
      <c r="T660" s="11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0.47232808616404309</v>
      </c>
      <c r="P661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11">
        <f t="shared" si="62"/>
        <v>40570.25</v>
      </c>
      <c r="T661" s="11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0.81736263736263737</v>
      </c>
      <c r="P662">
        <f t="shared" si="65"/>
        <v>96.6</v>
      </c>
      <c r="Q662" t="str">
        <f t="shared" si="60"/>
        <v>theater</v>
      </c>
      <c r="R662" t="str">
        <f t="shared" si="61"/>
        <v>plays</v>
      </c>
      <c r="S662" s="11">
        <f t="shared" si="62"/>
        <v>42237.208333333328</v>
      </c>
      <c r="T662" s="11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0.54187265917603</v>
      </c>
      <c r="P663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11">
        <f t="shared" si="62"/>
        <v>40996.208333333336</v>
      </c>
      <c r="T663" s="11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0.97868131868131869</v>
      </c>
      <c r="P664">
        <f t="shared" si="65"/>
        <v>67.98</v>
      </c>
      <c r="Q664" t="str">
        <f t="shared" si="60"/>
        <v>theater</v>
      </c>
      <c r="R664" t="str">
        <f t="shared" si="61"/>
        <v>plays</v>
      </c>
      <c r="S664" s="11">
        <f t="shared" si="62"/>
        <v>43443.25</v>
      </c>
      <c r="T664" s="11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0.77239999999999998</v>
      </c>
      <c r="P665">
        <f t="shared" si="65"/>
        <v>88.78</v>
      </c>
      <c r="Q665" t="str">
        <f t="shared" si="60"/>
        <v>theater</v>
      </c>
      <c r="R665" t="str">
        <f t="shared" si="61"/>
        <v>plays</v>
      </c>
      <c r="S665" s="11">
        <f t="shared" si="62"/>
        <v>40458.208333333336</v>
      </c>
      <c r="T665" s="11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0.33464735516372796</v>
      </c>
      <c r="P666">
        <f t="shared" si="65"/>
        <v>25</v>
      </c>
      <c r="Q666" t="str">
        <f t="shared" si="60"/>
        <v>music</v>
      </c>
      <c r="R666" t="str">
        <f t="shared" si="61"/>
        <v>jazz</v>
      </c>
      <c r="S666" s="11">
        <f t="shared" si="62"/>
        <v>40959.25</v>
      </c>
      <c r="T666" s="11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2.3958823529411766</v>
      </c>
      <c r="P66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11">
        <f t="shared" si="62"/>
        <v>40733.208333333336</v>
      </c>
      <c r="T667" s="11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11">
        <f t="shared" si="62"/>
        <v>41516.208333333336</v>
      </c>
      <c r="T668" s="11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1.7615942028985507</v>
      </c>
      <c r="P669">
        <f t="shared" si="65"/>
        <v>29.01</v>
      </c>
      <c r="Q669" t="str">
        <f t="shared" si="60"/>
        <v>journalism</v>
      </c>
      <c r="R669" t="str">
        <f t="shared" si="61"/>
        <v>audio</v>
      </c>
      <c r="S669" s="11">
        <f t="shared" si="62"/>
        <v>41892.208333333336</v>
      </c>
      <c r="T669" s="11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0.20338181818181819</v>
      </c>
      <c r="P670">
        <f t="shared" si="65"/>
        <v>73.59</v>
      </c>
      <c r="Q670" t="str">
        <f t="shared" si="60"/>
        <v>theater</v>
      </c>
      <c r="R670" t="str">
        <f t="shared" si="61"/>
        <v>plays</v>
      </c>
      <c r="S670" s="11">
        <f t="shared" si="62"/>
        <v>41122.208333333336</v>
      </c>
      <c r="T670" s="11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3.5864754098360656</v>
      </c>
      <c r="P671">
        <f t="shared" si="65"/>
        <v>107.97</v>
      </c>
      <c r="Q671" t="str">
        <f t="shared" si="60"/>
        <v>theater</v>
      </c>
      <c r="R671" t="str">
        <f t="shared" si="61"/>
        <v>plays</v>
      </c>
      <c r="S671" s="11">
        <f t="shared" si="62"/>
        <v>42912.208333333328</v>
      </c>
      <c r="T671" s="11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4.6885802469135802</v>
      </c>
      <c r="P672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11">
        <f t="shared" si="62"/>
        <v>42425.25</v>
      </c>
      <c r="T672" s="11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1.220563524590164</v>
      </c>
      <c r="P673">
        <f t="shared" si="65"/>
        <v>111.02</v>
      </c>
      <c r="Q673" t="str">
        <f t="shared" si="60"/>
        <v>theater</v>
      </c>
      <c r="R673" t="str">
        <f t="shared" si="61"/>
        <v>plays</v>
      </c>
      <c r="S673" s="11">
        <f t="shared" si="62"/>
        <v>40390.208333333336</v>
      </c>
      <c r="T673" s="11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0.55931783729156137</v>
      </c>
      <c r="P674">
        <f t="shared" si="65"/>
        <v>25</v>
      </c>
      <c r="Q674" t="str">
        <f t="shared" si="60"/>
        <v>theater</v>
      </c>
      <c r="R674" t="str">
        <f t="shared" si="61"/>
        <v>plays</v>
      </c>
      <c r="S674" s="11">
        <f t="shared" si="62"/>
        <v>43180.208333333328</v>
      </c>
      <c r="T674" s="11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0.43660714285714286</v>
      </c>
      <c r="P675">
        <f t="shared" si="65"/>
        <v>42.16</v>
      </c>
      <c r="Q675" t="str">
        <f t="shared" si="60"/>
        <v>music</v>
      </c>
      <c r="R675" t="str">
        <f t="shared" si="61"/>
        <v>indie rock</v>
      </c>
      <c r="S675" s="11">
        <f t="shared" si="62"/>
        <v>42475.208333333328</v>
      </c>
      <c r="T675" s="11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0.33538371411833628</v>
      </c>
      <c r="P676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11">
        <f t="shared" si="62"/>
        <v>40774.208333333336</v>
      </c>
      <c r="T676" s="11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1.2297938144329896</v>
      </c>
      <c r="P677">
        <f t="shared" si="65"/>
        <v>36.04</v>
      </c>
      <c r="Q677" t="str">
        <f t="shared" si="60"/>
        <v>journalism</v>
      </c>
      <c r="R677" t="str">
        <f t="shared" si="61"/>
        <v>audio</v>
      </c>
      <c r="S677" s="11">
        <f t="shared" si="62"/>
        <v>43719.208333333328</v>
      </c>
      <c r="T677" s="11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1.8974959871589085</v>
      </c>
      <c r="P678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11">
        <f t="shared" si="62"/>
        <v>41178.208333333336</v>
      </c>
      <c r="T678" s="11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0.83622641509433959</v>
      </c>
      <c r="P679">
        <f t="shared" si="65"/>
        <v>39.93</v>
      </c>
      <c r="Q679" t="str">
        <f t="shared" si="60"/>
        <v>publishing</v>
      </c>
      <c r="R679" t="str">
        <f t="shared" si="61"/>
        <v>fiction</v>
      </c>
      <c r="S679" s="11">
        <f t="shared" si="62"/>
        <v>42561.208333333328</v>
      </c>
      <c r="T679" s="11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0.17968844221105529</v>
      </c>
      <c r="P680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11">
        <f t="shared" si="62"/>
        <v>43484.25</v>
      </c>
      <c r="T680" s="11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10.365</v>
      </c>
      <c r="P681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11">
        <f t="shared" si="62"/>
        <v>43756.208333333328</v>
      </c>
      <c r="T681" s="11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0.97405219780219776</v>
      </c>
      <c r="P682">
        <f t="shared" si="65"/>
        <v>47.99</v>
      </c>
      <c r="Q682" t="str">
        <f t="shared" si="60"/>
        <v>games</v>
      </c>
      <c r="R682" t="str">
        <f t="shared" si="61"/>
        <v>mobile games</v>
      </c>
      <c r="S682" s="11">
        <f t="shared" si="62"/>
        <v>43813.25</v>
      </c>
      <c r="T682" s="11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0.86386203150461705</v>
      </c>
      <c r="P683">
        <f t="shared" si="65"/>
        <v>95.98</v>
      </c>
      <c r="Q683" t="str">
        <f t="shared" si="60"/>
        <v>theater</v>
      </c>
      <c r="R683" t="str">
        <f t="shared" si="61"/>
        <v>plays</v>
      </c>
      <c r="S683" s="11">
        <f t="shared" si="62"/>
        <v>40898.25</v>
      </c>
      <c r="T683" s="11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1.5016666666666667</v>
      </c>
      <c r="P684">
        <f t="shared" si="65"/>
        <v>78.73</v>
      </c>
      <c r="Q684" t="str">
        <f t="shared" si="60"/>
        <v>theater</v>
      </c>
      <c r="R684" t="str">
        <f t="shared" si="61"/>
        <v>plays</v>
      </c>
      <c r="S684" s="11">
        <f t="shared" si="62"/>
        <v>41619.25</v>
      </c>
      <c r="T684" s="11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3.5843478260869563</v>
      </c>
      <c r="P685">
        <f t="shared" si="65"/>
        <v>56.08</v>
      </c>
      <c r="Q685" t="str">
        <f t="shared" si="60"/>
        <v>theater</v>
      </c>
      <c r="R685" t="str">
        <f t="shared" si="61"/>
        <v>plays</v>
      </c>
      <c r="S685" s="11">
        <f t="shared" si="62"/>
        <v>43359.208333333328</v>
      </c>
      <c r="T685" s="11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5.4285714285714288</v>
      </c>
      <c r="P686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11">
        <f t="shared" si="62"/>
        <v>40358.208333333336</v>
      </c>
      <c r="T686" s="11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0.67500714285714281</v>
      </c>
      <c r="P687">
        <f t="shared" si="65"/>
        <v>102.05</v>
      </c>
      <c r="Q687" t="str">
        <f t="shared" si="60"/>
        <v>theater</v>
      </c>
      <c r="R687" t="str">
        <f t="shared" si="61"/>
        <v>plays</v>
      </c>
      <c r="S687" s="11">
        <f t="shared" si="62"/>
        <v>42239.208333333328</v>
      </c>
      <c r="T687" s="11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1.9174666666666667</v>
      </c>
      <c r="P688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11">
        <f t="shared" si="62"/>
        <v>43186.208333333328</v>
      </c>
      <c r="T688" s="11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9.32</v>
      </c>
      <c r="P689">
        <f t="shared" si="65"/>
        <v>51.97</v>
      </c>
      <c r="Q689" t="str">
        <f t="shared" si="60"/>
        <v>theater</v>
      </c>
      <c r="R689" t="str">
        <f t="shared" si="61"/>
        <v>plays</v>
      </c>
      <c r="S689" s="11">
        <f t="shared" si="62"/>
        <v>42806.25</v>
      </c>
      <c r="T689" s="11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4.2927586206896553</v>
      </c>
      <c r="P690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11">
        <f t="shared" si="62"/>
        <v>43475.25</v>
      </c>
      <c r="T690" s="11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1.0065753424657535</v>
      </c>
      <c r="P691">
        <f t="shared" si="65"/>
        <v>106.49</v>
      </c>
      <c r="Q691" t="str">
        <f t="shared" si="60"/>
        <v>technology</v>
      </c>
      <c r="R691" t="str">
        <f t="shared" si="61"/>
        <v>web</v>
      </c>
      <c r="S691" s="11">
        <f t="shared" si="62"/>
        <v>41576.208333333336</v>
      </c>
      <c r="T691" s="11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2.266111111111111</v>
      </c>
      <c r="P692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11">
        <f t="shared" si="62"/>
        <v>40874.25</v>
      </c>
      <c r="T692" s="11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1.4238</v>
      </c>
      <c r="P693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11">
        <f t="shared" si="62"/>
        <v>41185.208333333336</v>
      </c>
      <c r="T693" s="11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0.90633333333333332</v>
      </c>
      <c r="P694">
        <f t="shared" si="65"/>
        <v>70.62</v>
      </c>
      <c r="Q694" t="str">
        <f t="shared" si="60"/>
        <v>music</v>
      </c>
      <c r="R694" t="str">
        <f t="shared" si="61"/>
        <v>rock</v>
      </c>
      <c r="S694" s="11">
        <f t="shared" si="62"/>
        <v>43655.208333333328</v>
      </c>
      <c r="T694" s="11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0.63966740576496672</v>
      </c>
      <c r="P695">
        <f t="shared" si="65"/>
        <v>66.02</v>
      </c>
      <c r="Q695" t="str">
        <f t="shared" si="60"/>
        <v>theater</v>
      </c>
      <c r="R695" t="str">
        <f t="shared" si="61"/>
        <v>plays</v>
      </c>
      <c r="S695" s="11">
        <f t="shared" si="62"/>
        <v>43025.208333333328</v>
      </c>
      <c r="T695" s="11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0.84131868131868137</v>
      </c>
      <c r="P696">
        <f t="shared" si="65"/>
        <v>96.91</v>
      </c>
      <c r="Q696" t="str">
        <f t="shared" si="60"/>
        <v>theater</v>
      </c>
      <c r="R696" t="str">
        <f t="shared" si="61"/>
        <v>plays</v>
      </c>
      <c r="S696" s="11">
        <f t="shared" si="62"/>
        <v>43066.25</v>
      </c>
      <c r="T696" s="11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1.3393478260869565</v>
      </c>
      <c r="P697">
        <f t="shared" si="65"/>
        <v>62.87</v>
      </c>
      <c r="Q697" t="str">
        <f t="shared" si="60"/>
        <v>music</v>
      </c>
      <c r="R697" t="str">
        <f t="shared" si="61"/>
        <v>rock</v>
      </c>
      <c r="S697" s="11">
        <f t="shared" si="62"/>
        <v>42322.25</v>
      </c>
      <c r="T697" s="11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0.59042047531992692</v>
      </c>
      <c r="P698">
        <f t="shared" si="65"/>
        <v>108.99</v>
      </c>
      <c r="Q698" t="str">
        <f t="shared" si="60"/>
        <v>theater</v>
      </c>
      <c r="R698" t="str">
        <f t="shared" si="61"/>
        <v>plays</v>
      </c>
      <c r="S698" s="11">
        <f t="shared" si="62"/>
        <v>42114.208333333328</v>
      </c>
      <c r="T698" s="11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1.5280062063615205</v>
      </c>
      <c r="P699">
        <f t="shared" si="65"/>
        <v>27</v>
      </c>
      <c r="Q699" t="str">
        <f t="shared" si="60"/>
        <v>music</v>
      </c>
      <c r="R699" t="str">
        <f t="shared" si="61"/>
        <v>electric music</v>
      </c>
      <c r="S699" s="11">
        <f t="shared" si="62"/>
        <v>43190.208333333328</v>
      </c>
      <c r="T699" s="11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4.466912114014252</v>
      </c>
      <c r="P700">
        <f t="shared" si="65"/>
        <v>65</v>
      </c>
      <c r="Q700" t="str">
        <f t="shared" si="60"/>
        <v>technology</v>
      </c>
      <c r="R700" t="str">
        <f t="shared" si="61"/>
        <v>wearables</v>
      </c>
      <c r="S700" s="11">
        <f t="shared" si="62"/>
        <v>40871.25</v>
      </c>
      <c r="T700" s="11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0.8439189189189189</v>
      </c>
      <c r="P701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11">
        <f t="shared" si="62"/>
        <v>43641.208333333328</v>
      </c>
      <c r="T701" s="11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11">
        <f t="shared" si="62"/>
        <v>40203.25</v>
      </c>
      <c r="T702" s="11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1.7502692307692307</v>
      </c>
      <c r="P703">
        <f t="shared" si="65"/>
        <v>110.99</v>
      </c>
      <c r="Q703" t="str">
        <f t="shared" si="60"/>
        <v>theater</v>
      </c>
      <c r="R703" t="str">
        <f t="shared" si="61"/>
        <v>plays</v>
      </c>
      <c r="S703" s="11">
        <f t="shared" si="62"/>
        <v>40629.208333333336</v>
      </c>
      <c r="T703" s="11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0.54137931034482756</v>
      </c>
      <c r="P704">
        <f t="shared" si="65"/>
        <v>56.75</v>
      </c>
      <c r="Q704" t="str">
        <f t="shared" si="60"/>
        <v>technology</v>
      </c>
      <c r="R704" t="str">
        <f t="shared" si="61"/>
        <v>wearables</v>
      </c>
      <c r="S704" s="11">
        <f t="shared" si="62"/>
        <v>41477.208333333336</v>
      </c>
      <c r="T704" s="11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3.1187381703470032</v>
      </c>
      <c r="P705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11">
        <f t="shared" si="62"/>
        <v>41020.208333333336</v>
      </c>
      <c r="T705" s="11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1.2278160919540231</v>
      </c>
      <c r="P706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11">
        <f t="shared" si="62"/>
        <v>42555.208333333328</v>
      </c>
      <c r="T706" s="11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0.99026517383618151</v>
      </c>
      <c r="P707">
        <f t="shared" si="65"/>
        <v>82.99</v>
      </c>
      <c r="Q707" t="str">
        <f t="shared" ref="Q707:Q770" si="66">LEFT(N707, FIND("/", N707) -1)</f>
        <v>publishing</v>
      </c>
      <c r="R707" t="str">
        <f t="shared" ref="R707:R770" si="67">RIGHT(N707,LEN(N707)-SEARCH("/",N707))</f>
        <v>nonfiction</v>
      </c>
      <c r="S707" s="11">
        <f t="shared" ref="S707:S770" si="68">(((J707/60)/60/24)+DATE(1970,1,1))</f>
        <v>41619.25</v>
      </c>
      <c r="T707" s="11">
        <f t="shared" ref="T707:T770" si="69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E708/D708</f>
        <v>1.278468634686347</v>
      </c>
      <c r="P708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11">
        <f t="shared" si="68"/>
        <v>43471.25</v>
      </c>
      <c r="T708" s="11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1.5861643835616439</v>
      </c>
      <c r="P709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11">
        <f t="shared" si="68"/>
        <v>43442.25</v>
      </c>
      <c r="T709" s="11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7.0705882352941174</v>
      </c>
      <c r="P710">
        <f t="shared" si="71"/>
        <v>87.74</v>
      </c>
      <c r="Q710" t="str">
        <f t="shared" si="66"/>
        <v>theater</v>
      </c>
      <c r="R710" t="str">
        <f t="shared" si="67"/>
        <v>plays</v>
      </c>
      <c r="S710" s="11">
        <f t="shared" si="68"/>
        <v>42877.208333333328</v>
      </c>
      <c r="T710" s="11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1.4238775510204082</v>
      </c>
      <c r="P711">
        <f t="shared" si="71"/>
        <v>75.02</v>
      </c>
      <c r="Q711" t="str">
        <f t="shared" si="66"/>
        <v>theater</v>
      </c>
      <c r="R711" t="str">
        <f t="shared" si="67"/>
        <v>plays</v>
      </c>
      <c r="S711" s="11">
        <f t="shared" si="68"/>
        <v>41018.208333333336</v>
      </c>
      <c r="T711" s="11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1.4786046511627906</v>
      </c>
      <c r="P712">
        <f t="shared" si="71"/>
        <v>50.86</v>
      </c>
      <c r="Q712" t="str">
        <f t="shared" si="66"/>
        <v>theater</v>
      </c>
      <c r="R712" t="str">
        <f t="shared" si="67"/>
        <v>plays</v>
      </c>
      <c r="S712" s="11">
        <f t="shared" si="68"/>
        <v>43295.208333333328</v>
      </c>
      <c r="T712" s="11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11">
        <f t="shared" si="68"/>
        <v>42393.25</v>
      </c>
      <c r="T713" s="11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18.40625</v>
      </c>
      <c r="P714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11">
        <f t="shared" si="68"/>
        <v>42559.208333333328</v>
      </c>
      <c r="T714" s="11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1.6194202898550725</v>
      </c>
      <c r="P715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11">
        <f t="shared" si="68"/>
        <v>42604.208333333328</v>
      </c>
      <c r="T715" s="11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4.7282077922077921</v>
      </c>
      <c r="P716">
        <f t="shared" si="71"/>
        <v>101.98</v>
      </c>
      <c r="Q716" t="str">
        <f t="shared" si="66"/>
        <v>music</v>
      </c>
      <c r="R716" t="str">
        <f t="shared" si="67"/>
        <v>rock</v>
      </c>
      <c r="S716" s="11">
        <f t="shared" si="68"/>
        <v>41870.208333333336</v>
      </c>
      <c r="T716" s="11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0.24466101694915254</v>
      </c>
      <c r="P717">
        <f t="shared" si="71"/>
        <v>44.01</v>
      </c>
      <c r="Q717" t="str">
        <f t="shared" si="66"/>
        <v>games</v>
      </c>
      <c r="R717" t="str">
        <f t="shared" si="67"/>
        <v>mobile games</v>
      </c>
      <c r="S717" s="11">
        <f t="shared" si="68"/>
        <v>40397.208333333336</v>
      </c>
      <c r="T717" s="11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5.1764999999999999</v>
      </c>
      <c r="P718">
        <f t="shared" si="71"/>
        <v>65.94</v>
      </c>
      <c r="Q718" t="str">
        <f t="shared" si="66"/>
        <v>theater</v>
      </c>
      <c r="R718" t="str">
        <f t="shared" si="67"/>
        <v>plays</v>
      </c>
      <c r="S718" s="11">
        <f t="shared" si="68"/>
        <v>41465.208333333336</v>
      </c>
      <c r="T718" s="11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2.4764285714285714</v>
      </c>
      <c r="P719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11">
        <f t="shared" si="68"/>
        <v>40777.208333333336</v>
      </c>
      <c r="T719" s="11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1.0020481927710843</v>
      </c>
      <c r="P720">
        <f t="shared" si="71"/>
        <v>28</v>
      </c>
      <c r="Q720" t="str">
        <f t="shared" si="66"/>
        <v>technology</v>
      </c>
      <c r="R720" t="str">
        <f t="shared" si="67"/>
        <v>wearables</v>
      </c>
      <c r="S720" s="11">
        <f t="shared" si="68"/>
        <v>41442.208333333336</v>
      </c>
      <c r="T720" s="11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1.53</v>
      </c>
      <c r="P721">
        <f t="shared" si="71"/>
        <v>85.83</v>
      </c>
      <c r="Q721" t="str">
        <f t="shared" si="66"/>
        <v>publishing</v>
      </c>
      <c r="R721" t="str">
        <f t="shared" si="67"/>
        <v>fiction</v>
      </c>
      <c r="S721" s="11">
        <f t="shared" si="68"/>
        <v>41058.208333333336</v>
      </c>
      <c r="T721" s="11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0.37091954022988505</v>
      </c>
      <c r="P722">
        <f t="shared" si="71"/>
        <v>84.92</v>
      </c>
      <c r="Q722" t="str">
        <f t="shared" si="66"/>
        <v>theater</v>
      </c>
      <c r="R722" t="str">
        <f t="shared" si="67"/>
        <v>plays</v>
      </c>
      <c r="S722" s="11">
        <f t="shared" si="68"/>
        <v>43152.25</v>
      </c>
      <c r="T722" s="11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4.3923948220064728E-2</v>
      </c>
      <c r="P723">
        <f t="shared" si="71"/>
        <v>90.48</v>
      </c>
      <c r="Q723" t="str">
        <f t="shared" si="66"/>
        <v>music</v>
      </c>
      <c r="R723" t="str">
        <f t="shared" si="67"/>
        <v>rock</v>
      </c>
      <c r="S723" s="11">
        <f t="shared" si="68"/>
        <v>43194.208333333328</v>
      </c>
      <c r="T723" s="11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1.5650721649484536</v>
      </c>
      <c r="P724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11">
        <f t="shared" si="68"/>
        <v>43045.25</v>
      </c>
      <c r="T724" s="11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2.704081632653061</v>
      </c>
      <c r="P725">
        <f t="shared" si="71"/>
        <v>92.01</v>
      </c>
      <c r="Q725" t="str">
        <f t="shared" si="66"/>
        <v>theater</v>
      </c>
      <c r="R725" t="str">
        <f t="shared" si="67"/>
        <v>plays</v>
      </c>
      <c r="S725" s="11">
        <f t="shared" si="68"/>
        <v>42431.25</v>
      </c>
      <c r="T725" s="11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1.3405952380952382</v>
      </c>
      <c r="P726">
        <f t="shared" si="71"/>
        <v>93.07</v>
      </c>
      <c r="Q726" t="str">
        <f t="shared" si="66"/>
        <v>theater</v>
      </c>
      <c r="R726" t="str">
        <f t="shared" si="67"/>
        <v>plays</v>
      </c>
      <c r="S726" s="11">
        <f t="shared" si="68"/>
        <v>41934.208333333336</v>
      </c>
      <c r="T726" s="11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0.50398033126293995</v>
      </c>
      <c r="P727">
        <f t="shared" si="71"/>
        <v>61.01</v>
      </c>
      <c r="Q727" t="str">
        <f t="shared" si="66"/>
        <v>games</v>
      </c>
      <c r="R727" t="str">
        <f t="shared" si="67"/>
        <v>mobile games</v>
      </c>
      <c r="S727" s="11">
        <f t="shared" si="68"/>
        <v>41958.25</v>
      </c>
      <c r="T727" s="11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0.88815837937384901</v>
      </c>
      <c r="P728">
        <f t="shared" si="71"/>
        <v>92.04</v>
      </c>
      <c r="Q728" t="str">
        <f t="shared" si="66"/>
        <v>theater</v>
      </c>
      <c r="R728" t="str">
        <f t="shared" si="67"/>
        <v>plays</v>
      </c>
      <c r="S728" s="11">
        <f t="shared" si="68"/>
        <v>40476.208333333336</v>
      </c>
      <c r="T728" s="11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1.65</v>
      </c>
      <c r="P729">
        <f t="shared" si="71"/>
        <v>81.13</v>
      </c>
      <c r="Q729" t="str">
        <f t="shared" si="66"/>
        <v>technology</v>
      </c>
      <c r="R729" t="str">
        <f t="shared" si="67"/>
        <v>web</v>
      </c>
      <c r="S729" s="11">
        <f t="shared" si="68"/>
        <v>43485.25</v>
      </c>
      <c r="T729" s="11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11">
        <f t="shared" si="68"/>
        <v>42515.208333333328</v>
      </c>
      <c r="T730" s="11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1.8566071428571429</v>
      </c>
      <c r="P731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11">
        <f t="shared" si="68"/>
        <v>41309.25</v>
      </c>
      <c r="T731" s="11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4.1266319444444441</v>
      </c>
      <c r="P732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11">
        <f t="shared" si="68"/>
        <v>42147.208333333328</v>
      </c>
      <c r="T732" s="11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0.90249999999999997</v>
      </c>
      <c r="P733">
        <f t="shared" si="71"/>
        <v>32.97</v>
      </c>
      <c r="Q733" t="str">
        <f t="shared" si="66"/>
        <v>technology</v>
      </c>
      <c r="R733" t="str">
        <f t="shared" si="67"/>
        <v>web</v>
      </c>
      <c r="S733" s="11">
        <f t="shared" si="68"/>
        <v>42939.208333333328</v>
      </c>
      <c r="T733" s="11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0.91984615384615387</v>
      </c>
      <c r="P734">
        <f t="shared" si="71"/>
        <v>96.01</v>
      </c>
      <c r="Q734" t="str">
        <f t="shared" si="66"/>
        <v>music</v>
      </c>
      <c r="R734" t="str">
        <f t="shared" si="67"/>
        <v>rock</v>
      </c>
      <c r="S734" s="11">
        <f t="shared" si="68"/>
        <v>42816.208333333328</v>
      </c>
      <c r="T734" s="11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5.2700632911392402</v>
      </c>
      <c r="P735">
        <f t="shared" si="71"/>
        <v>84.97</v>
      </c>
      <c r="Q735" t="str">
        <f t="shared" si="66"/>
        <v>music</v>
      </c>
      <c r="R735" t="str">
        <f t="shared" si="67"/>
        <v>metal</v>
      </c>
      <c r="S735" s="11">
        <f t="shared" si="68"/>
        <v>41844.208333333336</v>
      </c>
      <c r="T735" s="11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3.1914285714285713</v>
      </c>
      <c r="P736">
        <f t="shared" si="71"/>
        <v>25.01</v>
      </c>
      <c r="Q736" t="str">
        <f t="shared" si="66"/>
        <v>theater</v>
      </c>
      <c r="R736" t="str">
        <f t="shared" si="67"/>
        <v>plays</v>
      </c>
      <c r="S736" s="11">
        <f t="shared" si="68"/>
        <v>42763.25</v>
      </c>
      <c r="T736" s="11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3.5418867924528303</v>
      </c>
      <c r="P73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11">
        <f t="shared" si="68"/>
        <v>42459.208333333328</v>
      </c>
      <c r="T737" s="11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0.32896103896103895</v>
      </c>
      <c r="P738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11">
        <f t="shared" si="68"/>
        <v>42055.25</v>
      </c>
      <c r="T738" s="11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1.358918918918919</v>
      </c>
      <c r="P739">
        <f t="shared" si="71"/>
        <v>27.93</v>
      </c>
      <c r="Q739" t="str">
        <f t="shared" si="66"/>
        <v>music</v>
      </c>
      <c r="R739" t="str">
        <f t="shared" si="67"/>
        <v>indie rock</v>
      </c>
      <c r="S739" s="11">
        <f t="shared" si="68"/>
        <v>42685.25</v>
      </c>
      <c r="T739" s="11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11">
        <f t="shared" si="68"/>
        <v>41959.25</v>
      </c>
      <c r="T740" s="11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0.61</v>
      </c>
      <c r="P741">
        <f t="shared" si="71"/>
        <v>31.94</v>
      </c>
      <c r="Q741" t="str">
        <f t="shared" si="66"/>
        <v>music</v>
      </c>
      <c r="R741" t="str">
        <f t="shared" si="67"/>
        <v>indie rock</v>
      </c>
      <c r="S741" s="11">
        <f t="shared" si="68"/>
        <v>41089.208333333336</v>
      </c>
      <c r="T741" s="11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11">
        <f t="shared" si="68"/>
        <v>42769.25</v>
      </c>
      <c r="T742" s="11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11.791666666666666</v>
      </c>
      <c r="P743">
        <f t="shared" si="71"/>
        <v>108.85</v>
      </c>
      <c r="Q743" t="str">
        <f t="shared" si="66"/>
        <v>theater</v>
      </c>
      <c r="R743" t="str">
        <f t="shared" si="67"/>
        <v>plays</v>
      </c>
      <c r="S743" s="11">
        <f t="shared" si="68"/>
        <v>40321.208333333336</v>
      </c>
      <c r="T743" s="11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11.260833333333334</v>
      </c>
      <c r="P744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11">
        <f t="shared" si="68"/>
        <v>40197.25</v>
      </c>
      <c r="T744" s="11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0.12923076923076923</v>
      </c>
      <c r="P745">
        <f t="shared" si="71"/>
        <v>29.65</v>
      </c>
      <c r="Q745" t="str">
        <f t="shared" si="66"/>
        <v>theater</v>
      </c>
      <c r="R745" t="str">
        <f t="shared" si="67"/>
        <v>plays</v>
      </c>
      <c r="S745" s="11">
        <f t="shared" si="68"/>
        <v>42298.208333333328</v>
      </c>
      <c r="T745" s="11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7.12</v>
      </c>
      <c r="P746">
        <f t="shared" si="71"/>
        <v>101.71</v>
      </c>
      <c r="Q746" t="str">
        <f t="shared" si="66"/>
        <v>theater</v>
      </c>
      <c r="R746" t="str">
        <f t="shared" si="67"/>
        <v>plays</v>
      </c>
      <c r="S746" s="11">
        <f t="shared" si="68"/>
        <v>43322.208333333328</v>
      </c>
      <c r="T746" s="11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11">
        <f t="shared" si="68"/>
        <v>40328.208333333336</v>
      </c>
      <c r="T747" s="11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11">
        <f t="shared" si="68"/>
        <v>40825.208333333336</v>
      </c>
      <c r="T748" s="11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11">
        <f t="shared" si="68"/>
        <v>40423.208333333336</v>
      </c>
      <c r="T749" s="11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0.34959979476654696</v>
      </c>
      <c r="P750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11">
        <f t="shared" si="68"/>
        <v>40238.25</v>
      </c>
      <c r="T750" s="11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1.5729069767441861</v>
      </c>
      <c r="P751">
        <f t="shared" si="71"/>
        <v>36.96</v>
      </c>
      <c r="Q751" t="str">
        <f t="shared" si="66"/>
        <v>technology</v>
      </c>
      <c r="R751" t="str">
        <f t="shared" si="67"/>
        <v>wearables</v>
      </c>
      <c r="S751" s="11">
        <f t="shared" si="68"/>
        <v>41920.208333333336</v>
      </c>
      <c r="T751" s="11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11">
        <f t="shared" si="68"/>
        <v>40360.208333333336</v>
      </c>
      <c r="T752" s="11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2.3230555555555554</v>
      </c>
      <c r="P753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11">
        <f t="shared" si="68"/>
        <v>42446.208333333328</v>
      </c>
      <c r="T753" s="11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0.92448275862068963</v>
      </c>
      <c r="P754">
        <f t="shared" si="71"/>
        <v>47.04</v>
      </c>
      <c r="Q754" t="str">
        <f t="shared" si="66"/>
        <v>theater</v>
      </c>
      <c r="R754" t="str">
        <f t="shared" si="67"/>
        <v>plays</v>
      </c>
      <c r="S754" s="11">
        <f t="shared" si="68"/>
        <v>40395.208333333336</v>
      </c>
      <c r="T754" s="11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2.5670212765957445</v>
      </c>
      <c r="P755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11">
        <f t="shared" si="68"/>
        <v>40321.208333333336</v>
      </c>
      <c r="T755" s="11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1.6847017045454546</v>
      </c>
      <c r="P756">
        <f t="shared" si="71"/>
        <v>37.01</v>
      </c>
      <c r="Q756" t="str">
        <f t="shared" si="66"/>
        <v>theater</v>
      </c>
      <c r="R756" t="str">
        <f t="shared" si="67"/>
        <v>plays</v>
      </c>
      <c r="S756" s="11">
        <f t="shared" si="68"/>
        <v>41210.208333333336</v>
      </c>
      <c r="T756" s="11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1.6657777777777778</v>
      </c>
      <c r="P757">
        <f t="shared" si="71"/>
        <v>26.03</v>
      </c>
      <c r="Q757" t="str">
        <f t="shared" si="66"/>
        <v>theater</v>
      </c>
      <c r="R757" t="str">
        <f t="shared" si="67"/>
        <v>plays</v>
      </c>
      <c r="S757" s="11">
        <f t="shared" si="68"/>
        <v>43096.25</v>
      </c>
      <c r="T757" s="11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7.7207692307692311</v>
      </c>
      <c r="P758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11">
        <f t="shared" si="68"/>
        <v>42024.25</v>
      </c>
      <c r="T758" s="11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4.0685714285714285</v>
      </c>
      <c r="P759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11">
        <f t="shared" si="68"/>
        <v>40675.208333333336</v>
      </c>
      <c r="T759" s="11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5.6420608108108112</v>
      </c>
      <c r="P760">
        <f t="shared" si="71"/>
        <v>110.02</v>
      </c>
      <c r="Q760" t="str">
        <f t="shared" si="66"/>
        <v>music</v>
      </c>
      <c r="R760" t="str">
        <f t="shared" si="67"/>
        <v>rock</v>
      </c>
      <c r="S760" s="11">
        <f t="shared" si="68"/>
        <v>41936.208333333336</v>
      </c>
      <c r="T760" s="11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0.6842686567164179</v>
      </c>
      <c r="P761">
        <f t="shared" si="71"/>
        <v>89.96</v>
      </c>
      <c r="Q761" t="str">
        <f t="shared" si="66"/>
        <v>music</v>
      </c>
      <c r="R761" t="str">
        <f t="shared" si="67"/>
        <v>electric music</v>
      </c>
      <c r="S761" s="11">
        <f t="shared" si="68"/>
        <v>43136.25</v>
      </c>
      <c r="T761" s="11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0.34351966873706002</v>
      </c>
      <c r="P762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11">
        <f t="shared" si="68"/>
        <v>43678.208333333328</v>
      </c>
      <c r="T762" s="11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6.5545454545454547</v>
      </c>
      <c r="P763">
        <f t="shared" si="71"/>
        <v>86.87</v>
      </c>
      <c r="Q763" t="str">
        <f t="shared" si="66"/>
        <v>music</v>
      </c>
      <c r="R763" t="str">
        <f t="shared" si="67"/>
        <v>rock</v>
      </c>
      <c r="S763" s="11">
        <f t="shared" si="68"/>
        <v>42938.208333333328</v>
      </c>
      <c r="T763" s="11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11">
        <f t="shared" si="68"/>
        <v>41241.25</v>
      </c>
      <c r="T764" s="11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1.1317857142857144</v>
      </c>
      <c r="P765">
        <f t="shared" si="71"/>
        <v>26.97</v>
      </c>
      <c r="Q765" t="str">
        <f t="shared" si="66"/>
        <v>theater</v>
      </c>
      <c r="R765" t="str">
        <f t="shared" si="67"/>
        <v>plays</v>
      </c>
      <c r="S765" s="11">
        <f t="shared" si="68"/>
        <v>41037.208333333336</v>
      </c>
      <c r="T765" s="11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7.2818181818181822</v>
      </c>
      <c r="P766">
        <f t="shared" si="71"/>
        <v>54.12</v>
      </c>
      <c r="Q766" t="str">
        <f t="shared" si="66"/>
        <v>music</v>
      </c>
      <c r="R766" t="str">
        <f t="shared" si="67"/>
        <v>rock</v>
      </c>
      <c r="S766" s="11">
        <f t="shared" si="68"/>
        <v>40676.208333333336</v>
      </c>
      <c r="T766" s="11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2.0833333333333335</v>
      </c>
      <c r="P767">
        <f t="shared" si="71"/>
        <v>41.04</v>
      </c>
      <c r="Q767" t="str">
        <f t="shared" si="66"/>
        <v>music</v>
      </c>
      <c r="R767" t="str">
        <f t="shared" si="67"/>
        <v>indie rock</v>
      </c>
      <c r="S767" s="11">
        <f t="shared" si="68"/>
        <v>42840.208333333328</v>
      </c>
      <c r="T767" s="11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0.31171232876712329</v>
      </c>
      <c r="P768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11">
        <f t="shared" si="68"/>
        <v>43362.208333333328</v>
      </c>
      <c r="T768" s="11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0.56967078189300413</v>
      </c>
      <c r="P769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11">
        <f t="shared" si="68"/>
        <v>42283.208333333328</v>
      </c>
      <c r="T769" s="11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11">
        <f t="shared" si="68"/>
        <v>41619.25</v>
      </c>
      <c r="T770" s="11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0.86867834394904464</v>
      </c>
      <c r="P771">
        <f t="shared" si="71"/>
        <v>32</v>
      </c>
      <c r="Q771" t="str">
        <f t="shared" ref="Q771:Q834" si="72">LEFT(N771, FIND("/", N771) -1)</f>
        <v>games</v>
      </c>
      <c r="R771" t="str">
        <f t="shared" ref="R771:R834" si="73">RIGHT(N771,LEN(N771)-SEARCH("/",N771))</f>
        <v>video games</v>
      </c>
      <c r="S771" s="11">
        <f t="shared" ref="S771:S834" si="74">(((J771/60)/60/24)+DATE(1970,1,1))</f>
        <v>41501.208333333336</v>
      </c>
      <c r="T771" s="11">
        <f t="shared" ref="T771:T834" si="75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E772/D772</f>
        <v>2.7074418604651163</v>
      </c>
      <c r="P772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11">
        <f t="shared" si="74"/>
        <v>41743.208333333336</v>
      </c>
      <c r="T772" s="11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0.49446428571428569</v>
      </c>
      <c r="P773">
        <f t="shared" si="77"/>
        <v>106.5</v>
      </c>
      <c r="Q773" t="str">
        <f t="shared" si="72"/>
        <v>theater</v>
      </c>
      <c r="R773" t="str">
        <f t="shared" si="73"/>
        <v>plays</v>
      </c>
      <c r="S773" s="11">
        <f t="shared" si="74"/>
        <v>43491.25</v>
      </c>
      <c r="T773" s="11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1.1335962566844919</v>
      </c>
      <c r="P774">
        <f t="shared" si="77"/>
        <v>33</v>
      </c>
      <c r="Q774" t="str">
        <f t="shared" si="72"/>
        <v>music</v>
      </c>
      <c r="R774" t="str">
        <f t="shared" si="73"/>
        <v>indie rock</v>
      </c>
      <c r="S774" s="11">
        <f t="shared" si="74"/>
        <v>43505.25</v>
      </c>
      <c r="T774" s="11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1.9055555555555554</v>
      </c>
      <c r="P775">
        <f t="shared" si="77"/>
        <v>43</v>
      </c>
      <c r="Q775" t="str">
        <f t="shared" si="72"/>
        <v>theater</v>
      </c>
      <c r="R775" t="str">
        <f t="shared" si="73"/>
        <v>plays</v>
      </c>
      <c r="S775" s="11">
        <f t="shared" si="74"/>
        <v>42838.208333333328</v>
      </c>
      <c r="T775" s="11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1.355</v>
      </c>
      <c r="P776">
        <f t="shared" si="77"/>
        <v>86.86</v>
      </c>
      <c r="Q776" t="str">
        <f t="shared" si="72"/>
        <v>technology</v>
      </c>
      <c r="R776" t="str">
        <f t="shared" si="73"/>
        <v>web</v>
      </c>
      <c r="S776" s="11">
        <f t="shared" si="74"/>
        <v>42513.208333333328</v>
      </c>
      <c r="T776" s="11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11">
        <f t="shared" si="74"/>
        <v>41949.25</v>
      </c>
      <c r="T777" s="11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0.65544223826714798</v>
      </c>
      <c r="P778">
        <f t="shared" si="77"/>
        <v>33</v>
      </c>
      <c r="Q778" t="str">
        <f t="shared" si="72"/>
        <v>theater</v>
      </c>
      <c r="R778" t="str">
        <f t="shared" si="73"/>
        <v>plays</v>
      </c>
      <c r="S778" s="11">
        <f t="shared" si="74"/>
        <v>43650.208333333328</v>
      </c>
      <c r="T778" s="11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0.49026652452025588</v>
      </c>
      <c r="P779">
        <f t="shared" si="77"/>
        <v>68.03</v>
      </c>
      <c r="Q779" t="str">
        <f t="shared" si="72"/>
        <v>theater</v>
      </c>
      <c r="R779" t="str">
        <f t="shared" si="73"/>
        <v>plays</v>
      </c>
      <c r="S779" s="11">
        <f t="shared" si="74"/>
        <v>40809.208333333336</v>
      </c>
      <c r="T779" s="11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7.8792307692307695</v>
      </c>
      <c r="P780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11">
        <f t="shared" si="74"/>
        <v>40768.208333333336</v>
      </c>
      <c r="T780" s="11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0.80306347746090156</v>
      </c>
      <c r="P781">
        <f t="shared" si="77"/>
        <v>105.05</v>
      </c>
      <c r="Q781" t="str">
        <f t="shared" si="72"/>
        <v>theater</v>
      </c>
      <c r="R781" t="str">
        <f t="shared" si="73"/>
        <v>plays</v>
      </c>
      <c r="S781" s="11">
        <f t="shared" si="74"/>
        <v>42230.208333333328</v>
      </c>
      <c r="T781" s="11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1.0629411764705883</v>
      </c>
      <c r="P782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11">
        <f t="shared" si="74"/>
        <v>42573.208333333328</v>
      </c>
      <c r="T782" s="11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0.50735632183908042</v>
      </c>
      <c r="P783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11">
        <f t="shared" si="74"/>
        <v>40482.208333333336</v>
      </c>
      <c r="T783" s="11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2.153137254901961</v>
      </c>
      <c r="P784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11">
        <f t="shared" si="74"/>
        <v>40603.25</v>
      </c>
      <c r="T784" s="11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1.4122972972972974</v>
      </c>
      <c r="P785">
        <f t="shared" si="77"/>
        <v>75.73</v>
      </c>
      <c r="Q785" t="str">
        <f t="shared" si="72"/>
        <v>music</v>
      </c>
      <c r="R785" t="str">
        <f t="shared" si="73"/>
        <v>rock</v>
      </c>
      <c r="S785" s="11">
        <f t="shared" si="74"/>
        <v>41625.25</v>
      </c>
      <c r="T785" s="11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1.1533745781777278</v>
      </c>
      <c r="P786">
        <f t="shared" si="77"/>
        <v>31</v>
      </c>
      <c r="Q786" t="str">
        <f t="shared" si="72"/>
        <v>technology</v>
      </c>
      <c r="R786" t="str">
        <f t="shared" si="73"/>
        <v>web</v>
      </c>
      <c r="S786" s="11">
        <f t="shared" si="74"/>
        <v>42435.25</v>
      </c>
      <c r="T786" s="11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1.9311940298507462</v>
      </c>
      <c r="P78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11">
        <f t="shared" si="74"/>
        <v>43582.208333333328</v>
      </c>
      <c r="T787" s="11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7.2973333333333334</v>
      </c>
      <c r="P788">
        <f t="shared" si="77"/>
        <v>52.88</v>
      </c>
      <c r="Q788" t="str">
        <f t="shared" si="72"/>
        <v>music</v>
      </c>
      <c r="R788" t="str">
        <f t="shared" si="73"/>
        <v>jazz</v>
      </c>
      <c r="S788" s="11">
        <f t="shared" si="74"/>
        <v>43186.208333333328</v>
      </c>
      <c r="T788" s="11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0.99663398692810456</v>
      </c>
      <c r="P789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11">
        <f t="shared" si="74"/>
        <v>40684.208333333336</v>
      </c>
      <c r="T789" s="11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0.88166666666666671</v>
      </c>
      <c r="P790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11">
        <f t="shared" si="74"/>
        <v>41202.208333333336</v>
      </c>
      <c r="T790" s="11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0.37233333333333335</v>
      </c>
      <c r="P791">
        <f t="shared" si="77"/>
        <v>74.47</v>
      </c>
      <c r="Q791" t="str">
        <f t="shared" si="72"/>
        <v>theater</v>
      </c>
      <c r="R791" t="str">
        <f t="shared" si="73"/>
        <v>plays</v>
      </c>
      <c r="S791" s="11">
        <f t="shared" si="74"/>
        <v>41786.208333333336</v>
      </c>
      <c r="T791" s="11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0.30540075309306081</v>
      </c>
      <c r="P792">
        <f t="shared" si="77"/>
        <v>51.01</v>
      </c>
      <c r="Q792" t="str">
        <f t="shared" si="72"/>
        <v>theater</v>
      </c>
      <c r="R792" t="str">
        <f t="shared" si="73"/>
        <v>plays</v>
      </c>
      <c r="S792" s="11">
        <f t="shared" si="74"/>
        <v>40223.25</v>
      </c>
      <c r="T792" s="11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11">
        <f t="shared" si="74"/>
        <v>42715.25</v>
      </c>
      <c r="T793" s="11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0.34</v>
      </c>
      <c r="P794">
        <f t="shared" si="77"/>
        <v>97.14</v>
      </c>
      <c r="Q794" t="str">
        <f t="shared" si="72"/>
        <v>theater</v>
      </c>
      <c r="R794" t="str">
        <f t="shared" si="73"/>
        <v>plays</v>
      </c>
      <c r="S794" s="11">
        <f t="shared" si="74"/>
        <v>41451.208333333336</v>
      </c>
      <c r="T794" s="11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11.859090909090909</v>
      </c>
      <c r="P795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11">
        <f t="shared" si="74"/>
        <v>41450.208333333336</v>
      </c>
      <c r="T795" s="11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1.2539393939393939</v>
      </c>
      <c r="P796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11">
        <f t="shared" si="74"/>
        <v>43091.25</v>
      </c>
      <c r="T796" s="11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0.14394366197183098</v>
      </c>
      <c r="P79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11">
        <f t="shared" si="74"/>
        <v>42675.208333333328</v>
      </c>
      <c r="T797" s="11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0.54807692307692313</v>
      </c>
      <c r="P798">
        <f t="shared" si="77"/>
        <v>54.81</v>
      </c>
      <c r="Q798" t="str">
        <f t="shared" si="72"/>
        <v>games</v>
      </c>
      <c r="R798" t="str">
        <f t="shared" si="73"/>
        <v>mobile games</v>
      </c>
      <c r="S798" s="11">
        <f t="shared" si="74"/>
        <v>41859.208333333336</v>
      </c>
      <c r="T798" s="11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1.0963157894736841</v>
      </c>
      <c r="P799">
        <f t="shared" si="77"/>
        <v>45.04</v>
      </c>
      <c r="Q799" t="str">
        <f t="shared" si="72"/>
        <v>technology</v>
      </c>
      <c r="R799" t="str">
        <f t="shared" si="73"/>
        <v>web</v>
      </c>
      <c r="S799" s="11">
        <f t="shared" si="74"/>
        <v>43464.25</v>
      </c>
      <c r="T799" s="11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1.8847058823529412</v>
      </c>
      <c r="P800">
        <f t="shared" si="77"/>
        <v>52.96</v>
      </c>
      <c r="Q800" t="str">
        <f t="shared" si="72"/>
        <v>theater</v>
      </c>
      <c r="R800" t="str">
        <f t="shared" si="73"/>
        <v>plays</v>
      </c>
      <c r="S800" s="11">
        <f t="shared" si="74"/>
        <v>41060.208333333336</v>
      </c>
      <c r="T800" s="11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0.87008284023668636</v>
      </c>
      <c r="P801">
        <f t="shared" si="77"/>
        <v>60.02</v>
      </c>
      <c r="Q801" t="str">
        <f t="shared" si="72"/>
        <v>theater</v>
      </c>
      <c r="R801" t="str">
        <f t="shared" si="73"/>
        <v>plays</v>
      </c>
      <c r="S801" s="11">
        <f t="shared" si="74"/>
        <v>42399.25</v>
      </c>
      <c r="T801" s="11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11">
        <f t="shared" si="74"/>
        <v>42167.208333333328</v>
      </c>
      <c r="T802" s="11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2.0291304347826089</v>
      </c>
      <c r="P803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11">
        <f t="shared" si="74"/>
        <v>43830.25</v>
      </c>
      <c r="T803" s="11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1.9703225806451612</v>
      </c>
      <c r="P804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11">
        <f t="shared" si="74"/>
        <v>43650.208333333328</v>
      </c>
      <c r="T804" s="11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1.07</v>
      </c>
      <c r="P805">
        <f t="shared" si="77"/>
        <v>28.01</v>
      </c>
      <c r="Q805" t="str">
        <f t="shared" si="72"/>
        <v>theater</v>
      </c>
      <c r="R805" t="str">
        <f t="shared" si="73"/>
        <v>plays</v>
      </c>
      <c r="S805" s="11">
        <f t="shared" si="74"/>
        <v>43492.25</v>
      </c>
      <c r="T805" s="11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2.6873076923076922</v>
      </c>
      <c r="P806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11">
        <f t="shared" si="74"/>
        <v>43102.25</v>
      </c>
      <c r="T806" s="11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0.50845360824742269</v>
      </c>
      <c r="P80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11">
        <f t="shared" si="74"/>
        <v>41958.25</v>
      </c>
      <c r="T807" s="11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11.802857142857142</v>
      </c>
      <c r="P808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11">
        <f t="shared" si="74"/>
        <v>40973.25</v>
      </c>
      <c r="T808" s="11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2.64</v>
      </c>
      <c r="P809">
        <f t="shared" si="77"/>
        <v>42.98</v>
      </c>
      <c r="Q809" t="str">
        <f t="shared" si="72"/>
        <v>theater</v>
      </c>
      <c r="R809" t="str">
        <f t="shared" si="73"/>
        <v>plays</v>
      </c>
      <c r="S809" s="11">
        <f t="shared" si="74"/>
        <v>43753.208333333328</v>
      </c>
      <c r="T809" s="11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0.30442307692307691</v>
      </c>
      <c r="P810">
        <f t="shared" si="77"/>
        <v>83.32</v>
      </c>
      <c r="Q810" t="str">
        <f t="shared" si="72"/>
        <v>food</v>
      </c>
      <c r="R810" t="str">
        <f t="shared" si="73"/>
        <v>food trucks</v>
      </c>
      <c r="S810" s="11">
        <f t="shared" si="74"/>
        <v>42507.208333333328</v>
      </c>
      <c r="T810" s="11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11">
        <f t="shared" si="74"/>
        <v>41135.208333333336</v>
      </c>
      <c r="T811" s="11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1.9312499999999999</v>
      </c>
      <c r="P812">
        <f t="shared" si="77"/>
        <v>55.93</v>
      </c>
      <c r="Q812" t="str">
        <f t="shared" si="72"/>
        <v>theater</v>
      </c>
      <c r="R812" t="str">
        <f t="shared" si="73"/>
        <v>plays</v>
      </c>
      <c r="S812" s="11">
        <f t="shared" si="74"/>
        <v>43067.25</v>
      </c>
      <c r="T812" s="11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0.77102702702702708</v>
      </c>
      <c r="P813">
        <f t="shared" si="77"/>
        <v>105.04</v>
      </c>
      <c r="Q813" t="str">
        <f t="shared" si="72"/>
        <v>games</v>
      </c>
      <c r="R813" t="str">
        <f t="shared" si="73"/>
        <v>video games</v>
      </c>
      <c r="S813" s="11">
        <f t="shared" si="74"/>
        <v>42378.25</v>
      </c>
      <c r="T813" s="11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11">
        <f t="shared" si="74"/>
        <v>43206.208333333328</v>
      </c>
      <c r="T814" s="11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2.3940625</v>
      </c>
      <c r="P815">
        <f t="shared" si="77"/>
        <v>112.66</v>
      </c>
      <c r="Q815" t="str">
        <f t="shared" si="72"/>
        <v>games</v>
      </c>
      <c r="R815" t="str">
        <f t="shared" si="73"/>
        <v>video games</v>
      </c>
      <c r="S815" s="11">
        <f t="shared" si="74"/>
        <v>41148.208333333336</v>
      </c>
      <c r="T815" s="11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0.921875</v>
      </c>
      <c r="P816">
        <f t="shared" si="77"/>
        <v>81.94</v>
      </c>
      <c r="Q816" t="str">
        <f t="shared" si="72"/>
        <v>music</v>
      </c>
      <c r="R816" t="str">
        <f t="shared" si="73"/>
        <v>rock</v>
      </c>
      <c r="S816" s="11">
        <f t="shared" si="74"/>
        <v>42517.208333333328</v>
      </c>
      <c r="T816" s="11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1.3023333333333333</v>
      </c>
      <c r="P817">
        <f t="shared" si="77"/>
        <v>64.05</v>
      </c>
      <c r="Q817" t="str">
        <f t="shared" si="72"/>
        <v>music</v>
      </c>
      <c r="R817" t="str">
        <f t="shared" si="73"/>
        <v>rock</v>
      </c>
      <c r="S817" s="11">
        <f t="shared" si="74"/>
        <v>43068.25</v>
      </c>
      <c r="T817" s="11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6.1521739130434785</v>
      </c>
      <c r="P818">
        <f t="shared" si="77"/>
        <v>106.39</v>
      </c>
      <c r="Q818" t="str">
        <f t="shared" si="72"/>
        <v>theater</v>
      </c>
      <c r="R818" t="str">
        <f t="shared" si="73"/>
        <v>plays</v>
      </c>
      <c r="S818" s="11">
        <f t="shared" si="74"/>
        <v>41680.25</v>
      </c>
      <c r="T818" s="11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3.687953216374269</v>
      </c>
      <c r="P819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11">
        <f t="shared" si="74"/>
        <v>43589.208333333328</v>
      </c>
      <c r="T819" s="11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10.948571428571428</v>
      </c>
      <c r="P820">
        <f t="shared" si="77"/>
        <v>111.07</v>
      </c>
      <c r="Q820" t="str">
        <f t="shared" si="72"/>
        <v>theater</v>
      </c>
      <c r="R820" t="str">
        <f t="shared" si="73"/>
        <v>plays</v>
      </c>
      <c r="S820" s="11">
        <f t="shared" si="74"/>
        <v>43486.25</v>
      </c>
      <c r="T820" s="11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0.50662921348314605</v>
      </c>
      <c r="P821">
        <f t="shared" si="77"/>
        <v>95.94</v>
      </c>
      <c r="Q821" t="str">
        <f t="shared" si="72"/>
        <v>games</v>
      </c>
      <c r="R821" t="str">
        <f t="shared" si="73"/>
        <v>video games</v>
      </c>
      <c r="S821" s="11">
        <f t="shared" si="74"/>
        <v>41237.25</v>
      </c>
      <c r="T821" s="11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8.0060000000000002</v>
      </c>
      <c r="P822">
        <f t="shared" si="77"/>
        <v>43.04</v>
      </c>
      <c r="Q822" t="str">
        <f t="shared" si="72"/>
        <v>music</v>
      </c>
      <c r="R822" t="str">
        <f t="shared" si="73"/>
        <v>rock</v>
      </c>
      <c r="S822" s="11">
        <f t="shared" si="74"/>
        <v>43310.208333333328</v>
      </c>
      <c r="T822" s="11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2.9128571428571428</v>
      </c>
      <c r="P823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11">
        <f t="shared" si="74"/>
        <v>42794.25</v>
      </c>
      <c r="T823" s="11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3.4996666666666667</v>
      </c>
      <c r="P824">
        <f t="shared" si="77"/>
        <v>89.99</v>
      </c>
      <c r="Q824" t="str">
        <f t="shared" si="72"/>
        <v>music</v>
      </c>
      <c r="R824" t="str">
        <f t="shared" si="73"/>
        <v>rock</v>
      </c>
      <c r="S824" s="11">
        <f t="shared" si="74"/>
        <v>41698.25</v>
      </c>
      <c r="T824" s="11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3.5707317073170732</v>
      </c>
      <c r="P825">
        <f t="shared" si="77"/>
        <v>58.1</v>
      </c>
      <c r="Q825" t="str">
        <f t="shared" si="72"/>
        <v>music</v>
      </c>
      <c r="R825" t="str">
        <f t="shared" si="73"/>
        <v>rock</v>
      </c>
      <c r="S825" s="11">
        <f t="shared" si="74"/>
        <v>41892.208333333336</v>
      </c>
      <c r="T825" s="11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1.2648941176470587</v>
      </c>
      <c r="P826">
        <f t="shared" si="77"/>
        <v>84</v>
      </c>
      <c r="Q826" t="str">
        <f t="shared" si="72"/>
        <v>publishing</v>
      </c>
      <c r="R826" t="str">
        <f t="shared" si="73"/>
        <v>nonfiction</v>
      </c>
      <c r="S826" s="11">
        <f t="shared" si="74"/>
        <v>40348.208333333336</v>
      </c>
      <c r="T826" s="11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3.875</v>
      </c>
      <c r="P82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11">
        <f t="shared" si="74"/>
        <v>42941.208333333328</v>
      </c>
      <c r="T827" s="11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4.5703571428571426</v>
      </c>
      <c r="P828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11">
        <f t="shared" si="74"/>
        <v>40525.25</v>
      </c>
      <c r="T828" s="11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2.6669565217391304</v>
      </c>
      <c r="P829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11">
        <f t="shared" si="74"/>
        <v>40666.208333333336</v>
      </c>
      <c r="T829" s="11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0.69</v>
      </c>
      <c r="P830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11">
        <f t="shared" si="74"/>
        <v>43340.208333333328</v>
      </c>
      <c r="T830" s="11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0.51343749999999999</v>
      </c>
      <c r="P831">
        <f t="shared" si="77"/>
        <v>32.01</v>
      </c>
      <c r="Q831" t="str">
        <f t="shared" si="72"/>
        <v>theater</v>
      </c>
      <c r="R831" t="str">
        <f t="shared" si="73"/>
        <v>plays</v>
      </c>
      <c r="S831" s="11">
        <f t="shared" si="74"/>
        <v>42164.208333333328</v>
      </c>
      <c r="T831" s="11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1.1710526315789473E-2</v>
      </c>
      <c r="P832">
        <f t="shared" si="77"/>
        <v>64.73</v>
      </c>
      <c r="Q832" t="str">
        <f t="shared" si="72"/>
        <v>theater</v>
      </c>
      <c r="R832" t="str">
        <f t="shared" si="73"/>
        <v>plays</v>
      </c>
      <c r="S832" s="11">
        <f t="shared" si="74"/>
        <v>43103.25</v>
      </c>
      <c r="T832" s="11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1.089773429454171</v>
      </c>
      <c r="P833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11">
        <f t="shared" si="74"/>
        <v>40994.208333333336</v>
      </c>
      <c r="T833" s="11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3.1517592592592591</v>
      </c>
      <c r="P834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11">
        <f t="shared" si="74"/>
        <v>42299.208333333328</v>
      </c>
      <c r="T834" s="11">
        <f t="shared" si="7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1.5769117647058823</v>
      </c>
      <c r="P835">
        <f t="shared" si="77"/>
        <v>64.989999999999995</v>
      </c>
      <c r="Q835" t="str">
        <f t="shared" ref="Q835:Q898" si="78">LEFT(N835, FIND("/", N835) -1)</f>
        <v>publishing</v>
      </c>
      <c r="R835" t="str">
        <f t="shared" ref="R835:R898" si="79">RIGHT(N835,LEN(N835)-SEARCH("/",N835))</f>
        <v>translations</v>
      </c>
      <c r="S835" s="11">
        <f t="shared" ref="S835:S898" si="80">(((J835/60)/60/24)+DATE(1970,1,1))</f>
        <v>40588.25</v>
      </c>
      <c r="T835" s="11">
        <f t="shared" ref="T835:T898" si="81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E836/D836</f>
        <v>1.5380821917808218</v>
      </c>
      <c r="P836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11">
        <f t="shared" si="80"/>
        <v>41448.208333333336</v>
      </c>
      <c r="T836" s="11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0.89738979118329465</v>
      </c>
      <c r="P837">
        <f t="shared" si="83"/>
        <v>44</v>
      </c>
      <c r="Q837" t="str">
        <f t="shared" si="78"/>
        <v>technology</v>
      </c>
      <c r="R837" t="str">
        <f t="shared" si="79"/>
        <v>web</v>
      </c>
      <c r="S837" s="11">
        <f t="shared" si="80"/>
        <v>42063.25</v>
      </c>
      <c r="T837" s="11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0.75135802469135804</v>
      </c>
      <c r="P838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11">
        <f t="shared" si="80"/>
        <v>40214.25</v>
      </c>
      <c r="T838" s="11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8.5288135593220336</v>
      </c>
      <c r="P839">
        <f t="shared" si="83"/>
        <v>84.01</v>
      </c>
      <c r="Q839" t="str">
        <f t="shared" si="78"/>
        <v>music</v>
      </c>
      <c r="R839" t="str">
        <f t="shared" si="79"/>
        <v>jazz</v>
      </c>
      <c r="S839" s="11">
        <f t="shared" si="80"/>
        <v>40629.208333333336</v>
      </c>
      <c r="T839" s="11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1.3890625000000001</v>
      </c>
      <c r="P840">
        <f t="shared" si="83"/>
        <v>34.06</v>
      </c>
      <c r="Q840" t="str">
        <f t="shared" si="78"/>
        <v>theater</v>
      </c>
      <c r="R840" t="str">
        <f t="shared" si="79"/>
        <v>plays</v>
      </c>
      <c r="S840" s="11">
        <f t="shared" si="80"/>
        <v>43370.208333333328</v>
      </c>
      <c r="T840" s="11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1.9018181818181819</v>
      </c>
      <c r="P841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11">
        <f t="shared" si="80"/>
        <v>41715.208333333336</v>
      </c>
      <c r="T841" s="11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1.0024333619948409</v>
      </c>
      <c r="P842">
        <f t="shared" si="83"/>
        <v>33</v>
      </c>
      <c r="Q842" t="str">
        <f t="shared" si="78"/>
        <v>theater</v>
      </c>
      <c r="R842" t="str">
        <f t="shared" si="79"/>
        <v>plays</v>
      </c>
      <c r="S842" s="11">
        <f t="shared" si="80"/>
        <v>41836.208333333336</v>
      </c>
      <c r="T842" s="11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1.4275824175824177</v>
      </c>
      <c r="P843">
        <f t="shared" si="83"/>
        <v>83.81</v>
      </c>
      <c r="Q843" t="str">
        <f t="shared" si="78"/>
        <v>technology</v>
      </c>
      <c r="R843" t="str">
        <f t="shared" si="79"/>
        <v>web</v>
      </c>
      <c r="S843" s="11">
        <f t="shared" si="80"/>
        <v>42419.25</v>
      </c>
      <c r="T843" s="11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5.6313333333333331</v>
      </c>
      <c r="P844">
        <f t="shared" si="83"/>
        <v>63.99</v>
      </c>
      <c r="Q844" t="str">
        <f t="shared" si="78"/>
        <v>technology</v>
      </c>
      <c r="R844" t="str">
        <f t="shared" si="79"/>
        <v>wearables</v>
      </c>
      <c r="S844" s="11">
        <f t="shared" si="80"/>
        <v>43266.208333333328</v>
      </c>
      <c r="T844" s="11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0.30715909090909088</v>
      </c>
      <c r="P845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11">
        <f t="shared" si="80"/>
        <v>43338.208333333328</v>
      </c>
      <c r="T845" s="11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0.99397727272727276</v>
      </c>
      <c r="P846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11">
        <f t="shared" si="80"/>
        <v>40930.25</v>
      </c>
      <c r="T846" s="11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1.9754935622317598</v>
      </c>
      <c r="P847">
        <f t="shared" si="83"/>
        <v>101.98</v>
      </c>
      <c r="Q847" t="str">
        <f t="shared" si="78"/>
        <v>technology</v>
      </c>
      <c r="R847" t="str">
        <f t="shared" si="79"/>
        <v>web</v>
      </c>
      <c r="S847" s="11">
        <f t="shared" si="80"/>
        <v>43235.208333333328</v>
      </c>
      <c r="T847" s="11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5.085</v>
      </c>
      <c r="P848">
        <f t="shared" si="83"/>
        <v>105.94</v>
      </c>
      <c r="Q848" t="str">
        <f t="shared" si="78"/>
        <v>technology</v>
      </c>
      <c r="R848" t="str">
        <f t="shared" si="79"/>
        <v>web</v>
      </c>
      <c r="S848" s="11">
        <f t="shared" si="80"/>
        <v>43302.208333333328</v>
      </c>
      <c r="T848" s="11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2.3774468085106384</v>
      </c>
      <c r="P849">
        <f t="shared" si="83"/>
        <v>101.58</v>
      </c>
      <c r="Q849" t="str">
        <f t="shared" si="78"/>
        <v>food</v>
      </c>
      <c r="R849" t="str">
        <f t="shared" si="79"/>
        <v>food trucks</v>
      </c>
      <c r="S849" s="11">
        <f t="shared" si="80"/>
        <v>43107.25</v>
      </c>
      <c r="T849" s="11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3.3846875000000001</v>
      </c>
      <c r="P850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11">
        <f t="shared" si="80"/>
        <v>40341.208333333336</v>
      </c>
      <c r="T850" s="11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1.3308955223880596</v>
      </c>
      <c r="P851">
        <f t="shared" si="83"/>
        <v>29.05</v>
      </c>
      <c r="Q851" t="str">
        <f t="shared" si="78"/>
        <v>music</v>
      </c>
      <c r="R851" t="str">
        <f t="shared" si="79"/>
        <v>indie rock</v>
      </c>
      <c r="S851" s="11">
        <f t="shared" si="80"/>
        <v>40948.25</v>
      </c>
      <c r="T851" s="11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11">
        <f t="shared" si="80"/>
        <v>40866.25</v>
      </c>
      <c r="T852" s="11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2.0779999999999998</v>
      </c>
      <c r="P853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11">
        <f t="shared" si="80"/>
        <v>41031.208333333336</v>
      </c>
      <c r="T853" s="11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0.51122448979591839</v>
      </c>
      <c r="P854">
        <f t="shared" si="83"/>
        <v>80.81</v>
      </c>
      <c r="Q854" t="str">
        <f t="shared" si="78"/>
        <v>games</v>
      </c>
      <c r="R854" t="str">
        <f t="shared" si="79"/>
        <v>video games</v>
      </c>
      <c r="S854" s="11">
        <f t="shared" si="80"/>
        <v>40740.208333333336</v>
      </c>
      <c r="T854" s="11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6.5205847953216374</v>
      </c>
      <c r="P855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11">
        <f t="shared" si="80"/>
        <v>40714.208333333336</v>
      </c>
      <c r="T855" s="11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1.1363099415204678</v>
      </c>
      <c r="P856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11">
        <f t="shared" si="80"/>
        <v>43787.25</v>
      </c>
      <c r="T856" s="11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11">
        <f t="shared" si="80"/>
        <v>40712.208333333336</v>
      </c>
      <c r="T857" s="11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3.5658333333333334</v>
      </c>
      <c r="P858">
        <f t="shared" si="83"/>
        <v>54.16</v>
      </c>
      <c r="Q858" t="str">
        <f t="shared" si="78"/>
        <v>food</v>
      </c>
      <c r="R858" t="str">
        <f t="shared" si="79"/>
        <v>food trucks</v>
      </c>
      <c r="S858" s="11">
        <f t="shared" si="80"/>
        <v>41023.208333333336</v>
      </c>
      <c r="T858" s="11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1.3986792452830188</v>
      </c>
      <c r="P859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11">
        <f t="shared" si="80"/>
        <v>40944.25</v>
      </c>
      <c r="T859" s="11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0.69450000000000001</v>
      </c>
      <c r="P860">
        <f t="shared" si="83"/>
        <v>79.37</v>
      </c>
      <c r="Q860" t="str">
        <f t="shared" si="78"/>
        <v>food</v>
      </c>
      <c r="R860" t="str">
        <f t="shared" si="79"/>
        <v>food trucks</v>
      </c>
      <c r="S860" s="11">
        <f t="shared" si="80"/>
        <v>43211.208333333328</v>
      </c>
      <c r="T860" s="11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0.35534246575342465</v>
      </c>
      <c r="P861">
        <f t="shared" si="83"/>
        <v>41.17</v>
      </c>
      <c r="Q861" t="str">
        <f t="shared" si="78"/>
        <v>theater</v>
      </c>
      <c r="R861" t="str">
        <f t="shared" si="79"/>
        <v>plays</v>
      </c>
      <c r="S861" s="11">
        <f t="shared" si="80"/>
        <v>41334.25</v>
      </c>
      <c r="T861" s="11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2.5165000000000002</v>
      </c>
      <c r="P862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11">
        <f t="shared" si="80"/>
        <v>43515.25</v>
      </c>
      <c r="T862" s="11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1.0587500000000001</v>
      </c>
      <c r="P863">
        <f t="shared" si="83"/>
        <v>57.16</v>
      </c>
      <c r="Q863" t="str">
        <f t="shared" si="78"/>
        <v>theater</v>
      </c>
      <c r="R863" t="str">
        <f t="shared" si="79"/>
        <v>plays</v>
      </c>
      <c r="S863" s="11">
        <f t="shared" si="80"/>
        <v>40258.208333333336</v>
      </c>
      <c r="T863" s="11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1.8742857142857143</v>
      </c>
      <c r="P864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11">
        <f t="shared" si="80"/>
        <v>40756.208333333336</v>
      </c>
      <c r="T864" s="11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3.8678571428571429</v>
      </c>
      <c r="P865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11">
        <f t="shared" si="80"/>
        <v>42172.208333333328</v>
      </c>
      <c r="T865" s="11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11">
        <f t="shared" si="80"/>
        <v>42601.208333333328</v>
      </c>
      <c r="T866" s="11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1.8582098765432098</v>
      </c>
      <c r="P867">
        <f t="shared" si="83"/>
        <v>46</v>
      </c>
      <c r="Q867" t="str">
        <f t="shared" si="78"/>
        <v>theater</v>
      </c>
      <c r="R867" t="str">
        <f t="shared" si="79"/>
        <v>plays</v>
      </c>
      <c r="S867" s="11">
        <f t="shared" si="80"/>
        <v>41897.208333333336</v>
      </c>
      <c r="T867" s="11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0.43241247264770238</v>
      </c>
      <c r="P868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11">
        <f t="shared" si="80"/>
        <v>40671.208333333336</v>
      </c>
      <c r="T868" s="11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11">
        <f t="shared" si="80"/>
        <v>43382.208333333328</v>
      </c>
      <c r="T869" s="11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1.8484285714285715</v>
      </c>
      <c r="P870">
        <f t="shared" si="83"/>
        <v>102.69</v>
      </c>
      <c r="Q870" t="str">
        <f t="shared" si="78"/>
        <v>theater</v>
      </c>
      <c r="R870" t="str">
        <f t="shared" si="79"/>
        <v>plays</v>
      </c>
      <c r="S870" s="11">
        <f t="shared" si="80"/>
        <v>41559.208333333336</v>
      </c>
      <c r="T870" s="11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0.23703520691785052</v>
      </c>
      <c r="P871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11">
        <f t="shared" si="80"/>
        <v>40350.208333333336</v>
      </c>
      <c r="T871" s="11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0.89870129870129867</v>
      </c>
      <c r="P872">
        <f t="shared" si="83"/>
        <v>57.19</v>
      </c>
      <c r="Q872" t="str">
        <f t="shared" si="78"/>
        <v>theater</v>
      </c>
      <c r="R872" t="str">
        <f t="shared" si="79"/>
        <v>plays</v>
      </c>
      <c r="S872" s="11">
        <f t="shared" si="80"/>
        <v>42240.208333333328</v>
      </c>
      <c r="T872" s="11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2.7260419580419581</v>
      </c>
      <c r="P873">
        <f t="shared" si="83"/>
        <v>84.01</v>
      </c>
      <c r="Q873" t="str">
        <f t="shared" si="78"/>
        <v>theater</v>
      </c>
      <c r="R873" t="str">
        <f t="shared" si="79"/>
        <v>plays</v>
      </c>
      <c r="S873" s="11">
        <f t="shared" si="80"/>
        <v>43040.208333333328</v>
      </c>
      <c r="T873" s="11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1.7004255319148935</v>
      </c>
      <c r="P874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11">
        <f t="shared" si="80"/>
        <v>43346.208333333328</v>
      </c>
      <c r="T874" s="11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1.8828503562945369</v>
      </c>
      <c r="P875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11">
        <f t="shared" si="80"/>
        <v>41647.25</v>
      </c>
      <c r="T875" s="11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3.4693532338308457</v>
      </c>
      <c r="P876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11">
        <f t="shared" si="80"/>
        <v>40291.208333333336</v>
      </c>
      <c r="T876" s="11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0.6917721518987342</v>
      </c>
      <c r="P87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11">
        <f t="shared" si="80"/>
        <v>40556.25</v>
      </c>
      <c r="T877" s="11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0.25433734939759034</v>
      </c>
      <c r="P878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11">
        <f t="shared" si="80"/>
        <v>43624.208333333328</v>
      </c>
      <c r="T878" s="11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0.77400977995110021</v>
      </c>
      <c r="P879">
        <f t="shared" si="83"/>
        <v>103.03</v>
      </c>
      <c r="Q879" t="str">
        <f t="shared" si="78"/>
        <v>food</v>
      </c>
      <c r="R879" t="str">
        <f t="shared" si="79"/>
        <v>food trucks</v>
      </c>
      <c r="S879" s="11">
        <f t="shared" si="80"/>
        <v>42577.208333333328</v>
      </c>
      <c r="T879" s="11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0.37481481481481482</v>
      </c>
      <c r="P880">
        <f t="shared" si="83"/>
        <v>84.33</v>
      </c>
      <c r="Q880" t="str">
        <f t="shared" si="78"/>
        <v>music</v>
      </c>
      <c r="R880" t="str">
        <f t="shared" si="79"/>
        <v>metal</v>
      </c>
      <c r="S880" s="11">
        <f t="shared" si="80"/>
        <v>43845.25</v>
      </c>
      <c r="T880" s="11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5.4379999999999997</v>
      </c>
      <c r="P881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11">
        <f t="shared" si="80"/>
        <v>42788.25</v>
      </c>
      <c r="T881" s="11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2.2852189349112426</v>
      </c>
      <c r="P882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11">
        <f t="shared" si="80"/>
        <v>43667.208333333328</v>
      </c>
      <c r="T882" s="11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0.38948339483394834</v>
      </c>
      <c r="P883">
        <f t="shared" si="83"/>
        <v>70.06</v>
      </c>
      <c r="Q883" t="str">
        <f t="shared" si="78"/>
        <v>theater</v>
      </c>
      <c r="R883" t="str">
        <f t="shared" si="79"/>
        <v>plays</v>
      </c>
      <c r="S883" s="11">
        <f t="shared" si="80"/>
        <v>42194.208333333328</v>
      </c>
      <c r="T883" s="11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11">
        <f t="shared" si="80"/>
        <v>42025.25</v>
      </c>
      <c r="T884" s="11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2.3791176470588233</v>
      </c>
      <c r="P885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11">
        <f t="shared" si="80"/>
        <v>40323.208333333336</v>
      </c>
      <c r="T885" s="11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0.64036299765807958</v>
      </c>
      <c r="P886">
        <f t="shared" si="83"/>
        <v>57.99</v>
      </c>
      <c r="Q886" t="str">
        <f t="shared" si="78"/>
        <v>theater</v>
      </c>
      <c r="R886" t="str">
        <f t="shared" si="79"/>
        <v>plays</v>
      </c>
      <c r="S886" s="11">
        <f t="shared" si="80"/>
        <v>41763.208333333336</v>
      </c>
      <c r="T886" s="11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1.1827777777777777</v>
      </c>
      <c r="P887">
        <f t="shared" si="83"/>
        <v>40.94</v>
      </c>
      <c r="Q887" t="str">
        <f t="shared" si="78"/>
        <v>theater</v>
      </c>
      <c r="R887" t="str">
        <f t="shared" si="79"/>
        <v>plays</v>
      </c>
      <c r="S887" s="11">
        <f t="shared" si="80"/>
        <v>40335.208333333336</v>
      </c>
      <c r="T887" s="11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0.84824037184594958</v>
      </c>
      <c r="P888">
        <f t="shared" si="83"/>
        <v>70</v>
      </c>
      <c r="Q888" t="str">
        <f t="shared" si="78"/>
        <v>music</v>
      </c>
      <c r="R888" t="str">
        <f t="shared" si="79"/>
        <v>indie rock</v>
      </c>
      <c r="S888" s="11">
        <f t="shared" si="80"/>
        <v>40416.208333333336</v>
      </c>
      <c r="T888" s="11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0.29346153846153844</v>
      </c>
      <c r="P889">
        <f t="shared" si="83"/>
        <v>73.84</v>
      </c>
      <c r="Q889" t="str">
        <f t="shared" si="78"/>
        <v>theater</v>
      </c>
      <c r="R889" t="str">
        <f t="shared" si="79"/>
        <v>plays</v>
      </c>
      <c r="S889" s="11">
        <f t="shared" si="80"/>
        <v>42202.208333333328</v>
      </c>
      <c r="T889" s="11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2.0989655172413793</v>
      </c>
      <c r="P890">
        <f t="shared" si="83"/>
        <v>41.98</v>
      </c>
      <c r="Q890" t="str">
        <f t="shared" si="78"/>
        <v>theater</v>
      </c>
      <c r="R890" t="str">
        <f t="shared" si="79"/>
        <v>plays</v>
      </c>
      <c r="S890" s="11">
        <f t="shared" si="80"/>
        <v>42836.208333333328</v>
      </c>
      <c r="T890" s="11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1.697857142857143</v>
      </c>
      <c r="P891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11">
        <f t="shared" si="80"/>
        <v>41710.208333333336</v>
      </c>
      <c r="T891" s="11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1.1595907738095239</v>
      </c>
      <c r="P892">
        <f t="shared" si="83"/>
        <v>106.02</v>
      </c>
      <c r="Q892" t="str">
        <f t="shared" si="78"/>
        <v>music</v>
      </c>
      <c r="R892" t="str">
        <f t="shared" si="79"/>
        <v>indie rock</v>
      </c>
      <c r="S892" s="11">
        <f t="shared" si="80"/>
        <v>43640.208333333328</v>
      </c>
      <c r="T892" s="11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2.5859999999999999</v>
      </c>
      <c r="P893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11">
        <f t="shared" si="80"/>
        <v>40880.25</v>
      </c>
      <c r="T893" s="11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2.3058333333333332</v>
      </c>
      <c r="P894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11">
        <f t="shared" si="80"/>
        <v>40319.208333333336</v>
      </c>
      <c r="T894" s="11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1.2821428571428573</v>
      </c>
      <c r="P895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11">
        <f t="shared" si="80"/>
        <v>42170.208333333328</v>
      </c>
      <c r="T895" s="11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1.8870588235294117</v>
      </c>
      <c r="P896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11">
        <f t="shared" si="80"/>
        <v>41466.208333333336</v>
      </c>
      <c r="T896" s="11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6.9511889862327911E-2</v>
      </c>
      <c r="P897">
        <f t="shared" si="83"/>
        <v>103.81</v>
      </c>
      <c r="Q897" t="str">
        <f t="shared" si="78"/>
        <v>theater</v>
      </c>
      <c r="R897" t="str">
        <f t="shared" si="79"/>
        <v>plays</v>
      </c>
      <c r="S897" s="11">
        <f t="shared" si="80"/>
        <v>43134.25</v>
      </c>
      <c r="T897" s="11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7.7443434343434348</v>
      </c>
      <c r="P898">
        <f t="shared" si="83"/>
        <v>105.03</v>
      </c>
      <c r="Q898" t="str">
        <f t="shared" si="78"/>
        <v>food</v>
      </c>
      <c r="R898" t="str">
        <f t="shared" si="79"/>
        <v>food trucks</v>
      </c>
      <c r="S898" s="11">
        <f t="shared" si="80"/>
        <v>40738.208333333336</v>
      </c>
      <c r="T898" s="11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0.27693181818181817</v>
      </c>
      <c r="P899">
        <f t="shared" si="83"/>
        <v>90.26</v>
      </c>
      <c r="Q899" t="str">
        <f t="shared" ref="Q899:Q962" si="84">LEFT(N899, FIND("/", N899) -1)</f>
        <v>theater</v>
      </c>
      <c r="R899" t="str">
        <f t="shared" ref="R899:R962" si="85">RIGHT(N899,LEN(N899)-SEARCH("/",N899))</f>
        <v>plays</v>
      </c>
      <c r="S899" s="11">
        <f t="shared" ref="S899:S962" si="86">(((J899/60)/60/24)+DATE(1970,1,1))</f>
        <v>43583.208333333328</v>
      </c>
      <c r="T899" s="11">
        <f t="shared" ref="T899:T962" si="87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E900/D900</f>
        <v>0.52479620323841425</v>
      </c>
      <c r="P900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11">
        <f t="shared" si="86"/>
        <v>43815.25</v>
      </c>
      <c r="T900" s="11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4.0709677419354842</v>
      </c>
      <c r="P901">
        <f t="shared" si="89"/>
        <v>102.6</v>
      </c>
      <c r="Q901" t="str">
        <f t="shared" si="84"/>
        <v>music</v>
      </c>
      <c r="R901" t="str">
        <f t="shared" si="85"/>
        <v>jazz</v>
      </c>
      <c r="S901" s="11">
        <f t="shared" si="86"/>
        <v>41554.208333333336</v>
      </c>
      <c r="T901" s="11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11">
        <f t="shared" si="86"/>
        <v>41901.208333333336</v>
      </c>
      <c r="T902" s="11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1.5617857142857143</v>
      </c>
      <c r="P903">
        <f t="shared" si="89"/>
        <v>55.01</v>
      </c>
      <c r="Q903" t="str">
        <f t="shared" si="84"/>
        <v>music</v>
      </c>
      <c r="R903" t="str">
        <f t="shared" si="85"/>
        <v>rock</v>
      </c>
      <c r="S903" s="11">
        <f t="shared" si="86"/>
        <v>43298.208333333328</v>
      </c>
      <c r="T903" s="11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2.5242857142857145</v>
      </c>
      <c r="P904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11">
        <f t="shared" si="86"/>
        <v>42399.25</v>
      </c>
      <c r="T904" s="11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1.729268292682927E-2</v>
      </c>
      <c r="P905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11">
        <f t="shared" si="86"/>
        <v>41034.208333333336</v>
      </c>
      <c r="T905" s="11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0.12230769230769231</v>
      </c>
      <c r="P906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11">
        <f t="shared" si="86"/>
        <v>41186.208333333336</v>
      </c>
      <c r="T906" s="11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1.6398734177215191</v>
      </c>
      <c r="P907">
        <f t="shared" si="89"/>
        <v>54.89</v>
      </c>
      <c r="Q907" t="str">
        <f t="shared" si="84"/>
        <v>theater</v>
      </c>
      <c r="R907" t="str">
        <f t="shared" si="85"/>
        <v>plays</v>
      </c>
      <c r="S907" s="11">
        <f t="shared" si="86"/>
        <v>41536.208333333336</v>
      </c>
      <c r="T907" s="11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1.6298181818181818</v>
      </c>
      <c r="P908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11">
        <f t="shared" si="86"/>
        <v>42868.208333333328</v>
      </c>
      <c r="T908" s="11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0.20252747252747252</v>
      </c>
      <c r="P909">
        <f t="shared" si="89"/>
        <v>44.95</v>
      </c>
      <c r="Q909" t="str">
        <f t="shared" si="84"/>
        <v>theater</v>
      </c>
      <c r="R909" t="str">
        <f t="shared" si="85"/>
        <v>plays</v>
      </c>
      <c r="S909" s="11">
        <f t="shared" si="86"/>
        <v>40660.208333333336</v>
      </c>
      <c r="T909" s="11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3.1924083769633507</v>
      </c>
      <c r="P910">
        <f t="shared" si="89"/>
        <v>31</v>
      </c>
      <c r="Q910" t="str">
        <f t="shared" si="84"/>
        <v>games</v>
      </c>
      <c r="R910" t="str">
        <f t="shared" si="85"/>
        <v>video games</v>
      </c>
      <c r="S910" s="11">
        <f t="shared" si="86"/>
        <v>41031.208333333336</v>
      </c>
      <c r="T910" s="11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4.7894444444444444</v>
      </c>
      <c r="P911">
        <f t="shared" si="89"/>
        <v>107.76</v>
      </c>
      <c r="Q911" t="str">
        <f t="shared" si="84"/>
        <v>theater</v>
      </c>
      <c r="R911" t="str">
        <f t="shared" si="85"/>
        <v>plays</v>
      </c>
      <c r="S911" s="11">
        <f t="shared" si="86"/>
        <v>43255.208333333328</v>
      </c>
      <c r="T911" s="11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0.19556634304207121</v>
      </c>
      <c r="P912">
        <f t="shared" si="89"/>
        <v>102.08</v>
      </c>
      <c r="Q912" t="str">
        <f t="shared" si="84"/>
        <v>theater</v>
      </c>
      <c r="R912" t="str">
        <f t="shared" si="85"/>
        <v>plays</v>
      </c>
      <c r="S912" s="11">
        <f t="shared" si="86"/>
        <v>42026.25</v>
      </c>
      <c r="T912" s="11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1.9894827586206896</v>
      </c>
      <c r="P913">
        <f t="shared" si="89"/>
        <v>24.98</v>
      </c>
      <c r="Q913" t="str">
        <f t="shared" si="84"/>
        <v>technology</v>
      </c>
      <c r="R913" t="str">
        <f t="shared" si="85"/>
        <v>web</v>
      </c>
      <c r="S913" s="11">
        <f t="shared" si="86"/>
        <v>43717.208333333328</v>
      </c>
      <c r="T913" s="11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7.95</v>
      </c>
      <c r="P914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11">
        <f t="shared" si="86"/>
        <v>41157.208333333336</v>
      </c>
      <c r="T914" s="11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0.50621082621082625</v>
      </c>
      <c r="P915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11">
        <f t="shared" si="86"/>
        <v>43597.208333333328</v>
      </c>
      <c r="T915" s="11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0.57437499999999997</v>
      </c>
      <c r="P916">
        <f t="shared" si="89"/>
        <v>26.07</v>
      </c>
      <c r="Q916" t="str">
        <f t="shared" si="84"/>
        <v>theater</v>
      </c>
      <c r="R916" t="str">
        <f t="shared" si="85"/>
        <v>plays</v>
      </c>
      <c r="S916" s="11">
        <f t="shared" si="86"/>
        <v>41490.208333333336</v>
      </c>
      <c r="T916" s="11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1.5562827640984909</v>
      </c>
      <c r="P91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11">
        <f t="shared" si="86"/>
        <v>42976.208333333328</v>
      </c>
      <c r="T917" s="11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0.36297297297297298</v>
      </c>
      <c r="P918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11">
        <f t="shared" si="86"/>
        <v>41991.25</v>
      </c>
      <c r="T918" s="11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0.58250000000000002</v>
      </c>
      <c r="P919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11">
        <f t="shared" si="86"/>
        <v>40722.208333333336</v>
      </c>
      <c r="T919" s="11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2.3739473684210526</v>
      </c>
      <c r="P920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11">
        <f t="shared" si="86"/>
        <v>41117.208333333336</v>
      </c>
      <c r="T920" s="11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0.58750000000000002</v>
      </c>
      <c r="P921">
        <f t="shared" si="89"/>
        <v>92.96</v>
      </c>
      <c r="Q921" t="str">
        <f t="shared" si="84"/>
        <v>theater</v>
      </c>
      <c r="R921" t="str">
        <f t="shared" si="85"/>
        <v>plays</v>
      </c>
      <c r="S921" s="11">
        <f t="shared" si="86"/>
        <v>43022.208333333328</v>
      </c>
      <c r="T921" s="11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1.8256603773584905</v>
      </c>
      <c r="P922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11">
        <f t="shared" si="86"/>
        <v>43503.25</v>
      </c>
      <c r="T922" s="11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7.5436408977556111E-3</v>
      </c>
      <c r="P923">
        <f t="shared" si="89"/>
        <v>31.84</v>
      </c>
      <c r="Q923" t="str">
        <f t="shared" si="84"/>
        <v>technology</v>
      </c>
      <c r="R923" t="str">
        <f t="shared" si="85"/>
        <v>web</v>
      </c>
      <c r="S923" s="11">
        <f t="shared" si="86"/>
        <v>40951.25</v>
      </c>
      <c r="T923" s="11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11">
        <f t="shared" si="86"/>
        <v>43443.25</v>
      </c>
      <c r="T924" s="11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11">
        <f t="shared" si="86"/>
        <v>40373.208333333336</v>
      </c>
      <c r="T925" s="11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4.8805076142131982</v>
      </c>
      <c r="P926">
        <f t="shared" si="89"/>
        <v>84.01</v>
      </c>
      <c r="Q926" t="str">
        <f t="shared" si="84"/>
        <v>theater</v>
      </c>
      <c r="R926" t="str">
        <f t="shared" si="85"/>
        <v>plays</v>
      </c>
      <c r="S926" s="11">
        <f t="shared" si="86"/>
        <v>43769.208333333328</v>
      </c>
      <c r="T926" s="11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2.2406666666666668</v>
      </c>
      <c r="P927">
        <f t="shared" si="89"/>
        <v>103.42</v>
      </c>
      <c r="Q927" t="str">
        <f t="shared" si="84"/>
        <v>theater</v>
      </c>
      <c r="R927" t="str">
        <f t="shared" si="85"/>
        <v>plays</v>
      </c>
      <c r="S927" s="11">
        <f t="shared" si="86"/>
        <v>43000.208333333328</v>
      </c>
      <c r="T927" s="11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0.18126436781609195</v>
      </c>
      <c r="P928">
        <f t="shared" si="89"/>
        <v>105.13</v>
      </c>
      <c r="Q928" t="str">
        <f t="shared" si="84"/>
        <v>food</v>
      </c>
      <c r="R928" t="str">
        <f t="shared" si="85"/>
        <v>food trucks</v>
      </c>
      <c r="S928" s="11">
        <f t="shared" si="86"/>
        <v>42502.208333333328</v>
      </c>
      <c r="T928" s="11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0.45847222222222223</v>
      </c>
      <c r="P929">
        <f t="shared" si="89"/>
        <v>89.22</v>
      </c>
      <c r="Q929" t="str">
        <f t="shared" si="84"/>
        <v>theater</v>
      </c>
      <c r="R929" t="str">
        <f t="shared" si="85"/>
        <v>plays</v>
      </c>
      <c r="S929" s="11">
        <f t="shared" si="86"/>
        <v>41102.208333333336</v>
      </c>
      <c r="T929" s="11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1.1731541218637993</v>
      </c>
      <c r="P930">
        <f t="shared" si="89"/>
        <v>52</v>
      </c>
      <c r="Q930" t="str">
        <f t="shared" si="84"/>
        <v>technology</v>
      </c>
      <c r="R930" t="str">
        <f t="shared" si="85"/>
        <v>web</v>
      </c>
      <c r="S930" s="11">
        <f t="shared" si="86"/>
        <v>41637.25</v>
      </c>
      <c r="T930" s="11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2.173090909090909</v>
      </c>
      <c r="P931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11">
        <f t="shared" si="86"/>
        <v>42858.208333333328</v>
      </c>
      <c r="T931" s="11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1.1228571428571428</v>
      </c>
      <c r="P932">
        <f t="shared" si="89"/>
        <v>46.24</v>
      </c>
      <c r="Q932" t="str">
        <f t="shared" si="84"/>
        <v>theater</v>
      </c>
      <c r="R932" t="str">
        <f t="shared" si="85"/>
        <v>plays</v>
      </c>
      <c r="S932" s="11">
        <f t="shared" si="86"/>
        <v>42060.25</v>
      </c>
      <c r="T932" s="11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0.72518987341772156</v>
      </c>
      <c r="P933">
        <f t="shared" si="89"/>
        <v>51.15</v>
      </c>
      <c r="Q933" t="str">
        <f t="shared" si="84"/>
        <v>theater</v>
      </c>
      <c r="R933" t="str">
        <f t="shared" si="85"/>
        <v>plays</v>
      </c>
      <c r="S933" s="11">
        <f t="shared" si="86"/>
        <v>41818.208333333336</v>
      </c>
      <c r="T933" s="11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2.1230434782608696</v>
      </c>
      <c r="P934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11">
        <f t="shared" si="86"/>
        <v>41709.208333333336</v>
      </c>
      <c r="T934" s="11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2.3974657534246577</v>
      </c>
      <c r="P935">
        <f t="shared" si="89"/>
        <v>92.02</v>
      </c>
      <c r="Q935" t="str">
        <f t="shared" si="84"/>
        <v>theater</v>
      </c>
      <c r="R935" t="str">
        <f t="shared" si="85"/>
        <v>plays</v>
      </c>
      <c r="S935" s="11">
        <f t="shared" si="86"/>
        <v>41372.208333333336</v>
      </c>
      <c r="T935" s="11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1.8193548387096774</v>
      </c>
      <c r="P936">
        <f t="shared" si="89"/>
        <v>107.43</v>
      </c>
      <c r="Q936" t="str">
        <f t="shared" si="84"/>
        <v>theater</v>
      </c>
      <c r="R936" t="str">
        <f t="shared" si="85"/>
        <v>plays</v>
      </c>
      <c r="S936" s="11">
        <f t="shared" si="86"/>
        <v>42422.25</v>
      </c>
      <c r="T936" s="11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1.6413114754098361</v>
      </c>
      <c r="P93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11">
        <f t="shared" si="86"/>
        <v>42209.208333333328</v>
      </c>
      <c r="T937" s="11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1.6375968992248063E-2</v>
      </c>
      <c r="P938">
        <f t="shared" si="89"/>
        <v>80.48</v>
      </c>
      <c r="Q938" t="str">
        <f t="shared" si="84"/>
        <v>theater</v>
      </c>
      <c r="R938" t="str">
        <f t="shared" si="85"/>
        <v>plays</v>
      </c>
      <c r="S938" s="11">
        <f t="shared" si="86"/>
        <v>43668.208333333328</v>
      </c>
      <c r="T938" s="11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0.49643859649122807</v>
      </c>
      <c r="P939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11">
        <f t="shared" si="86"/>
        <v>42334.25</v>
      </c>
      <c r="T939" s="11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1.0970652173913042</v>
      </c>
      <c r="P940">
        <f t="shared" si="89"/>
        <v>105.14</v>
      </c>
      <c r="Q940" t="str">
        <f t="shared" si="84"/>
        <v>publishing</v>
      </c>
      <c r="R940" t="str">
        <f t="shared" si="85"/>
        <v>fiction</v>
      </c>
      <c r="S940" s="11">
        <f t="shared" si="86"/>
        <v>43263.208333333328</v>
      </c>
      <c r="T940" s="11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0.49217948717948717</v>
      </c>
      <c r="P941">
        <f t="shared" si="89"/>
        <v>57.3</v>
      </c>
      <c r="Q941" t="str">
        <f t="shared" si="84"/>
        <v>games</v>
      </c>
      <c r="R941" t="str">
        <f t="shared" si="85"/>
        <v>video games</v>
      </c>
      <c r="S941" s="11">
        <f t="shared" si="86"/>
        <v>40670.208333333336</v>
      </c>
      <c r="T941" s="11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0.62232323232323228</v>
      </c>
      <c r="P942">
        <f t="shared" si="89"/>
        <v>93.35</v>
      </c>
      <c r="Q942" t="str">
        <f t="shared" si="84"/>
        <v>technology</v>
      </c>
      <c r="R942" t="str">
        <f t="shared" si="85"/>
        <v>web</v>
      </c>
      <c r="S942" s="11">
        <f t="shared" si="86"/>
        <v>41244.25</v>
      </c>
      <c r="T942" s="11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0.1305813953488372</v>
      </c>
      <c r="P943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11">
        <f t="shared" si="86"/>
        <v>40552.25</v>
      </c>
      <c r="T943" s="11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0.64635416666666667</v>
      </c>
      <c r="P944">
        <f t="shared" si="89"/>
        <v>92.61</v>
      </c>
      <c r="Q944" t="str">
        <f t="shared" si="84"/>
        <v>theater</v>
      </c>
      <c r="R944" t="str">
        <f t="shared" si="85"/>
        <v>plays</v>
      </c>
      <c r="S944" s="11">
        <f t="shared" si="86"/>
        <v>40568.25</v>
      </c>
      <c r="T944" s="11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1.5958666666666668</v>
      </c>
      <c r="P945">
        <f t="shared" si="89"/>
        <v>104.99</v>
      </c>
      <c r="Q945" t="str">
        <f t="shared" si="84"/>
        <v>food</v>
      </c>
      <c r="R945" t="str">
        <f t="shared" si="85"/>
        <v>food trucks</v>
      </c>
      <c r="S945" s="11">
        <f t="shared" si="86"/>
        <v>41906.208333333336</v>
      </c>
      <c r="T945" s="11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0.81420000000000003</v>
      </c>
      <c r="P946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11">
        <f t="shared" si="86"/>
        <v>42776.25</v>
      </c>
      <c r="T946" s="11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0.32444767441860467</v>
      </c>
      <c r="P94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11">
        <f t="shared" si="86"/>
        <v>41004.208333333336</v>
      </c>
      <c r="T947" s="11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9.9141184124918666E-2</v>
      </c>
      <c r="P948">
        <f t="shared" si="89"/>
        <v>84.19</v>
      </c>
      <c r="Q948" t="str">
        <f t="shared" si="84"/>
        <v>theater</v>
      </c>
      <c r="R948" t="str">
        <f t="shared" si="85"/>
        <v>plays</v>
      </c>
      <c r="S948" s="11">
        <f t="shared" si="86"/>
        <v>40710.208333333336</v>
      </c>
      <c r="T948" s="11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0.26694444444444443</v>
      </c>
      <c r="P949">
        <f t="shared" si="89"/>
        <v>73.92</v>
      </c>
      <c r="Q949" t="str">
        <f t="shared" si="84"/>
        <v>theater</v>
      </c>
      <c r="R949" t="str">
        <f t="shared" si="85"/>
        <v>plays</v>
      </c>
      <c r="S949" s="11">
        <f t="shared" si="86"/>
        <v>41908.208333333336</v>
      </c>
      <c r="T949" s="11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0.62957446808510642</v>
      </c>
      <c r="P950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11">
        <f t="shared" si="86"/>
        <v>41985.25</v>
      </c>
      <c r="T950" s="11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1.6135593220338984</v>
      </c>
      <c r="P951">
        <f t="shared" si="89"/>
        <v>46.9</v>
      </c>
      <c r="Q951" t="str">
        <f t="shared" si="84"/>
        <v>technology</v>
      </c>
      <c r="R951" t="str">
        <f t="shared" si="85"/>
        <v>web</v>
      </c>
      <c r="S951" s="11">
        <f t="shared" si="86"/>
        <v>42112.208333333328</v>
      </c>
      <c r="T951" s="11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11">
        <f t="shared" si="86"/>
        <v>43571.208333333328</v>
      </c>
      <c r="T952" s="11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10.969379310344827</v>
      </c>
      <c r="P953">
        <f t="shared" si="89"/>
        <v>102.02</v>
      </c>
      <c r="Q953" t="str">
        <f t="shared" si="84"/>
        <v>music</v>
      </c>
      <c r="R953" t="str">
        <f t="shared" si="85"/>
        <v>rock</v>
      </c>
      <c r="S953" s="11">
        <f t="shared" si="86"/>
        <v>42730.25</v>
      </c>
      <c r="T953" s="11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0.70094158075601376</v>
      </c>
      <c r="P954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11">
        <f t="shared" si="86"/>
        <v>42591.208333333328</v>
      </c>
      <c r="T954" s="11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0.6</v>
      </c>
      <c r="P955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11">
        <f t="shared" si="86"/>
        <v>42358.25</v>
      </c>
      <c r="T955" s="11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3.6709859154929578</v>
      </c>
      <c r="P956">
        <f t="shared" si="89"/>
        <v>101.02</v>
      </c>
      <c r="Q956" t="str">
        <f t="shared" si="84"/>
        <v>technology</v>
      </c>
      <c r="R956" t="str">
        <f t="shared" si="85"/>
        <v>web</v>
      </c>
      <c r="S956" s="11">
        <f t="shared" si="86"/>
        <v>41174.208333333336</v>
      </c>
      <c r="T956" s="11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11.09</v>
      </c>
      <c r="P957">
        <f t="shared" si="89"/>
        <v>97.04</v>
      </c>
      <c r="Q957" t="str">
        <f t="shared" si="84"/>
        <v>theater</v>
      </c>
      <c r="R957" t="str">
        <f t="shared" si="85"/>
        <v>plays</v>
      </c>
      <c r="S957" s="11">
        <f t="shared" si="86"/>
        <v>41238.25</v>
      </c>
      <c r="T957" s="11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0.19028784648187633</v>
      </c>
      <c r="P958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11">
        <f t="shared" si="86"/>
        <v>42360.25</v>
      </c>
      <c r="T958" s="11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1.2687755102040816</v>
      </c>
      <c r="P959">
        <f t="shared" si="89"/>
        <v>94.92</v>
      </c>
      <c r="Q959" t="str">
        <f t="shared" si="84"/>
        <v>theater</v>
      </c>
      <c r="R959" t="str">
        <f t="shared" si="85"/>
        <v>plays</v>
      </c>
      <c r="S959" s="11">
        <f t="shared" si="86"/>
        <v>40955.25</v>
      </c>
      <c r="T959" s="11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7.3463636363636367</v>
      </c>
      <c r="P960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11">
        <f t="shared" si="86"/>
        <v>40350.208333333336</v>
      </c>
      <c r="T960" s="11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4.5731034482758622E-2</v>
      </c>
      <c r="P961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11">
        <f t="shared" si="86"/>
        <v>40357.208333333336</v>
      </c>
      <c r="T961" s="11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0.85054545454545449</v>
      </c>
      <c r="P962">
        <f t="shared" si="89"/>
        <v>85.05</v>
      </c>
      <c r="Q962" t="str">
        <f t="shared" si="84"/>
        <v>technology</v>
      </c>
      <c r="R962" t="str">
        <f t="shared" si="85"/>
        <v>web</v>
      </c>
      <c r="S962" s="11">
        <f t="shared" si="86"/>
        <v>42408.25</v>
      </c>
      <c r="T962" s="11">
        <f t="shared" si="8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1.1929824561403508</v>
      </c>
      <c r="P963">
        <f t="shared" si="89"/>
        <v>43.87</v>
      </c>
      <c r="Q963" t="str">
        <f t="shared" ref="Q963:Q1001" si="90">LEFT(N963, FIND("/", N963) -1)</f>
        <v>publishing</v>
      </c>
      <c r="R963" t="str">
        <f t="shared" ref="R963:R1001" si="91">RIGHT(N963,LEN(N963)-SEARCH("/",N963))</f>
        <v>translations</v>
      </c>
      <c r="S963" s="11">
        <f t="shared" ref="S963:S1001" si="92">(((J963/60)/60/24)+DATE(1970,1,1))</f>
        <v>40591.25</v>
      </c>
      <c r="T963" s="11">
        <f t="shared" ref="T963:T1001" si="9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E964/D964</f>
        <v>2.9602777777777778</v>
      </c>
      <c r="P964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11">
        <f t="shared" si="92"/>
        <v>41592.25</v>
      </c>
      <c r="T964" s="11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0.84694915254237291</v>
      </c>
      <c r="P965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11">
        <f t="shared" si="92"/>
        <v>40607.25</v>
      </c>
      <c r="T965" s="11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3.5578378378378379</v>
      </c>
      <c r="P966">
        <f t="shared" si="95"/>
        <v>84.93</v>
      </c>
      <c r="Q966" t="str">
        <f t="shared" si="90"/>
        <v>theater</v>
      </c>
      <c r="R966" t="str">
        <f t="shared" si="91"/>
        <v>plays</v>
      </c>
      <c r="S966" s="11">
        <f t="shared" si="92"/>
        <v>42135.208333333328</v>
      </c>
      <c r="T966" s="11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3.8640909090909092</v>
      </c>
      <c r="P967">
        <f t="shared" si="95"/>
        <v>41.07</v>
      </c>
      <c r="Q967" t="str">
        <f t="shared" si="90"/>
        <v>music</v>
      </c>
      <c r="R967" t="str">
        <f t="shared" si="91"/>
        <v>rock</v>
      </c>
      <c r="S967" s="11">
        <f t="shared" si="92"/>
        <v>40203.25</v>
      </c>
      <c r="T967" s="11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7.9223529411764702</v>
      </c>
      <c r="P968">
        <f t="shared" si="95"/>
        <v>54.97</v>
      </c>
      <c r="Q968" t="str">
        <f t="shared" si="90"/>
        <v>theater</v>
      </c>
      <c r="R968" t="str">
        <f t="shared" si="91"/>
        <v>plays</v>
      </c>
      <c r="S968" s="11">
        <f t="shared" si="92"/>
        <v>42901.208333333328</v>
      </c>
      <c r="T968" s="11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1.3703393665158372</v>
      </c>
      <c r="P969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11">
        <f t="shared" si="92"/>
        <v>41005.208333333336</v>
      </c>
      <c r="T969" s="11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3.3820833333333336</v>
      </c>
      <c r="P970">
        <f t="shared" si="95"/>
        <v>71.2</v>
      </c>
      <c r="Q970" t="str">
        <f t="shared" si="90"/>
        <v>food</v>
      </c>
      <c r="R970" t="str">
        <f t="shared" si="91"/>
        <v>food trucks</v>
      </c>
      <c r="S970" s="11">
        <f t="shared" si="92"/>
        <v>40544.25</v>
      </c>
      <c r="T970" s="11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1.0822784810126582</v>
      </c>
      <c r="P971">
        <f t="shared" si="95"/>
        <v>91.94</v>
      </c>
      <c r="Q971" t="str">
        <f t="shared" si="90"/>
        <v>theater</v>
      </c>
      <c r="R971" t="str">
        <f t="shared" si="91"/>
        <v>plays</v>
      </c>
      <c r="S971" s="11">
        <f t="shared" si="92"/>
        <v>43821.25</v>
      </c>
      <c r="T971" s="11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0.60757639620653314</v>
      </c>
      <c r="P972">
        <f t="shared" si="95"/>
        <v>97.07</v>
      </c>
      <c r="Q972" t="str">
        <f t="shared" si="90"/>
        <v>theater</v>
      </c>
      <c r="R972" t="str">
        <f t="shared" si="91"/>
        <v>plays</v>
      </c>
      <c r="S972" s="11">
        <f t="shared" si="92"/>
        <v>40672.208333333336</v>
      </c>
      <c r="T972" s="11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0.27725490196078434</v>
      </c>
      <c r="P973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11">
        <f t="shared" si="92"/>
        <v>41555.208333333336</v>
      </c>
      <c r="T973" s="11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2.283934426229508</v>
      </c>
      <c r="P974">
        <f t="shared" si="95"/>
        <v>58.02</v>
      </c>
      <c r="Q974" t="str">
        <f t="shared" si="90"/>
        <v>technology</v>
      </c>
      <c r="R974" t="str">
        <f t="shared" si="91"/>
        <v>web</v>
      </c>
      <c r="S974" s="11">
        <f t="shared" si="92"/>
        <v>41792.208333333336</v>
      </c>
      <c r="T974" s="11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0.21615194054500414</v>
      </c>
      <c r="P975">
        <f t="shared" si="95"/>
        <v>103.87</v>
      </c>
      <c r="Q975" t="str">
        <f t="shared" si="90"/>
        <v>theater</v>
      </c>
      <c r="R975" t="str">
        <f t="shared" si="91"/>
        <v>plays</v>
      </c>
      <c r="S975" s="11">
        <f t="shared" si="92"/>
        <v>40522.25</v>
      </c>
      <c r="T975" s="11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3.73875</v>
      </c>
      <c r="P976">
        <f t="shared" si="95"/>
        <v>93.47</v>
      </c>
      <c r="Q976" t="str">
        <f t="shared" si="90"/>
        <v>music</v>
      </c>
      <c r="R976" t="str">
        <f t="shared" si="91"/>
        <v>indie rock</v>
      </c>
      <c r="S976" s="11">
        <f t="shared" si="92"/>
        <v>41412.208333333336</v>
      </c>
      <c r="T976" s="11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1.5492592592592593</v>
      </c>
      <c r="P977">
        <f t="shared" si="95"/>
        <v>61.97</v>
      </c>
      <c r="Q977" t="str">
        <f t="shared" si="90"/>
        <v>theater</v>
      </c>
      <c r="R977" t="str">
        <f t="shared" si="91"/>
        <v>plays</v>
      </c>
      <c r="S977" s="11">
        <f t="shared" si="92"/>
        <v>42337.25</v>
      </c>
      <c r="T977" s="11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3.2214999999999998</v>
      </c>
      <c r="P978">
        <f t="shared" si="95"/>
        <v>92.04</v>
      </c>
      <c r="Q978" t="str">
        <f t="shared" si="90"/>
        <v>theater</v>
      </c>
      <c r="R978" t="str">
        <f t="shared" si="91"/>
        <v>plays</v>
      </c>
      <c r="S978" s="11">
        <f t="shared" si="92"/>
        <v>40571.25</v>
      </c>
      <c r="T978" s="11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0.73957142857142855</v>
      </c>
      <c r="P979">
        <f t="shared" si="95"/>
        <v>77.27</v>
      </c>
      <c r="Q979" t="str">
        <f t="shared" si="90"/>
        <v>food</v>
      </c>
      <c r="R979" t="str">
        <f t="shared" si="91"/>
        <v>food trucks</v>
      </c>
      <c r="S979" s="11">
        <f t="shared" si="92"/>
        <v>43138.25</v>
      </c>
      <c r="T979" s="11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8.641</v>
      </c>
      <c r="P980">
        <f t="shared" si="95"/>
        <v>93.92</v>
      </c>
      <c r="Q980" t="str">
        <f t="shared" si="90"/>
        <v>games</v>
      </c>
      <c r="R980" t="str">
        <f t="shared" si="91"/>
        <v>video games</v>
      </c>
      <c r="S980" s="11">
        <f t="shared" si="92"/>
        <v>42686.25</v>
      </c>
      <c r="T980" s="11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1.432624584717608</v>
      </c>
      <c r="P981">
        <f t="shared" si="95"/>
        <v>84.97</v>
      </c>
      <c r="Q981" t="str">
        <f t="shared" si="90"/>
        <v>theater</v>
      </c>
      <c r="R981" t="str">
        <f t="shared" si="91"/>
        <v>plays</v>
      </c>
      <c r="S981" s="11">
        <f t="shared" si="92"/>
        <v>42078.208333333328</v>
      </c>
      <c r="T981" s="11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0.40281762295081969</v>
      </c>
      <c r="P982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11">
        <f t="shared" si="92"/>
        <v>42307.208333333328</v>
      </c>
      <c r="T982" s="11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1.7822388059701493</v>
      </c>
      <c r="P983">
        <f t="shared" si="95"/>
        <v>36.97</v>
      </c>
      <c r="Q983" t="str">
        <f t="shared" si="90"/>
        <v>technology</v>
      </c>
      <c r="R983" t="str">
        <f t="shared" si="91"/>
        <v>web</v>
      </c>
      <c r="S983" s="11">
        <f t="shared" si="92"/>
        <v>43094.25</v>
      </c>
      <c r="T983" s="11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0.84930555555555554</v>
      </c>
      <c r="P984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11">
        <f t="shared" si="92"/>
        <v>40743.208333333336</v>
      </c>
      <c r="T984" s="11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1.4593648334624323</v>
      </c>
      <c r="P985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11">
        <f t="shared" si="92"/>
        <v>43681.208333333328</v>
      </c>
      <c r="T985" s="11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1.5246153846153847</v>
      </c>
      <c r="P986">
        <f t="shared" si="95"/>
        <v>26.01</v>
      </c>
      <c r="Q986" t="str">
        <f t="shared" si="90"/>
        <v>theater</v>
      </c>
      <c r="R986" t="str">
        <f t="shared" si="91"/>
        <v>plays</v>
      </c>
      <c r="S986" s="11">
        <f t="shared" si="92"/>
        <v>43716.208333333328</v>
      </c>
      <c r="T986" s="11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0.67129542790152408</v>
      </c>
      <c r="P987">
        <f t="shared" si="95"/>
        <v>26</v>
      </c>
      <c r="Q987" t="str">
        <f t="shared" si="90"/>
        <v>music</v>
      </c>
      <c r="R987" t="str">
        <f t="shared" si="91"/>
        <v>rock</v>
      </c>
      <c r="S987" s="11">
        <f t="shared" si="92"/>
        <v>41614.25</v>
      </c>
      <c r="T987" s="11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0.40307692307692305</v>
      </c>
      <c r="P988">
        <f t="shared" si="95"/>
        <v>34.17</v>
      </c>
      <c r="Q988" t="str">
        <f t="shared" si="90"/>
        <v>music</v>
      </c>
      <c r="R988" t="str">
        <f t="shared" si="91"/>
        <v>rock</v>
      </c>
      <c r="S988" s="11">
        <f t="shared" si="92"/>
        <v>40638.208333333336</v>
      </c>
      <c r="T988" s="11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2.1679032258064517</v>
      </c>
      <c r="P989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11">
        <f t="shared" si="92"/>
        <v>42852.208333333328</v>
      </c>
      <c r="T989" s="11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0.52117021276595743</v>
      </c>
      <c r="P990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11">
        <f t="shared" si="92"/>
        <v>42686.25</v>
      </c>
      <c r="T990" s="11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4.9958333333333336</v>
      </c>
      <c r="P991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11">
        <f t="shared" si="92"/>
        <v>43571.208333333328</v>
      </c>
      <c r="T991" s="11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0.87679487179487181</v>
      </c>
      <c r="P992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11">
        <f t="shared" si="92"/>
        <v>42432.25</v>
      </c>
      <c r="T992" s="11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1.131734693877551</v>
      </c>
      <c r="P993">
        <f t="shared" si="95"/>
        <v>46.02</v>
      </c>
      <c r="Q993" t="str">
        <f t="shared" si="90"/>
        <v>music</v>
      </c>
      <c r="R993" t="str">
        <f t="shared" si="91"/>
        <v>rock</v>
      </c>
      <c r="S993" s="11">
        <f t="shared" si="92"/>
        <v>41907.208333333336</v>
      </c>
      <c r="T993" s="11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4.2654838709677421</v>
      </c>
      <c r="P994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11">
        <f t="shared" si="92"/>
        <v>43227.208333333328</v>
      </c>
      <c r="T994" s="11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11">
        <f t="shared" si="92"/>
        <v>42362.25</v>
      </c>
      <c r="T995" s="11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0.52496810772501767</v>
      </c>
      <c r="P996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11">
        <f t="shared" si="92"/>
        <v>41929.208333333336</v>
      </c>
      <c r="T996" s="11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1.5746762589928058</v>
      </c>
      <c r="P997">
        <f t="shared" si="95"/>
        <v>75</v>
      </c>
      <c r="Q997" t="str">
        <f t="shared" si="90"/>
        <v>food</v>
      </c>
      <c r="R997" t="str">
        <f t="shared" si="91"/>
        <v>food trucks</v>
      </c>
      <c r="S997" s="11">
        <f t="shared" si="92"/>
        <v>43408.208333333328</v>
      </c>
      <c r="T997" s="11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0.72939393939393937</v>
      </c>
      <c r="P998">
        <f t="shared" si="95"/>
        <v>42.98</v>
      </c>
      <c r="Q998" t="str">
        <f t="shared" si="90"/>
        <v>theater</v>
      </c>
      <c r="R998" t="str">
        <f t="shared" si="91"/>
        <v>plays</v>
      </c>
      <c r="S998" s="11">
        <f t="shared" si="92"/>
        <v>41276.25</v>
      </c>
      <c r="T998" s="11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0.60565789473684206</v>
      </c>
      <c r="P999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11">
        <f t="shared" si="92"/>
        <v>41659.25</v>
      </c>
      <c r="T999" s="11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0.5679129129129129</v>
      </c>
      <c r="P1000">
        <f t="shared" si="95"/>
        <v>101.13</v>
      </c>
      <c r="Q1000" t="str">
        <f t="shared" si="90"/>
        <v>music</v>
      </c>
      <c r="R1000" t="str">
        <f t="shared" si="91"/>
        <v>indie rock</v>
      </c>
      <c r="S1000" s="11">
        <f t="shared" si="92"/>
        <v>40220.25</v>
      </c>
      <c r="T1000" s="11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0.56542754275427543</v>
      </c>
      <c r="P1001">
        <f t="shared" si="95"/>
        <v>55.99</v>
      </c>
      <c r="Q1001" t="str">
        <f t="shared" si="90"/>
        <v>food</v>
      </c>
      <c r="R1001" t="str">
        <f t="shared" si="91"/>
        <v>food trucks</v>
      </c>
      <c r="S1001" s="11">
        <f t="shared" si="92"/>
        <v>42550.208333333328</v>
      </c>
      <c r="T1001" s="11">
        <f t="shared" si="93"/>
        <v>42557.208333333328</v>
      </c>
    </row>
  </sheetData>
  <conditionalFormatting sqref="F1:F1002">
    <cfRule type="containsText" dxfId="14" priority="3" stopIfTrue="1" operator="containsText" text="live">
      <formula>NOT(ISERROR(SEARCH("live",F1)))</formula>
    </cfRule>
    <cfRule type="containsText" dxfId="13" priority="4" stopIfTrue="1" operator="containsText" text="canceled">
      <formula>NOT(ISERROR(SEARCH("canceled",F1)))</formula>
    </cfRule>
    <cfRule type="containsText" dxfId="12" priority="5" stopIfTrue="1" operator="containsText" text="successful">
      <formula>NOT(ISERROR(SEARCH("successful",F1)))</formula>
    </cfRule>
    <cfRule type="containsText" dxfId="11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percent" val="0"/>
        <cfvo type="percent" val="1"/>
        <cfvo type="percent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C2-A912-CE42-BD27-DCFC6DC8109F}">
  <dimension ref="A1:G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6</v>
      </c>
      <c r="B1" t="s">
        <v>2047</v>
      </c>
    </row>
    <row r="3" spans="1:7" x14ac:dyDescent="0.2">
      <c r="A3" s="8" t="s">
        <v>2046</v>
      </c>
      <c r="B3" s="8" t="s">
        <v>2045</v>
      </c>
    </row>
    <row r="4" spans="1:7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/>
      <c r="G5" s="10">
        <v>178</v>
      </c>
    </row>
    <row r="6" spans="1:7" x14ac:dyDescent="0.2">
      <c r="A6" s="9" t="s">
        <v>2035</v>
      </c>
      <c r="B6" s="10">
        <v>4</v>
      </c>
      <c r="C6" s="10">
        <v>20</v>
      </c>
      <c r="D6" s="10"/>
      <c r="E6" s="10">
        <v>22</v>
      </c>
      <c r="F6" s="10"/>
      <c r="G6" s="10">
        <v>46</v>
      </c>
    </row>
    <row r="7" spans="1:7" x14ac:dyDescent="0.2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/>
      <c r="G7" s="10">
        <v>48</v>
      </c>
    </row>
    <row r="8" spans="1:7" x14ac:dyDescent="0.2">
      <c r="A8" s="9" t="s">
        <v>2037</v>
      </c>
      <c r="B8" s="10"/>
      <c r="C8" s="10"/>
      <c r="D8" s="10"/>
      <c r="E8" s="10">
        <v>4</v>
      </c>
      <c r="F8" s="10"/>
      <c r="G8" s="10">
        <v>4</v>
      </c>
    </row>
    <row r="9" spans="1:7" x14ac:dyDescent="0.2">
      <c r="A9" s="9" t="s">
        <v>2038</v>
      </c>
      <c r="B9" s="10">
        <v>10</v>
      </c>
      <c r="C9" s="10">
        <v>66</v>
      </c>
      <c r="D9" s="10"/>
      <c r="E9" s="10">
        <v>99</v>
      </c>
      <c r="F9" s="10"/>
      <c r="G9" s="10">
        <v>175</v>
      </c>
    </row>
    <row r="10" spans="1:7" x14ac:dyDescent="0.2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/>
      <c r="G10" s="10">
        <v>42</v>
      </c>
    </row>
    <row r="11" spans="1:7" x14ac:dyDescent="0.2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/>
      <c r="G11" s="10">
        <v>67</v>
      </c>
    </row>
    <row r="12" spans="1:7" x14ac:dyDescent="0.2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/>
      <c r="G12" s="10">
        <v>96</v>
      </c>
    </row>
    <row r="13" spans="1:7" x14ac:dyDescent="0.2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/>
      <c r="G13" s="10">
        <v>344</v>
      </c>
    </row>
    <row r="14" spans="1:7" x14ac:dyDescent="0.2">
      <c r="A14" s="9" t="s">
        <v>2043</v>
      </c>
      <c r="B14" s="10"/>
      <c r="C14" s="10"/>
      <c r="D14" s="10"/>
      <c r="E14" s="10"/>
      <c r="F14" s="10"/>
      <c r="G14" s="10"/>
    </row>
    <row r="15" spans="1:7" x14ac:dyDescent="0.2">
      <c r="A15" s="9" t="s">
        <v>2044</v>
      </c>
      <c r="B15" s="10">
        <v>57</v>
      </c>
      <c r="C15" s="10">
        <v>364</v>
      </c>
      <c r="D15" s="10">
        <v>14</v>
      </c>
      <c r="E15" s="10">
        <v>565</v>
      </c>
      <c r="F15" s="10"/>
      <c r="G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16-F263-2A46-A16D-4B2D3445608F}">
  <dimension ref="A1:G31"/>
  <sheetViews>
    <sheetView topLeftCell="A9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2031</v>
      </c>
      <c r="B1" t="s">
        <v>2047</v>
      </c>
    </row>
    <row r="2" spans="1:7" x14ac:dyDescent="0.2">
      <c r="A2" s="8" t="s">
        <v>6</v>
      </c>
      <c r="B2" t="s">
        <v>2047</v>
      </c>
    </row>
    <row r="4" spans="1:7" x14ac:dyDescent="0.2">
      <c r="A4" s="8" t="s">
        <v>2046</v>
      </c>
      <c r="B4" s="8" t="s">
        <v>2045</v>
      </c>
    </row>
    <row r="5" spans="1:7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/>
      <c r="G6" s="10">
        <v>34</v>
      </c>
    </row>
    <row r="7" spans="1:7" x14ac:dyDescent="0.2">
      <c r="A7" s="9" t="s">
        <v>2049</v>
      </c>
      <c r="B7" s="10"/>
      <c r="C7" s="10"/>
      <c r="D7" s="10"/>
      <c r="E7" s="10">
        <v>4</v>
      </c>
      <c r="F7" s="10"/>
      <c r="G7" s="10">
        <v>4</v>
      </c>
    </row>
    <row r="8" spans="1:7" x14ac:dyDescent="0.2">
      <c r="A8" s="9" t="s">
        <v>2050</v>
      </c>
      <c r="B8" s="10">
        <v>4</v>
      </c>
      <c r="C8" s="10">
        <v>21</v>
      </c>
      <c r="D8" s="10">
        <v>1</v>
      </c>
      <c r="E8" s="10">
        <v>34</v>
      </c>
      <c r="F8" s="10"/>
      <c r="G8" s="10">
        <v>60</v>
      </c>
    </row>
    <row r="9" spans="1:7" x14ac:dyDescent="0.2">
      <c r="A9" s="9" t="s">
        <v>2051</v>
      </c>
      <c r="B9" s="10">
        <v>2</v>
      </c>
      <c r="C9" s="10">
        <v>12</v>
      </c>
      <c r="D9" s="10">
        <v>1</v>
      </c>
      <c r="E9" s="10">
        <v>22</v>
      </c>
      <c r="F9" s="10"/>
      <c r="G9" s="10">
        <v>37</v>
      </c>
    </row>
    <row r="10" spans="1:7" x14ac:dyDescent="0.2">
      <c r="A10" s="9" t="s">
        <v>2052</v>
      </c>
      <c r="B10" s="10"/>
      <c r="C10" s="10">
        <v>8</v>
      </c>
      <c r="D10" s="10"/>
      <c r="E10" s="10">
        <v>10</v>
      </c>
      <c r="F10" s="10"/>
      <c r="G10" s="10">
        <v>18</v>
      </c>
    </row>
    <row r="11" spans="1:7" x14ac:dyDescent="0.2">
      <c r="A11" s="9" t="s">
        <v>2053</v>
      </c>
      <c r="B11" s="10">
        <v>1</v>
      </c>
      <c r="C11" s="10">
        <v>7</v>
      </c>
      <c r="D11" s="10"/>
      <c r="E11" s="10">
        <v>9</v>
      </c>
      <c r="F11" s="10"/>
      <c r="G11" s="10">
        <v>17</v>
      </c>
    </row>
    <row r="12" spans="1:7" x14ac:dyDescent="0.2">
      <c r="A12" s="9" t="s">
        <v>2054</v>
      </c>
      <c r="B12" s="10">
        <v>4</v>
      </c>
      <c r="C12" s="10">
        <v>20</v>
      </c>
      <c r="D12" s="10"/>
      <c r="E12" s="10">
        <v>22</v>
      </c>
      <c r="F12" s="10"/>
      <c r="G12" s="10">
        <v>46</v>
      </c>
    </row>
    <row r="13" spans="1:7" x14ac:dyDescent="0.2">
      <c r="A13" s="9" t="s">
        <v>2055</v>
      </c>
      <c r="B13" s="10">
        <v>3</v>
      </c>
      <c r="C13" s="10">
        <v>19</v>
      </c>
      <c r="D13" s="10"/>
      <c r="E13" s="10">
        <v>23</v>
      </c>
      <c r="F13" s="10"/>
      <c r="G13" s="10">
        <v>45</v>
      </c>
    </row>
    <row r="14" spans="1:7" x14ac:dyDescent="0.2">
      <c r="A14" s="9" t="s">
        <v>2056</v>
      </c>
      <c r="B14" s="10">
        <v>1</v>
      </c>
      <c r="C14" s="10">
        <v>6</v>
      </c>
      <c r="D14" s="10"/>
      <c r="E14" s="10">
        <v>10</v>
      </c>
      <c r="F14" s="10"/>
      <c r="G14" s="10">
        <v>17</v>
      </c>
    </row>
    <row r="15" spans="1:7" x14ac:dyDescent="0.2">
      <c r="A15" s="9" t="s">
        <v>2057</v>
      </c>
      <c r="B15" s="10"/>
      <c r="C15" s="10">
        <v>3</v>
      </c>
      <c r="D15" s="10"/>
      <c r="E15" s="10">
        <v>4</v>
      </c>
      <c r="F15" s="10"/>
      <c r="G15" s="10">
        <v>7</v>
      </c>
    </row>
    <row r="16" spans="1:7" x14ac:dyDescent="0.2">
      <c r="A16" s="9" t="s">
        <v>2058</v>
      </c>
      <c r="B16" s="10"/>
      <c r="C16" s="10">
        <v>8</v>
      </c>
      <c r="D16" s="10">
        <v>1</v>
      </c>
      <c r="E16" s="10">
        <v>4</v>
      </c>
      <c r="F16" s="10"/>
      <c r="G16" s="10">
        <v>13</v>
      </c>
    </row>
    <row r="17" spans="1:7" x14ac:dyDescent="0.2">
      <c r="A17" s="9" t="s">
        <v>2059</v>
      </c>
      <c r="B17" s="10">
        <v>1</v>
      </c>
      <c r="C17" s="10">
        <v>6</v>
      </c>
      <c r="D17" s="10">
        <v>1</v>
      </c>
      <c r="E17" s="10">
        <v>13</v>
      </c>
      <c r="F17" s="10"/>
      <c r="G17" s="10">
        <v>21</v>
      </c>
    </row>
    <row r="18" spans="1:7" x14ac:dyDescent="0.2">
      <c r="A18" s="9" t="s">
        <v>2060</v>
      </c>
      <c r="B18" s="10">
        <v>4</v>
      </c>
      <c r="C18" s="10">
        <v>11</v>
      </c>
      <c r="D18" s="10">
        <v>1</v>
      </c>
      <c r="E18" s="10">
        <v>26</v>
      </c>
      <c r="F18" s="10"/>
      <c r="G18" s="10">
        <v>42</v>
      </c>
    </row>
    <row r="19" spans="1:7" x14ac:dyDescent="0.2">
      <c r="A19" s="9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/>
      <c r="G19" s="10">
        <v>344</v>
      </c>
    </row>
    <row r="20" spans="1:7" x14ac:dyDescent="0.2">
      <c r="A20" s="9" t="s">
        <v>2062</v>
      </c>
      <c r="B20" s="10"/>
      <c r="C20" s="10">
        <v>4</v>
      </c>
      <c r="D20" s="10"/>
      <c r="E20" s="10">
        <v>4</v>
      </c>
      <c r="F20" s="10"/>
      <c r="G20" s="10">
        <v>8</v>
      </c>
    </row>
    <row r="21" spans="1:7" x14ac:dyDescent="0.2">
      <c r="A21" s="9" t="s">
        <v>2063</v>
      </c>
      <c r="B21" s="10">
        <v>6</v>
      </c>
      <c r="C21" s="10">
        <v>30</v>
      </c>
      <c r="D21" s="10"/>
      <c r="E21" s="10">
        <v>49</v>
      </c>
      <c r="F21" s="10"/>
      <c r="G21" s="10">
        <v>85</v>
      </c>
    </row>
    <row r="22" spans="1:7" x14ac:dyDescent="0.2">
      <c r="A22" s="9" t="s">
        <v>2064</v>
      </c>
      <c r="B22" s="10"/>
      <c r="C22" s="10">
        <v>9</v>
      </c>
      <c r="D22" s="10"/>
      <c r="E22" s="10">
        <v>5</v>
      </c>
      <c r="F22" s="10"/>
      <c r="G22" s="10">
        <v>14</v>
      </c>
    </row>
    <row r="23" spans="1:7" x14ac:dyDescent="0.2">
      <c r="A23" s="9" t="s">
        <v>2065</v>
      </c>
      <c r="B23" s="10">
        <v>1</v>
      </c>
      <c r="C23" s="10">
        <v>5</v>
      </c>
      <c r="D23" s="10">
        <v>1</v>
      </c>
      <c r="E23" s="10">
        <v>9</v>
      </c>
      <c r="F23" s="10"/>
      <c r="G23" s="10">
        <v>16</v>
      </c>
    </row>
    <row r="24" spans="1:7" x14ac:dyDescent="0.2">
      <c r="A24" s="9" t="s">
        <v>2066</v>
      </c>
      <c r="B24" s="10">
        <v>3</v>
      </c>
      <c r="C24" s="10">
        <v>3</v>
      </c>
      <c r="D24" s="10"/>
      <c r="E24" s="10">
        <v>11</v>
      </c>
      <c r="F24" s="10"/>
      <c r="G24" s="10">
        <v>17</v>
      </c>
    </row>
    <row r="25" spans="1:7" x14ac:dyDescent="0.2">
      <c r="A25" s="9" t="s">
        <v>2067</v>
      </c>
      <c r="B25" s="10"/>
      <c r="C25" s="10">
        <v>7</v>
      </c>
      <c r="D25" s="10"/>
      <c r="E25" s="10">
        <v>14</v>
      </c>
      <c r="F25" s="10"/>
      <c r="G25" s="10">
        <v>21</v>
      </c>
    </row>
    <row r="26" spans="1:7" x14ac:dyDescent="0.2">
      <c r="A26" s="9" t="s">
        <v>2068</v>
      </c>
      <c r="B26" s="10">
        <v>1</v>
      </c>
      <c r="C26" s="10">
        <v>15</v>
      </c>
      <c r="D26" s="10">
        <v>2</v>
      </c>
      <c r="E26" s="10">
        <v>17</v>
      </c>
      <c r="F26" s="10"/>
      <c r="G26" s="10">
        <v>35</v>
      </c>
    </row>
    <row r="27" spans="1:7" x14ac:dyDescent="0.2">
      <c r="A27" s="9" t="s">
        <v>2069</v>
      </c>
      <c r="B27" s="10"/>
      <c r="C27" s="10">
        <v>16</v>
      </c>
      <c r="D27" s="10">
        <v>1</v>
      </c>
      <c r="E27" s="10">
        <v>28</v>
      </c>
      <c r="F27" s="10"/>
      <c r="G27" s="10">
        <v>45</v>
      </c>
    </row>
    <row r="28" spans="1:7" x14ac:dyDescent="0.2">
      <c r="A28" s="9" t="s">
        <v>2070</v>
      </c>
      <c r="B28" s="10">
        <v>2</v>
      </c>
      <c r="C28" s="10">
        <v>12</v>
      </c>
      <c r="D28" s="10">
        <v>1</v>
      </c>
      <c r="E28" s="10">
        <v>36</v>
      </c>
      <c r="F28" s="10"/>
      <c r="G28" s="10">
        <v>51</v>
      </c>
    </row>
    <row r="29" spans="1:7" x14ac:dyDescent="0.2">
      <c r="A29" s="9" t="s">
        <v>2071</v>
      </c>
      <c r="B29" s="10"/>
      <c r="C29" s="10"/>
      <c r="D29" s="10"/>
      <c r="E29" s="10">
        <v>3</v>
      </c>
      <c r="F29" s="10"/>
      <c r="G29" s="10">
        <v>3</v>
      </c>
    </row>
    <row r="30" spans="1:7" x14ac:dyDescent="0.2">
      <c r="A30" s="9" t="s">
        <v>2043</v>
      </c>
      <c r="B30" s="10"/>
      <c r="C30" s="10"/>
      <c r="D30" s="10"/>
      <c r="E30" s="10"/>
      <c r="F30" s="10"/>
      <c r="G30" s="10"/>
    </row>
    <row r="31" spans="1:7" x14ac:dyDescent="0.2">
      <c r="A31" s="9" t="s">
        <v>2044</v>
      </c>
      <c r="B31" s="10">
        <v>57</v>
      </c>
      <c r="C31" s="10">
        <v>364</v>
      </c>
      <c r="D31" s="10">
        <v>14</v>
      </c>
      <c r="E31" s="10">
        <v>565</v>
      </c>
      <c r="F31" s="10"/>
      <c r="G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D57-0233-244F-B73A-EDBCA2CBC3B0}">
  <dimension ref="A1:G19"/>
  <sheetViews>
    <sheetView workbookViewId="0">
      <selection activeCell="F5" sqref="F5:F19"/>
      <pivotSelection pane="bottomRight" showHeader="1" extendable="1" axis="axisCol" start="4" max="6" activeRow="4" activeCol="5" previousRow="4" previousCol="5" click="1" r:id="rId1">
        <pivotArea dataOnly="0" outline="0" fieldPosition="0">
          <references count="1">
            <reference field="5" count="1">
              <x v="4"/>
            </reference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2031</v>
      </c>
      <c r="B1" t="s">
        <v>2047</v>
      </c>
    </row>
    <row r="2" spans="1:7" x14ac:dyDescent="0.2">
      <c r="A2" s="8" t="s">
        <v>2086</v>
      </c>
      <c r="B2" t="s">
        <v>2047</v>
      </c>
    </row>
    <row r="4" spans="1:7" x14ac:dyDescent="0.2">
      <c r="A4" s="8" t="s">
        <v>2046</v>
      </c>
      <c r="B4" s="8" t="s">
        <v>2045</v>
      </c>
    </row>
    <row r="5" spans="1:7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9" t="s">
        <v>2043</v>
      </c>
      <c r="B6" s="10"/>
      <c r="C6" s="10"/>
      <c r="D6" s="10"/>
      <c r="E6" s="10"/>
      <c r="F6" s="10"/>
      <c r="G6" s="10"/>
    </row>
    <row r="7" spans="1:7" x14ac:dyDescent="0.2">
      <c r="A7" s="9" t="s">
        <v>2074</v>
      </c>
      <c r="B7" s="10">
        <v>6</v>
      </c>
      <c r="C7" s="10">
        <v>36</v>
      </c>
      <c r="D7" s="10">
        <v>1</v>
      </c>
      <c r="E7" s="10">
        <v>49</v>
      </c>
      <c r="F7" s="10"/>
      <c r="G7" s="10">
        <v>92</v>
      </c>
    </row>
    <row r="8" spans="1:7" x14ac:dyDescent="0.2">
      <c r="A8" s="9" t="s">
        <v>2075</v>
      </c>
      <c r="B8" s="10">
        <v>7</v>
      </c>
      <c r="C8" s="10">
        <v>28</v>
      </c>
      <c r="D8" s="10"/>
      <c r="E8" s="10">
        <v>44</v>
      </c>
      <c r="F8" s="10"/>
      <c r="G8" s="10">
        <v>79</v>
      </c>
    </row>
    <row r="9" spans="1:7" x14ac:dyDescent="0.2">
      <c r="A9" s="9" t="s">
        <v>2076</v>
      </c>
      <c r="B9" s="10">
        <v>4</v>
      </c>
      <c r="C9" s="10">
        <v>33</v>
      </c>
      <c r="D9" s="10"/>
      <c r="E9" s="10">
        <v>49</v>
      </c>
      <c r="F9" s="10"/>
      <c r="G9" s="10">
        <v>86</v>
      </c>
    </row>
    <row r="10" spans="1:7" x14ac:dyDescent="0.2">
      <c r="A10" s="9" t="s">
        <v>2077</v>
      </c>
      <c r="B10" s="10">
        <v>1</v>
      </c>
      <c r="C10" s="10">
        <v>30</v>
      </c>
      <c r="D10" s="10">
        <v>1</v>
      </c>
      <c r="E10" s="10">
        <v>46</v>
      </c>
      <c r="F10" s="10"/>
      <c r="G10" s="10">
        <v>78</v>
      </c>
    </row>
    <row r="11" spans="1:7" x14ac:dyDescent="0.2">
      <c r="A11" s="9" t="s">
        <v>2078</v>
      </c>
      <c r="B11" s="10">
        <v>3</v>
      </c>
      <c r="C11" s="10">
        <v>35</v>
      </c>
      <c r="D11" s="10">
        <v>2</v>
      </c>
      <c r="E11" s="10">
        <v>46</v>
      </c>
      <c r="F11" s="10"/>
      <c r="G11" s="10">
        <v>86</v>
      </c>
    </row>
    <row r="12" spans="1:7" x14ac:dyDescent="0.2">
      <c r="A12" s="9" t="s">
        <v>2079</v>
      </c>
      <c r="B12" s="10">
        <v>3</v>
      </c>
      <c r="C12" s="10">
        <v>28</v>
      </c>
      <c r="D12" s="10">
        <v>1</v>
      </c>
      <c r="E12" s="10">
        <v>55</v>
      </c>
      <c r="F12" s="10"/>
      <c r="G12" s="10">
        <v>87</v>
      </c>
    </row>
    <row r="13" spans="1:7" x14ac:dyDescent="0.2">
      <c r="A13" s="9" t="s">
        <v>2080</v>
      </c>
      <c r="B13" s="10">
        <v>4</v>
      </c>
      <c r="C13" s="10">
        <v>31</v>
      </c>
      <c r="D13" s="10">
        <v>1</v>
      </c>
      <c r="E13" s="10">
        <v>58</v>
      </c>
      <c r="F13" s="10"/>
      <c r="G13" s="10">
        <v>94</v>
      </c>
    </row>
    <row r="14" spans="1:7" x14ac:dyDescent="0.2">
      <c r="A14" s="9" t="s">
        <v>2081</v>
      </c>
      <c r="B14" s="10">
        <v>8</v>
      </c>
      <c r="C14" s="10">
        <v>35</v>
      </c>
      <c r="D14" s="10">
        <v>1</v>
      </c>
      <c r="E14" s="10">
        <v>41</v>
      </c>
      <c r="F14" s="10"/>
      <c r="G14" s="10">
        <v>85</v>
      </c>
    </row>
    <row r="15" spans="1:7" x14ac:dyDescent="0.2">
      <c r="A15" s="9" t="s">
        <v>2082</v>
      </c>
      <c r="B15" s="10">
        <v>5</v>
      </c>
      <c r="C15" s="10">
        <v>23</v>
      </c>
      <c r="D15" s="10"/>
      <c r="E15" s="10">
        <v>45</v>
      </c>
      <c r="F15" s="10"/>
      <c r="G15" s="10">
        <v>73</v>
      </c>
    </row>
    <row r="16" spans="1:7" x14ac:dyDescent="0.2">
      <c r="A16" s="9" t="s">
        <v>2083</v>
      </c>
      <c r="B16" s="10">
        <v>6</v>
      </c>
      <c r="C16" s="10">
        <v>26</v>
      </c>
      <c r="D16" s="10">
        <v>1</v>
      </c>
      <c r="E16" s="10">
        <v>45</v>
      </c>
      <c r="F16" s="10"/>
      <c r="G16" s="10">
        <v>78</v>
      </c>
    </row>
    <row r="17" spans="1:7" x14ac:dyDescent="0.2">
      <c r="A17" s="9" t="s">
        <v>2084</v>
      </c>
      <c r="B17" s="10">
        <v>3</v>
      </c>
      <c r="C17" s="10">
        <v>27</v>
      </c>
      <c r="D17" s="10">
        <v>3</v>
      </c>
      <c r="E17" s="10">
        <v>45</v>
      </c>
      <c r="F17" s="10"/>
      <c r="G17" s="10">
        <v>78</v>
      </c>
    </row>
    <row r="18" spans="1:7" x14ac:dyDescent="0.2">
      <c r="A18" s="9" t="s">
        <v>2085</v>
      </c>
      <c r="B18" s="10">
        <v>7</v>
      </c>
      <c r="C18" s="10">
        <v>32</v>
      </c>
      <c r="D18" s="10">
        <v>3</v>
      </c>
      <c r="E18" s="10">
        <v>42</v>
      </c>
      <c r="F18" s="10"/>
      <c r="G18" s="10">
        <v>84</v>
      </c>
    </row>
    <row r="19" spans="1:7" x14ac:dyDescent="0.2">
      <c r="A19" s="9" t="s">
        <v>2044</v>
      </c>
      <c r="B19" s="10">
        <v>57</v>
      </c>
      <c r="C19" s="10">
        <v>364</v>
      </c>
      <c r="D19" s="10">
        <v>14</v>
      </c>
      <c r="E19" s="10">
        <v>565</v>
      </c>
      <c r="F19" s="10"/>
      <c r="G19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3738-9C5E-B940-AEF8-2045B37F27F1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4.83203125" customWidth="1"/>
    <col min="2" max="2" width="19.5" customWidth="1"/>
    <col min="3" max="3" width="15.5" customWidth="1"/>
    <col min="4" max="4" width="16.83203125" customWidth="1"/>
    <col min="5" max="5" width="14.83203125" customWidth="1"/>
    <col min="6" max="6" width="22.6640625" customWidth="1"/>
    <col min="7" max="7" width="18.6640625" customWidth="1"/>
    <col min="8" max="8" width="19.83203125" customWidth="1"/>
  </cols>
  <sheetData>
    <row r="1" spans="1:8" x14ac:dyDescent="0.2">
      <c r="A1" t="s">
        <v>2087</v>
      </c>
      <c r="B1" s="12" t="s">
        <v>2088</v>
      </c>
      <c r="C1" s="12" t="s">
        <v>2089</v>
      </c>
      <c r="D1" t="s">
        <v>2094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s="13" t="s">
        <v>2095</v>
      </c>
      <c r="B2">
        <f>COUNTIFS(Crowdfunding!E2:E1001, "&lt;1000", Crowdfunding!F2:F1001, "successful")</f>
        <v>0</v>
      </c>
      <c r="C2">
        <f>COUNTIFS(Crowdfunding!E2:E1001, "&lt;1000", Crowdfunding!F2:F1001, "failed")</f>
        <v>45</v>
      </c>
      <c r="D2">
        <f>COUNTIFS(Crowdfunding!E2:E1001, "&lt;1000", Crowdfunding!F2:F1001, "canceled")</f>
        <v>2</v>
      </c>
      <c r="E2">
        <f>SUM(B2:D2)</f>
        <v>47</v>
      </c>
      <c r="F2" s="4">
        <f>B2/E2</f>
        <v>0</v>
      </c>
      <c r="G2" s="4">
        <f>C2/E2</f>
        <v>0.95744680851063835</v>
      </c>
      <c r="H2" s="4">
        <f>D2/E2</f>
        <v>4.2553191489361701E-2</v>
      </c>
    </row>
    <row r="3" spans="1:8" x14ac:dyDescent="0.2">
      <c r="A3" s="13" t="s">
        <v>2096</v>
      </c>
      <c r="B3" s="14">
        <f>COUNTIFS(Crowdfunding!E2:E1001, "&gt;=1000", Crowdfunding!E2:E1001, "&lt;=4999", Crowdfunding!F2:F1001, "successful")</f>
        <v>34</v>
      </c>
      <c r="C3">
        <f>COUNTIFS(Crowdfunding!E2:E1001, "&gt;=1000", Crowdfunding!E2:E1001, "&lt;=4999", Crowdfunding!F2:F1001, "failed")</f>
        <v>101</v>
      </c>
      <c r="D3">
        <f>COUNTIFS(Crowdfunding!E2:E1001,"&gt;=1000",Crowdfunding!E2:E1001,"&lt;=4999",Crowdfunding!F2:F1001,"canceled")</f>
        <v>19</v>
      </c>
      <c r="E3">
        <f>SUM(B3:D3)</f>
        <v>154</v>
      </c>
      <c r="F3" s="4">
        <f t="shared" ref="F3:F13" si="0">B3/E3</f>
        <v>0.22077922077922077</v>
      </c>
      <c r="G3" s="4">
        <f t="shared" ref="G3:G13" si="1">C3/E3</f>
        <v>0.6558441558441559</v>
      </c>
      <c r="H3" s="4">
        <f t="shared" ref="H3:H13" si="2">D3/E3</f>
        <v>0.12337662337662338</v>
      </c>
    </row>
    <row r="4" spans="1:8" x14ac:dyDescent="0.2">
      <c r="A4" s="13" t="s">
        <v>2097</v>
      </c>
      <c r="B4">
        <f>COUNTIFS(Crowdfunding!E2:E1001, "&gt;=5000", Crowdfunding!E2:E1001, "&lt;=9999", Crowdfunding!F2:F1001, "successful")</f>
        <v>142</v>
      </c>
      <c r="C4">
        <f>COUNTIFS(Crowdfunding!E2:E1001, "&gt;=5000", Crowdfunding!E2:E1001, "&lt;=9999", Crowdfunding!F2:F1001, "failed")</f>
        <v>64</v>
      </c>
      <c r="D4">
        <f>COUNTIFS(Crowdfunding!E2:E1001, "&gt;=5000", Crowdfunding!E2:E1001, "&lt;=9999", Crowdfunding!F2:F1001, "canceled")</f>
        <v>10</v>
      </c>
      <c r="E4">
        <f t="shared" ref="E4:E13" si="3">SUM(B4:D4)</f>
        <v>216</v>
      </c>
      <c r="F4" s="4">
        <f t="shared" si="0"/>
        <v>0.65740740740740744</v>
      </c>
      <c r="G4" s="4">
        <f t="shared" si="1"/>
        <v>0.29629629629629628</v>
      </c>
      <c r="H4" s="4">
        <f t="shared" si="2"/>
        <v>4.6296296296296294E-2</v>
      </c>
    </row>
    <row r="5" spans="1:8" x14ac:dyDescent="0.2">
      <c r="A5" s="13" t="s">
        <v>2098</v>
      </c>
      <c r="B5">
        <f>COUNTIFS(Crowdfunding!E2:E1001, "&gt;=10000", Crowdfunding!E2:E1001, "&lt;=14999", Crowdfunding!F2:F1001, "successful")</f>
        <v>211</v>
      </c>
      <c r="C5">
        <f>COUNTIFS(Crowdfunding!E2:E1001, "&gt;=10000", Crowdfunding!E2:E1001, "&lt;=14999", Crowdfunding!F2:F1001, "failed")</f>
        <v>7</v>
      </c>
      <c r="D5">
        <f>COUNTIFS(Crowdfunding!E2:E1001, "&gt;=10000", Crowdfunding!E2:E1001, "&lt;=14999", Crowdfunding!F2:F1001, "scanceled")</f>
        <v>0</v>
      </c>
      <c r="E5">
        <f t="shared" si="3"/>
        <v>218</v>
      </c>
      <c r="F5" s="4">
        <f t="shared" si="0"/>
        <v>0.9678899082568807</v>
      </c>
      <c r="G5" s="4">
        <f t="shared" si="1"/>
        <v>3.2110091743119268E-2</v>
      </c>
      <c r="H5" s="4">
        <f t="shared" si="2"/>
        <v>0</v>
      </c>
    </row>
    <row r="6" spans="1:8" x14ac:dyDescent="0.2">
      <c r="A6" s="13" t="s">
        <v>2099</v>
      </c>
      <c r="B6">
        <f>COUNTIFS(Crowdfunding!E2:E1001, "&gt;=15000", Crowdfunding!E2:E1001, "&lt;=19999", Crowdfunding!F2:F1001, "successful")</f>
        <v>0</v>
      </c>
      <c r="C6">
        <f>COUNTIFS(Crowdfunding!E2:E1001, "&gt;=15000", Crowdfunding!E2:E1001, "&lt;=19999", Crowdfunding!F2:F1001, "failed")</f>
        <v>8</v>
      </c>
      <c r="D6">
        <f>COUNTIFS(Crowdfunding!E2:E1001, "&gt;=15000", Crowdfunding!E2:E1001, "&lt;=19999", Crowdfunding!F2:F1001, "canceled")</f>
        <v>2</v>
      </c>
      <c r="E6">
        <f t="shared" si="3"/>
        <v>10</v>
      </c>
      <c r="F6" s="4">
        <f t="shared" si="0"/>
        <v>0</v>
      </c>
      <c r="G6" s="4">
        <f t="shared" si="1"/>
        <v>0.8</v>
      </c>
      <c r="H6" s="4">
        <f t="shared" si="2"/>
        <v>0.2</v>
      </c>
    </row>
    <row r="7" spans="1:8" x14ac:dyDescent="0.2">
      <c r="A7" s="13" t="s">
        <v>2100</v>
      </c>
      <c r="B7">
        <f>COUNTIFS(Crowdfunding!E2:E1001, "&gt;=20000", Crowdfunding!E2:E1001, "&lt;=24999", Crowdfunding!F2:F1001, "successful")</f>
        <v>1</v>
      </c>
      <c r="C7">
        <f>COUNTIFS(Crowdfunding!E2:E1001, "&gt;=20000", Crowdfunding!E2:E1001, "&lt;=24999", Crowdfunding!F2:F1001, "failed")</f>
        <v>7</v>
      </c>
      <c r="D7">
        <f>COUNTIFS(Crowdfunding!E2:E1001, "&gt;=20000", Crowdfunding!E2:E1001, "&lt;=24999", Crowdfunding!F2:F1001, "canceled")</f>
        <v>0</v>
      </c>
      <c r="E7">
        <f t="shared" si="3"/>
        <v>8</v>
      </c>
      <c r="F7" s="4">
        <f t="shared" si="0"/>
        <v>0.125</v>
      </c>
      <c r="G7" s="4">
        <f t="shared" si="1"/>
        <v>0.875</v>
      </c>
      <c r="H7" s="4">
        <f t="shared" si="2"/>
        <v>0</v>
      </c>
    </row>
    <row r="8" spans="1:8" x14ac:dyDescent="0.2">
      <c r="A8" s="13" t="s">
        <v>2101</v>
      </c>
      <c r="B8">
        <f>COUNTIFS(Crowdfunding!E2:E1001, "&gt;=25000", Crowdfunding!E2:E1001, "&lt;=29999", Crowdfunding!F2:F1001, "successful")</f>
        <v>0</v>
      </c>
      <c r="C8">
        <f>COUNTIFS(Crowdfunding!E2:E1001, "&gt;=25000", Crowdfunding!E2:E1001, "&lt;=29999", Crowdfunding!F2:F1001, "failed")</f>
        <v>7</v>
      </c>
      <c r="D8">
        <f>COUNTIFS(Crowdfunding!E2:E1001, "&gt;=25000", Crowdfunding!E2:E1001, "&lt;=29999", Crowdfunding!F2:F1001, "canceled")</f>
        <v>1</v>
      </c>
      <c r="E8">
        <f t="shared" si="3"/>
        <v>8</v>
      </c>
      <c r="F8" s="4">
        <f t="shared" si="0"/>
        <v>0</v>
      </c>
      <c r="G8" s="4">
        <f t="shared" si="1"/>
        <v>0.875</v>
      </c>
      <c r="H8" s="4">
        <f t="shared" si="2"/>
        <v>0.125</v>
      </c>
    </row>
    <row r="9" spans="1:8" x14ac:dyDescent="0.2">
      <c r="A9" s="13" t="s">
        <v>2102</v>
      </c>
      <c r="B9">
        <f>COUNTIFS(Crowdfunding!E2:E1001, "&gt;=30000", Crowdfunding!E2:E1001, "&lt;=439999", Crowdfunding!F2:F1001, "successful")</f>
        <v>177</v>
      </c>
      <c r="C9">
        <f>COUNTIFS(Crowdfunding!E2:E1001, "&gt;=30000", Crowdfunding!E2:E1001, "&lt;=439999", Crowdfunding!F2:F1001, "failed")</f>
        <v>125</v>
      </c>
      <c r="D9">
        <f>COUNTIFS(Crowdfunding!E2:E1001, "&gt;=30000", Crowdfunding!E2:E1001, "&lt;=439999", Crowdfunding!F2:F1001, "canceled")</f>
        <v>22</v>
      </c>
      <c r="E9">
        <f t="shared" si="3"/>
        <v>324</v>
      </c>
      <c r="F9" s="4">
        <f t="shared" si="0"/>
        <v>0.54629629629629628</v>
      </c>
      <c r="G9" s="4">
        <f t="shared" si="1"/>
        <v>0.38580246913580246</v>
      </c>
      <c r="H9" s="4">
        <f t="shared" si="2"/>
        <v>6.7901234567901231E-2</v>
      </c>
    </row>
    <row r="10" spans="1:8" x14ac:dyDescent="0.2">
      <c r="A10" s="13" t="s">
        <v>2103</v>
      </c>
      <c r="B10">
        <f>COUNTIFS(Crowdfunding!E2:E1001, "&gt;=35000", Crowdfunding!E2:E1001, "&lt;=39999", Crowdfunding!F2:F1001, "successful")</f>
        <v>1</v>
      </c>
      <c r="C10">
        <f>COUNTIFS(Crowdfunding!E2:E1001, "&gt;=35000", Crowdfunding!E2:E1001, "&lt;=39999", Crowdfunding!F2:F1001, "failed")</f>
        <v>8</v>
      </c>
      <c r="D10">
        <f>COUNTIFS(Crowdfunding!E2:E1001, "&gt;=35000", Crowdfunding!E2:E1001, "&lt;=39999", Crowdfunding!F2:F1001, "canceled")</f>
        <v>1</v>
      </c>
      <c r="E10">
        <f t="shared" si="3"/>
        <v>10</v>
      </c>
      <c r="F10" s="4">
        <f t="shared" si="0"/>
        <v>0.1</v>
      </c>
      <c r="G10" s="4">
        <f t="shared" si="1"/>
        <v>0.8</v>
      </c>
      <c r="H10" s="4">
        <f t="shared" si="2"/>
        <v>0.1</v>
      </c>
    </row>
    <row r="11" spans="1:8" x14ac:dyDescent="0.2">
      <c r="A11" s="13" t="s">
        <v>2104</v>
      </c>
      <c r="B11">
        <f>COUNTIFS(Crowdfunding!E2:E1001, "&gt;=40000", Crowdfunding!E2:E1001, "&lt;=44999", Crowdfunding!F2:F1001, "successful")</f>
        <v>4</v>
      </c>
      <c r="C11">
        <f>COUNTIFS(Crowdfunding!E2:E1001, "&gt;=40000", Crowdfunding!E2:E1001, "&lt;=44999", Crowdfunding!F2:F1001, "failed")</f>
        <v>4</v>
      </c>
      <c r="D11">
        <f>COUNTIFS(Crowdfunding!E2:E1001, "&gt;=40000", Crowdfunding!E2:E1001, "&lt;=44999", Crowdfunding!F2:F1001, "canceled")</f>
        <v>1</v>
      </c>
      <c r="E11">
        <f t="shared" si="3"/>
        <v>9</v>
      </c>
      <c r="F11" s="4">
        <f t="shared" si="0"/>
        <v>0.44444444444444442</v>
      </c>
      <c r="G11" s="4">
        <f t="shared" si="1"/>
        <v>0.44444444444444442</v>
      </c>
      <c r="H11" s="4">
        <f t="shared" si="2"/>
        <v>0.1111111111111111</v>
      </c>
    </row>
    <row r="12" spans="1:8" x14ac:dyDescent="0.2">
      <c r="A12" s="13" t="s">
        <v>2105</v>
      </c>
      <c r="B12">
        <f>COUNTIFS(Crowdfunding!E2:E1001, "&gt;=45000", Crowdfunding!E2:E1001, "&lt;=49999", Crowdfunding!F2:F1001, "successful")</f>
        <v>2</v>
      </c>
      <c r="C12">
        <f>COUNTIFS(Crowdfunding!E2:E1001, "&gt;=45000", Crowdfunding!E2:E1001, "&lt;=49999", Crowdfunding!F2:F1001, "failed")</f>
        <v>7</v>
      </c>
      <c r="D12">
        <f>COUNTIFS(Crowdfunding!E2:E1001, "&gt;=45000", Crowdfunding!E2:E1001, "&lt;=49999", Crowdfunding!F2:F1001, "canceled")</f>
        <v>4</v>
      </c>
      <c r="E12">
        <f t="shared" si="3"/>
        <v>13</v>
      </c>
      <c r="F12" s="4">
        <f t="shared" si="0"/>
        <v>0.15384615384615385</v>
      </c>
      <c r="G12" s="4">
        <f t="shared" si="1"/>
        <v>0.53846153846153844</v>
      </c>
      <c r="H12" s="4">
        <f t="shared" si="2"/>
        <v>0.30769230769230771</v>
      </c>
    </row>
    <row r="13" spans="1:8" x14ac:dyDescent="0.2">
      <c r="A13" s="13" t="s">
        <v>2106</v>
      </c>
      <c r="B13">
        <f>COUNTIFS(Crowdfunding!E2:E1001, "&gt;=50000", Crowdfunding!F2:F1001, "successful")</f>
        <v>169</v>
      </c>
      <c r="C13">
        <f>COUNTIFS(Crowdfunding!E2:E1001, "&gt;=50000", Crowdfunding!F2:F1001, "failed")</f>
        <v>100</v>
      </c>
      <c r="D13">
        <f>COUNTIFS(Crowdfunding!E2:E1001, "&gt;=50000", Crowdfunding!F2:F1001, "canceled")</f>
        <v>13</v>
      </c>
      <c r="E13">
        <f t="shared" si="3"/>
        <v>282</v>
      </c>
      <c r="F13" s="4">
        <f t="shared" si="0"/>
        <v>0.599290780141844</v>
      </c>
      <c r="G13" s="4">
        <f t="shared" si="1"/>
        <v>0.3546099290780142</v>
      </c>
      <c r="H13" s="4">
        <f t="shared" si="2"/>
        <v>4.6099290780141841E-2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5041-D522-B046-A39E-B9DAA681FDF4}">
  <dimension ref="A1:K566"/>
  <sheetViews>
    <sheetView tabSelected="1" workbookViewId="0">
      <selection activeCell="K10" sqref="K10"/>
    </sheetView>
  </sheetViews>
  <sheetFormatPr baseColWidth="10" defaultRowHeight="16" x14ac:dyDescent="0.2"/>
  <cols>
    <col min="2" max="2" width="12.6640625" customWidth="1"/>
    <col min="4" max="4" width="12.6640625" customWidth="1"/>
    <col min="7" max="7" width="23.33203125" customWidth="1"/>
    <col min="10" max="10" width="16.6640625" customWidth="1"/>
  </cols>
  <sheetData>
    <row r="1" spans="1:11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1" x14ac:dyDescent="0.2">
      <c r="A2" t="s">
        <v>20</v>
      </c>
      <c r="B2">
        <v>158</v>
      </c>
      <c r="C2" t="s">
        <v>14</v>
      </c>
      <c r="D2">
        <v>0</v>
      </c>
    </row>
    <row r="3" spans="1:11" x14ac:dyDescent="0.2">
      <c r="A3" t="s">
        <v>20</v>
      </c>
      <c r="B3">
        <v>1425</v>
      </c>
      <c r="C3" t="s">
        <v>14</v>
      </c>
      <c r="D3">
        <v>24</v>
      </c>
      <c r="G3" s="5" t="s">
        <v>2113</v>
      </c>
      <c r="J3" s="6" t="s">
        <v>2114</v>
      </c>
    </row>
    <row r="4" spans="1:11" x14ac:dyDescent="0.2">
      <c r="A4" t="s">
        <v>20</v>
      </c>
      <c r="B4">
        <v>174</v>
      </c>
      <c r="C4" t="s">
        <v>14</v>
      </c>
      <c r="D4">
        <v>53</v>
      </c>
      <c r="G4" t="s">
        <v>2107</v>
      </c>
      <c r="H4">
        <f>AVERAGE(B2:B566)</f>
        <v>851.14690265486729</v>
      </c>
      <c r="J4" t="s">
        <v>2107</v>
      </c>
      <c r="K4">
        <f>AVERAGE(D2:D365)</f>
        <v>585.61538461538464</v>
      </c>
    </row>
    <row r="5" spans="1:11" x14ac:dyDescent="0.2">
      <c r="A5" t="s">
        <v>20</v>
      </c>
      <c r="B5">
        <v>227</v>
      </c>
      <c r="C5" t="s">
        <v>14</v>
      </c>
      <c r="D5">
        <v>18</v>
      </c>
      <c r="G5" t="s">
        <v>2108</v>
      </c>
      <c r="H5">
        <f>MEDIAN(B2:B566)</f>
        <v>201</v>
      </c>
      <c r="J5" t="s">
        <v>2108</v>
      </c>
      <c r="K5">
        <f>MEDIAN(D2:D365)</f>
        <v>114.5</v>
      </c>
    </row>
    <row r="6" spans="1:11" x14ac:dyDescent="0.2">
      <c r="A6" t="s">
        <v>20</v>
      </c>
      <c r="B6">
        <v>220</v>
      </c>
      <c r="C6" t="s">
        <v>14</v>
      </c>
      <c r="D6">
        <v>44</v>
      </c>
      <c r="G6" t="s">
        <v>2109</v>
      </c>
      <c r="H6">
        <f>MIN(B2:B566)</f>
        <v>16</v>
      </c>
      <c r="J6" t="s">
        <v>2109</v>
      </c>
      <c r="K6">
        <f>MIN(D2:D365)</f>
        <v>0</v>
      </c>
    </row>
    <row r="7" spans="1:11" x14ac:dyDescent="0.2">
      <c r="A7" t="s">
        <v>20</v>
      </c>
      <c r="B7">
        <v>98</v>
      </c>
      <c r="C7" t="s">
        <v>14</v>
      </c>
      <c r="D7">
        <v>27</v>
      </c>
      <c r="G7" t="s">
        <v>2110</v>
      </c>
      <c r="H7">
        <f>MAX(B2:B566)</f>
        <v>7295</v>
      </c>
      <c r="J7" t="s">
        <v>2110</v>
      </c>
      <c r="K7">
        <f>MAX(D2:D365)</f>
        <v>6080</v>
      </c>
    </row>
    <row r="8" spans="1:11" x14ac:dyDescent="0.2">
      <c r="A8" t="s">
        <v>20</v>
      </c>
      <c r="B8">
        <v>100</v>
      </c>
      <c r="C8" t="s">
        <v>14</v>
      </c>
      <c r="D8">
        <v>55</v>
      </c>
      <c r="G8" t="s">
        <v>2111</v>
      </c>
      <c r="H8">
        <f>_xlfn.VAR.S(B2:B566)</f>
        <v>1606216.5936295739</v>
      </c>
      <c r="J8" t="s">
        <v>2111</v>
      </c>
      <c r="K8">
        <f>_xlfn.VAR.S(D2:D365)</f>
        <v>924113.45496927318</v>
      </c>
    </row>
    <row r="9" spans="1:11" x14ac:dyDescent="0.2">
      <c r="A9" t="s">
        <v>20</v>
      </c>
      <c r="B9">
        <v>1249</v>
      </c>
      <c r="C9" t="s">
        <v>14</v>
      </c>
      <c r="D9">
        <v>200</v>
      </c>
      <c r="G9" t="s">
        <v>2112</v>
      </c>
      <c r="H9">
        <f>_xlfn.STDEV.S(B2:B566)</f>
        <v>1267.366006183523</v>
      </c>
      <c r="J9" t="s">
        <v>2112</v>
      </c>
      <c r="K9">
        <f>_xlfn.STDEV.S(D2:D365)</f>
        <v>961.30819978260524</v>
      </c>
    </row>
    <row r="10" spans="1:11" x14ac:dyDescent="0.2">
      <c r="A10" t="s">
        <v>20</v>
      </c>
      <c r="B10">
        <v>1396</v>
      </c>
      <c r="C10" t="s">
        <v>14</v>
      </c>
      <c r="D10">
        <v>452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</row>
    <row r="13" spans="1:11" x14ac:dyDescent="0.2">
      <c r="A13" t="s">
        <v>20</v>
      </c>
      <c r="B13">
        <v>2673</v>
      </c>
      <c r="C13" t="s">
        <v>14</v>
      </c>
      <c r="D13">
        <v>15</v>
      </c>
    </row>
    <row r="14" spans="1:11" x14ac:dyDescent="0.2">
      <c r="A14" t="s">
        <v>20</v>
      </c>
      <c r="B14">
        <v>163</v>
      </c>
      <c r="C14" t="s">
        <v>14</v>
      </c>
      <c r="D14">
        <v>2307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10" priority="8" stopIfTrue="1" operator="containsText" text="live">
      <formula>NOT(ISERROR(SEARCH("live",A1)))</formula>
    </cfRule>
    <cfRule type="containsText" dxfId="9" priority="9" stopIfTrue="1" operator="containsText" text="canceled">
      <formula>NOT(ISERROR(SEARCH("canceled",A1)))</formula>
    </cfRule>
    <cfRule type="containsText" dxfId="8" priority="10" stopIfTrue="1" operator="containsText" text="successful">
      <formula>NOT(ISERROR(SEARCH("successful",A1)))</formula>
    </cfRule>
    <cfRule type="containsText" dxfId="7" priority="11" operator="containsText" text="failed">
      <formula>NOT(ISERROR(SEARCH("failed",A1)))</formula>
    </cfRule>
  </conditionalFormatting>
  <conditionalFormatting sqref="A1:B566">
    <cfRule type="containsText" dxfId="6" priority="7" operator="containsText" text="successful">
      <formula>NOT(ISERROR(SEARCH("successful",A1)))</formula>
    </cfRule>
  </conditionalFormatting>
  <conditionalFormatting sqref="C1:C365">
    <cfRule type="containsText" dxfId="5" priority="3" stopIfTrue="1" operator="containsText" text="live">
      <formula>NOT(ISERROR(SEARCH("live",C1)))</formula>
    </cfRule>
    <cfRule type="containsText" dxfId="4" priority="4" stopIfTrue="1" operator="containsText" text="canceled">
      <formula>NOT(ISERROR(SEARCH("canceled",C1)))</formula>
    </cfRule>
    <cfRule type="containsText" dxfId="3" priority="5" stopIfTrue="1" operator="containsText" text="successful">
      <formula>NOT(ISERROR(SEARCH("successful",C1)))</formula>
    </cfRule>
    <cfRule type="containsText" dxfId="2" priority="6" operator="containsText" text="failed">
      <formula>NOT(ISERROR(SEARCH("failed",C1)))</formula>
    </cfRule>
  </conditionalFormatting>
  <conditionalFormatting sqref="C1:D365">
    <cfRule type="containsText" dxfId="1" priority="2" operator="containsText" text="successful">
      <formula>NOT(ISERROR(SEARCH("successful",C1)))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category_pivot</vt:lpstr>
      <vt:lpstr>subcategory_pivot</vt:lpstr>
      <vt:lpstr>date_created_pivot</vt:lpstr>
      <vt:lpstr>goal_outcomes</vt:lpstr>
      <vt:lpstr>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Amparo</cp:lastModifiedBy>
  <dcterms:created xsi:type="dcterms:W3CDTF">2021-09-29T18:52:28Z</dcterms:created>
  <dcterms:modified xsi:type="dcterms:W3CDTF">2023-09-08T01:13:14Z</dcterms:modified>
</cp:coreProperties>
</file>