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1data/m/tech/tasks/"/>
    </mc:Choice>
  </mc:AlternateContent>
  <xr:revisionPtr revIDLastSave="0" documentId="13_ncr:1_{0246792D-4BDE-1544-9F73-01213452CB2B}" xr6:coauthVersionLast="47" xr6:coauthVersionMax="47" xr10:uidLastSave="{00000000-0000-0000-0000-000000000000}"/>
  <bookViews>
    <workbookView xWindow="5280" yWindow="980" windowWidth="23480" windowHeight="15740" tabRatio="500" activeTab="1" xr2:uid="{00000000-000D-0000-FFFF-FFFF00000000}"/>
  </bookViews>
  <sheets>
    <sheet name="Sprints" sheetId="2" r:id="rId1"/>
    <sheet name="Plan" sheetId="5" r:id="rId2"/>
  </sheets>
  <definedNames>
    <definedName name="_FilterDatabase_0" localSheetId="0">Sprints!$B$14:$H$18</definedName>
    <definedName name="_FilterDatabase_0_0" localSheetId="0">Sprints!$B$14:$H$18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7" i="5" l="1"/>
  <c r="H45" i="2"/>
  <c r="F57" i="2"/>
  <c r="N46" i="2"/>
  <c r="M46" i="2"/>
  <c r="L46" i="2"/>
  <c r="K46" i="2"/>
  <c r="J46" i="2"/>
  <c r="E45" i="2"/>
  <c r="F39" i="2"/>
  <c r="N28" i="2"/>
  <c r="M28" i="2"/>
  <c r="L28" i="2"/>
  <c r="K28" i="2"/>
  <c r="J28" i="2"/>
  <c r="H27" i="2"/>
  <c r="E27" i="2"/>
  <c r="H10" i="2"/>
  <c r="N11" i="2"/>
  <c r="M11" i="2"/>
  <c r="L11" i="2"/>
  <c r="K11" i="2"/>
  <c r="J11" i="2"/>
  <c r="E10" i="2"/>
  <c r="I4" i="5"/>
  <c r="B5" i="5" s="1"/>
  <c r="I5" i="5" s="1"/>
  <c r="N5" i="5" a="1"/>
  <c r="N7" i="5" a="1"/>
  <c r="N4" i="5" a="1"/>
  <c r="N7" i="5" l="1"/>
  <c r="N5" i="5"/>
  <c r="N4" i="5"/>
  <c r="I27" i="2"/>
  <c r="I45" i="2"/>
  <c r="I10" i="2"/>
  <c r="J4" i="5" a="1"/>
  <c r="J4" i="5" l="1"/>
  <c r="M4" i="5"/>
  <c r="L4" i="5"/>
  <c r="K4" i="5"/>
  <c r="H4" i="5"/>
  <c r="G7" i="5" a="1"/>
  <c r="J7" i="5" a="1"/>
  <c r="G5" i="5" a="1"/>
  <c r="J5" i="5" a="1"/>
  <c r="D4" i="5" l="1"/>
  <c r="J7" i="5"/>
  <c r="G7" i="5"/>
  <c r="J5" i="5"/>
  <c r="G5" i="5"/>
  <c r="H5" i="5"/>
  <c r="K5" i="5" l="1"/>
  <c r="L5" i="5"/>
  <c r="M5" i="5"/>
  <c r="D5" i="5" l="1"/>
  <c r="F24" i="2"/>
  <c r="F15" i="2"/>
  <c r="G4" i="5" a="1"/>
  <c r="G4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<sst xmlns="http://schemas.openxmlformats.org/spreadsheetml/2006/main" count="320" uniqueCount="133">
  <si>
    <t>Status</t>
  </si>
  <si>
    <t>Task</t>
  </si>
  <si>
    <t>Type</t>
  </si>
  <si>
    <t>DONE</t>
  </si>
  <si>
    <t>George</t>
  </si>
  <si>
    <t>planned</t>
  </si>
  <si>
    <t>Cristi</t>
  </si>
  <si>
    <t>Total</t>
  </si>
  <si>
    <t>End</t>
  </si>
  <si>
    <t>Authentication</t>
  </si>
  <si>
    <t>Authorization</t>
  </si>
  <si>
    <t>Test Authentication</t>
  </si>
  <si>
    <t>Test Authorization</t>
  </si>
  <si>
    <t>Alan</t>
  </si>
  <si>
    <t>Dana</t>
  </si>
  <si>
    <t>Tom</t>
  </si>
  <si>
    <t>Payments</t>
  </si>
  <si>
    <t>(insert before)</t>
  </si>
  <si>
    <t>Login endpoint in the server</t>
  </si>
  <si>
    <t>Login form</t>
  </si>
  <si>
    <t>Forgot password</t>
  </si>
  <si>
    <t>Role management endpoints in the server</t>
  </si>
  <si>
    <t>Authorize endpoint in the server</t>
  </si>
  <si>
    <t>Default role for non existing users</t>
  </si>
  <si>
    <t>Payment methods endpoint</t>
  </si>
  <si>
    <t>Support PayPal</t>
  </si>
  <si>
    <t>Payment form</t>
  </si>
  <si>
    <t>Test Payments</t>
  </si>
  <si>
    <t>ID</t>
  </si>
  <si>
    <t>AUTHN01</t>
  </si>
  <si>
    <t>AUTHN02</t>
  </si>
  <si>
    <t>AUTHN03</t>
  </si>
  <si>
    <t>AUTHN04</t>
  </si>
  <si>
    <t>AUTHZ01</t>
  </si>
  <si>
    <t>AUTHZ02</t>
  </si>
  <si>
    <t>AUTHZ03</t>
  </si>
  <si>
    <t>AUTHZ04</t>
  </si>
  <si>
    <t>PAY01</t>
  </si>
  <si>
    <t>PAY02</t>
  </si>
  <si>
    <t>PAY03</t>
  </si>
  <si>
    <t>PAY04</t>
  </si>
  <si>
    <t>Story</t>
  </si>
  <si>
    <t>Sprint</t>
  </si>
  <si>
    <t>Basic payments</t>
  </si>
  <si>
    <t>Epic</t>
  </si>
  <si>
    <t>Depends</t>
  </si>
  <si>
    <t>Who</t>
  </si>
  <si>
    <t>Points</t>
  </si>
  <si>
    <t>Capacity</t>
  </si>
  <si>
    <t>S1</t>
  </si>
  <si>
    <t>REF</t>
  </si>
  <si>
    <t>Start</t>
  </si>
  <si>
    <t>Velocity</t>
  </si>
  <si>
    <t>Weeks</t>
  </si>
  <si>
    <t>Statuses</t>
  </si>
  <si>
    <t>blocked</t>
  </si>
  <si>
    <t>slipped</t>
  </si>
  <si>
    <t>canceled</t>
  </si>
  <si>
    <t>started</t>
  </si>
  <si>
    <t>(copy from above and insert before)</t>
  </si>
  <si>
    <t>Margin</t>
  </si>
  <si>
    <t>S2</t>
  </si>
  <si>
    <t>Slipped</t>
  </si>
  <si>
    <t>Items</t>
  </si>
  <si>
    <t>Blah Blah</t>
  </si>
  <si>
    <t>Blah 1</t>
  </si>
  <si>
    <t>Blah 2</t>
  </si>
  <si>
    <t>Blah 3</t>
  </si>
  <si>
    <t>Blah 4</t>
  </si>
  <si>
    <t>Blah 5</t>
  </si>
  <si>
    <t>Blah 6</t>
  </si>
  <si>
    <t>Blah 7</t>
  </si>
  <si>
    <t>Blah 8</t>
  </si>
  <si>
    <t>Blah 9</t>
  </si>
  <si>
    <t>Blah 10</t>
  </si>
  <si>
    <t>Backlog</t>
  </si>
  <si>
    <t>BAR01</t>
  </si>
  <si>
    <t>BAR02</t>
  </si>
  <si>
    <t>BAR03</t>
  </si>
  <si>
    <t>BAR04</t>
  </si>
  <si>
    <t>BAR05</t>
  </si>
  <si>
    <t>BAR06</t>
  </si>
  <si>
    <t>BAR07</t>
  </si>
  <si>
    <t>BAR08</t>
  </si>
  <si>
    <t>BAR09</t>
  </si>
  <si>
    <t>BAR10</t>
  </si>
  <si>
    <t>BAR11</t>
  </si>
  <si>
    <t>BAR12</t>
  </si>
  <si>
    <t>BAR13</t>
  </si>
  <si>
    <t>BAR14</t>
  </si>
  <si>
    <t>BAR15</t>
  </si>
  <si>
    <t>BAR16</t>
  </si>
  <si>
    <t>BAR17</t>
  </si>
  <si>
    <t>BAR18</t>
  </si>
  <si>
    <t>BAR19</t>
  </si>
  <si>
    <t>BAR20</t>
  </si>
  <si>
    <t>BAR21</t>
  </si>
  <si>
    <t>BAR22</t>
  </si>
  <si>
    <t>BAR23</t>
  </si>
  <si>
    <t>BAR24</t>
  </si>
  <si>
    <t>BAR25</t>
  </si>
  <si>
    <t>BAR26</t>
  </si>
  <si>
    <t>Foo</t>
  </si>
  <si>
    <t>Baz 01</t>
  </si>
  <si>
    <t>Baz 02</t>
  </si>
  <si>
    <t>Baz 03</t>
  </si>
  <si>
    <t>Baz 04</t>
  </si>
  <si>
    <t>Baz 05</t>
  </si>
  <si>
    <t>Baz 06</t>
  </si>
  <si>
    <t>Baz 07</t>
  </si>
  <si>
    <t>Baz 08</t>
  </si>
  <si>
    <t>Baz 09</t>
  </si>
  <si>
    <t>Baz 10</t>
  </si>
  <si>
    <t>Baz 11</t>
  </si>
  <si>
    <t>Baz 12</t>
  </si>
  <si>
    <t>Baz 13</t>
  </si>
  <si>
    <t>Baz 14</t>
  </si>
  <si>
    <t>Baz 15</t>
  </si>
  <si>
    <t>Baz 16</t>
  </si>
  <si>
    <t>Baz 17</t>
  </si>
  <si>
    <t>Baz 18</t>
  </si>
  <si>
    <t>Baz 19</t>
  </si>
  <si>
    <t>Baz 20</t>
  </si>
  <si>
    <t>Baz 21</t>
  </si>
  <si>
    <t>Baz 22</t>
  </si>
  <si>
    <t>Baz 23</t>
  </si>
  <si>
    <t>Baz 24</t>
  </si>
  <si>
    <t>Baz 25</t>
  </si>
  <si>
    <t>Baz 26</t>
  </si>
  <si>
    <t>(copy from above and below and insert before)</t>
  </si>
  <si>
    <t>Done</t>
  </si>
  <si>
    <t>Canceled</t>
  </si>
  <si>
    <t>Blah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</si>
</sst>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\ ddd\,\ dd/mmm\ yy"/>
  </numFmts>
  <fonts count="12" x14ac:knownFonts="1">
    <font>
      <sz val="14"/>
      <color rgb="FF000000"/>
      <name val="Calibri"/>
      <family val="2"/>
      <charset val="1"/>
    </font>
    <font>
      <sz val="8"/>
      <name val="Calibri"/>
      <family val="2"/>
      <charset val="1"/>
    </font>
    <font>
      <sz val="16"/>
      <color rgb="FF000000"/>
      <name val="Calibri"/>
      <family val="2"/>
      <scheme val="minor"/>
    </font>
    <font>
      <sz val="16"/>
      <name val="Calibri"/>
      <family val="2"/>
      <scheme val="minor"/>
    </font>
    <font>
      <i/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0"/>
      <color rgb="FF000000"/>
      <name val="Monaco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  <charset val="1"/>
    </font>
    <font>
      <i/>
      <sz val="16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167" fontId="9" fillId="0" borderId="0" xfId="0" applyNumberFormat="1" applyFont="1"/>
    <xf numFmtId="0" fontId="5" fillId="0" borderId="0" xfId="0" applyFont="1" applyAlignment="1">
      <alignment horizontal="left"/>
    </xf>
    <xf numFmtId="0" fontId="10" fillId="0" borderId="0" xfId="0" applyFont="1"/>
    <xf numFmtId="0" fontId="8" fillId="0" borderId="1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8" fillId="0" borderId="1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8" fillId="0" borderId="3" xfId="0" applyFont="1" applyBorder="1" applyAlignment="1">
      <alignment vertical="top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vertical="top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1" fillId="0" borderId="0" xfId="0" applyFont="1" applyAlignment="1">
      <alignment vertical="top" wrapText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76"/>
  <sheetViews>
    <sheetView topLeftCell="A25" zoomScaleNormal="100" workbookViewId="0">
      <selection activeCell="E43" sqref="E43"/>
    </sheetView>
  </sheetViews>
  <sheetFormatPr baseColWidth="10" defaultColWidth="8.7109375" defaultRowHeight="21" x14ac:dyDescent="0.25"/>
  <cols>
    <col min="1" max="1" width="10" style="1" bestFit="1" customWidth="1"/>
    <col min="2" max="2" width="8.7109375" style="1" bestFit="1" customWidth="1"/>
    <col min="3" max="3" width="14.5703125" style="1" bestFit="1" customWidth="1"/>
    <col min="4" max="4" width="50.7109375" style="1" customWidth="1"/>
    <col min="5" max="5" width="10.140625" style="1" customWidth="1"/>
    <col min="6" max="6" width="11.140625" style="1" bestFit="1" customWidth="1"/>
    <col min="7" max="7" width="11" style="1" customWidth="1"/>
    <col min="8" max="8" width="6.5703125" style="1" bestFit="1" customWidth="1"/>
    <col min="9" max="9" width="8.42578125" style="1" bestFit="1" customWidth="1"/>
    <col min="10" max="1026" width="10.7109375" style="1" customWidth="1"/>
    <col min="1027" max="16384" width="8.7109375" style="1"/>
  </cols>
  <sheetData>
    <row r="2" spans="1:14" x14ac:dyDescent="0.25">
      <c r="B2" s="5" t="s">
        <v>54</v>
      </c>
    </row>
    <row r="3" spans="1:14" x14ac:dyDescent="0.25">
      <c r="B3" s="1" t="s">
        <v>3</v>
      </c>
    </row>
    <row r="4" spans="1:14" x14ac:dyDescent="0.25">
      <c r="B4" s="1" t="s">
        <v>5</v>
      </c>
    </row>
    <row r="5" spans="1:14" x14ac:dyDescent="0.25">
      <c r="B5" s="1" t="s">
        <v>58</v>
      </c>
    </row>
    <row r="6" spans="1:14" x14ac:dyDescent="0.25">
      <c r="B6" s="1" t="s">
        <v>55</v>
      </c>
    </row>
    <row r="7" spans="1:14" x14ac:dyDescent="0.25">
      <c r="B7" s="1" t="s">
        <v>56</v>
      </c>
    </row>
    <row r="8" spans="1:14" x14ac:dyDescent="0.25">
      <c r="B8" s="1" t="s">
        <v>57</v>
      </c>
    </row>
    <row r="10" spans="1:14" x14ac:dyDescent="0.25">
      <c r="B10" s="5" t="s">
        <v>42</v>
      </c>
      <c r="C10" s="5" t="s">
        <v>49</v>
      </c>
      <c r="D10" s="5" t="s">
        <v>43</v>
      </c>
      <c r="E10" s="5">
        <f>COUNTIF(E14:E26,"&lt;&gt;")</f>
        <v>12</v>
      </c>
      <c r="F10" s="5"/>
      <c r="G10" s="9" t="s">
        <v>48</v>
      </c>
      <c r="H10" s="5">
        <f>SUMIF(G14:G26,"&lt;&gt;",H14:H26)</f>
        <v>63</v>
      </c>
      <c r="I10" s="4">
        <f>SUM(J11:O11)</f>
        <v>63</v>
      </c>
      <c r="J10" s="3" t="s">
        <v>4</v>
      </c>
      <c r="K10" s="1" t="s">
        <v>6</v>
      </c>
      <c r="L10" s="1" t="s">
        <v>14</v>
      </c>
      <c r="M10" s="1" t="s">
        <v>13</v>
      </c>
      <c r="N10" s="1" t="s">
        <v>15</v>
      </c>
    </row>
    <row r="11" spans="1:14" x14ac:dyDescent="0.25">
      <c r="G11" s="3"/>
      <c r="J11" s="1">
        <f>SUMIF(G14:G26,J10,H14:H26)</f>
        <v>11</v>
      </c>
      <c r="K11" s="1">
        <f>SUMIF(G14:G26,K10,H14:H26)</f>
        <v>13</v>
      </c>
      <c r="L11" s="1">
        <f>SUMIF(G14:G26,L10,H14:H26)</f>
        <v>13</v>
      </c>
      <c r="M11" s="1">
        <f>SUMIF(G14:G26,M10,H14:H26)</f>
        <v>13</v>
      </c>
      <c r="N11" s="1">
        <f>SUMIF(G14:G26,N10,H14:H26)</f>
        <v>13</v>
      </c>
    </row>
    <row r="12" spans="1:14" x14ac:dyDescent="0.25">
      <c r="G12" s="3"/>
    </row>
    <row r="13" spans="1:14" x14ac:dyDescent="0.25">
      <c r="A13" s="4" t="s">
        <v>28</v>
      </c>
      <c r="B13" s="4" t="s">
        <v>0</v>
      </c>
      <c r="C13" s="4" t="s">
        <v>44</v>
      </c>
      <c r="D13" s="4" t="s">
        <v>41</v>
      </c>
      <c r="E13" s="4" t="s">
        <v>2</v>
      </c>
      <c r="F13" s="4" t="s">
        <v>45</v>
      </c>
      <c r="G13" s="4" t="s">
        <v>46</v>
      </c>
      <c r="H13" s="4" t="s">
        <v>47</v>
      </c>
    </row>
    <row r="14" spans="1:14" x14ac:dyDescent="0.25">
      <c r="A14" s="1" t="s">
        <v>29</v>
      </c>
      <c r="B14" s="1" t="s">
        <v>3</v>
      </c>
      <c r="C14" s="2" t="s">
        <v>9</v>
      </c>
      <c r="D14" s="2" t="s">
        <v>18</v>
      </c>
      <c r="E14" s="1" t="s">
        <v>41</v>
      </c>
      <c r="G14" s="1" t="s">
        <v>4</v>
      </c>
      <c r="H14" s="1">
        <v>8</v>
      </c>
    </row>
    <row r="15" spans="1:14" x14ac:dyDescent="0.25">
      <c r="A15" s="1" t="s">
        <v>30</v>
      </c>
      <c r="B15" s="1" t="s">
        <v>3</v>
      </c>
      <c r="C15" s="2" t="s">
        <v>9</v>
      </c>
      <c r="D15" s="2" t="s">
        <v>19</v>
      </c>
      <c r="E15" s="1" t="s">
        <v>41</v>
      </c>
      <c r="F15" s="1" t="str">
        <f>A14</f>
        <v>AUTHN01</v>
      </c>
      <c r="G15" s="1" t="s">
        <v>6</v>
      </c>
      <c r="H15" s="1">
        <v>5</v>
      </c>
    </row>
    <row r="16" spans="1:14" x14ac:dyDescent="0.25">
      <c r="A16" s="1" t="s">
        <v>31</v>
      </c>
      <c r="B16" s="1" t="s">
        <v>3</v>
      </c>
      <c r="C16" s="2" t="s">
        <v>9</v>
      </c>
      <c r="D16" s="2" t="s">
        <v>20</v>
      </c>
      <c r="E16" s="1" t="s">
        <v>41</v>
      </c>
      <c r="G16" s="1" t="s">
        <v>14</v>
      </c>
      <c r="H16" s="1">
        <v>5</v>
      </c>
    </row>
    <row r="17" spans="1:14" x14ac:dyDescent="0.25">
      <c r="A17" s="1" t="s">
        <v>32</v>
      </c>
      <c r="B17" s="1" t="s">
        <v>56</v>
      </c>
      <c r="C17" s="2" t="s">
        <v>9</v>
      </c>
      <c r="D17" s="2" t="s">
        <v>11</v>
      </c>
      <c r="E17" s="1" t="s">
        <v>41</v>
      </c>
      <c r="G17" s="1" t="s">
        <v>15</v>
      </c>
      <c r="H17" s="1">
        <v>5</v>
      </c>
    </row>
    <row r="18" spans="1:14" x14ac:dyDescent="0.25">
      <c r="A18" s="1" t="s">
        <v>33</v>
      </c>
      <c r="B18" s="1" t="s">
        <v>3</v>
      </c>
      <c r="C18" s="2" t="s">
        <v>10</v>
      </c>
      <c r="D18" s="2" t="s">
        <v>21</v>
      </c>
      <c r="E18" s="1" t="s">
        <v>41</v>
      </c>
      <c r="G18" s="1" t="s">
        <v>6</v>
      </c>
      <c r="H18" s="1">
        <v>3</v>
      </c>
    </row>
    <row r="19" spans="1:14" x14ac:dyDescent="0.25">
      <c r="A19" s="1" t="s">
        <v>34</v>
      </c>
      <c r="B19" s="1" t="s">
        <v>56</v>
      </c>
      <c r="C19" s="2" t="s">
        <v>10</v>
      </c>
      <c r="D19" s="2" t="s">
        <v>22</v>
      </c>
      <c r="E19" s="1" t="s">
        <v>41</v>
      </c>
      <c r="G19" s="1" t="s">
        <v>4</v>
      </c>
      <c r="H19" s="1">
        <v>3</v>
      </c>
    </row>
    <row r="20" spans="1:14" x14ac:dyDescent="0.25">
      <c r="A20" s="1" t="s">
        <v>35</v>
      </c>
      <c r="B20" s="1" t="s">
        <v>56</v>
      </c>
      <c r="C20" s="2" t="s">
        <v>10</v>
      </c>
      <c r="D20" s="2" t="s">
        <v>23</v>
      </c>
      <c r="E20" s="1" t="s">
        <v>1</v>
      </c>
      <c r="G20" s="1" t="s">
        <v>14</v>
      </c>
      <c r="H20" s="1">
        <v>8</v>
      </c>
    </row>
    <row r="21" spans="1:14" x14ac:dyDescent="0.25">
      <c r="A21" s="1" t="s">
        <v>36</v>
      </c>
      <c r="B21" s="1" t="s">
        <v>3</v>
      </c>
      <c r="C21" s="2" t="s">
        <v>10</v>
      </c>
      <c r="D21" s="2" t="s">
        <v>12</v>
      </c>
      <c r="E21" s="1" t="s">
        <v>41</v>
      </c>
      <c r="G21" s="1" t="s">
        <v>15</v>
      </c>
      <c r="H21" s="1">
        <v>5</v>
      </c>
    </row>
    <row r="22" spans="1:14" x14ac:dyDescent="0.25">
      <c r="A22" s="1" t="s">
        <v>37</v>
      </c>
      <c r="B22" s="1" t="s">
        <v>3</v>
      </c>
      <c r="C22" s="2" t="s">
        <v>16</v>
      </c>
      <c r="D22" s="2" t="s">
        <v>24</v>
      </c>
      <c r="E22" s="1" t="s">
        <v>41</v>
      </c>
      <c r="G22" s="1" t="s">
        <v>13</v>
      </c>
      <c r="H22" s="1">
        <v>8</v>
      </c>
    </row>
    <row r="23" spans="1:14" x14ac:dyDescent="0.25">
      <c r="A23" s="1" t="s">
        <v>38</v>
      </c>
      <c r="B23" s="1" t="s">
        <v>3</v>
      </c>
      <c r="C23" s="2" t="s">
        <v>16</v>
      </c>
      <c r="D23" s="2" t="s">
        <v>25</v>
      </c>
      <c r="E23" s="1" t="s">
        <v>41</v>
      </c>
      <c r="G23" s="1" t="s">
        <v>13</v>
      </c>
      <c r="H23" s="1">
        <v>5</v>
      </c>
    </row>
    <row r="24" spans="1:14" x14ac:dyDescent="0.25">
      <c r="A24" s="1" t="s">
        <v>39</v>
      </c>
      <c r="B24" s="1" t="s">
        <v>3</v>
      </c>
      <c r="C24" s="2" t="s">
        <v>16</v>
      </c>
      <c r="D24" s="2" t="s">
        <v>26</v>
      </c>
      <c r="E24" s="1" t="s">
        <v>41</v>
      </c>
      <c r="F24" s="1" t="str">
        <f>A22</f>
        <v>PAY01</v>
      </c>
      <c r="G24" s="1" t="s">
        <v>6</v>
      </c>
      <c r="H24" s="1">
        <v>5</v>
      </c>
    </row>
    <row r="25" spans="1:14" x14ac:dyDescent="0.25">
      <c r="A25" s="1" t="s">
        <v>40</v>
      </c>
      <c r="B25" s="1" t="s">
        <v>3</v>
      </c>
      <c r="C25" s="2" t="s">
        <v>16</v>
      </c>
      <c r="D25" s="2" t="s">
        <v>27</v>
      </c>
      <c r="E25" s="1" t="s">
        <v>41</v>
      </c>
      <c r="G25" s="1" t="s">
        <v>15</v>
      </c>
      <c r="H25" s="1">
        <v>3</v>
      </c>
    </row>
    <row r="26" spans="1:14" x14ac:dyDescent="0.25">
      <c r="C26" s="2"/>
    </row>
    <row r="27" spans="1:14" x14ac:dyDescent="0.25">
      <c r="B27" s="5" t="s">
        <v>42</v>
      </c>
      <c r="C27" s="5" t="s">
        <v>61</v>
      </c>
      <c r="D27" s="5" t="s">
        <v>64</v>
      </c>
      <c r="E27" s="5">
        <f>COUNTIF(E31:E42,"&lt;&gt;")</f>
        <v>11</v>
      </c>
      <c r="F27" s="5"/>
      <c r="G27" s="9" t="s">
        <v>48</v>
      </c>
      <c r="H27" s="5">
        <f>SUMIF(G31:G42,"&lt;&gt;",H31:H42)</f>
        <v>53</v>
      </c>
      <c r="I27" s="4">
        <f>SUM(J28:O28)</f>
        <v>53</v>
      </c>
      <c r="J27" s="3" t="s">
        <v>4</v>
      </c>
      <c r="K27" s="1" t="s">
        <v>6</v>
      </c>
      <c r="L27" s="1" t="s">
        <v>14</v>
      </c>
      <c r="M27" s="1" t="s">
        <v>13</v>
      </c>
      <c r="N27" s="1" t="s">
        <v>15</v>
      </c>
    </row>
    <row r="28" spans="1:14" x14ac:dyDescent="0.25">
      <c r="G28" s="3"/>
      <c r="J28" s="1">
        <f>SUMIF(G31:G42,J27,H31:H42)</f>
        <v>3</v>
      </c>
      <c r="K28" s="1">
        <f>SUMIF(G31:G42,K27,H31:H42)</f>
        <v>8</v>
      </c>
      <c r="L28" s="1">
        <f>SUMIF(G31:G42,L27,H31:H42)</f>
        <v>16</v>
      </c>
      <c r="M28" s="1">
        <f>SUMIF(G31:G42,M27,H31:H42)</f>
        <v>13</v>
      </c>
      <c r="N28" s="1">
        <f>SUMIF(G31:G42,N27,H31:H42)</f>
        <v>13</v>
      </c>
    </row>
    <row r="29" spans="1:14" x14ac:dyDescent="0.25">
      <c r="G29" s="3"/>
    </row>
    <row r="30" spans="1:14" x14ac:dyDescent="0.25">
      <c r="A30" s="4" t="s">
        <v>28</v>
      </c>
      <c r="B30" s="4" t="s">
        <v>0</v>
      </c>
      <c r="C30" s="4" t="s">
        <v>44</v>
      </c>
      <c r="D30" s="4" t="s">
        <v>41</v>
      </c>
      <c r="E30" s="4" t="s">
        <v>2</v>
      </c>
      <c r="F30" s="4" t="s">
        <v>45</v>
      </c>
      <c r="G30" s="4" t="s">
        <v>46</v>
      </c>
      <c r="H30" s="4" t="s">
        <v>47</v>
      </c>
    </row>
    <row r="31" spans="1:14" x14ac:dyDescent="0.25">
      <c r="A31" s="1" t="s">
        <v>31</v>
      </c>
      <c r="B31" s="1" t="s">
        <v>3</v>
      </c>
      <c r="C31" s="2" t="s">
        <v>9</v>
      </c>
      <c r="D31" s="2" t="s">
        <v>65</v>
      </c>
      <c r="E31" s="1" t="s">
        <v>41</v>
      </c>
      <c r="G31" s="1" t="s">
        <v>14</v>
      </c>
      <c r="H31" s="1">
        <v>5</v>
      </c>
    </row>
    <row r="32" spans="1:14" x14ac:dyDescent="0.25">
      <c r="A32" s="1" t="s">
        <v>32</v>
      </c>
      <c r="B32" s="1" t="s">
        <v>58</v>
      </c>
      <c r="C32" s="2" t="s">
        <v>9</v>
      </c>
      <c r="D32" s="2" t="s">
        <v>66</v>
      </c>
      <c r="E32" s="1" t="s">
        <v>41</v>
      </c>
      <c r="G32" s="1" t="s">
        <v>15</v>
      </c>
      <c r="H32" s="1">
        <v>5</v>
      </c>
    </row>
    <row r="33" spans="1:14" x14ac:dyDescent="0.25">
      <c r="A33" s="1" t="s">
        <v>33</v>
      </c>
      <c r="B33" s="1" t="s">
        <v>3</v>
      </c>
      <c r="C33" s="2" t="s">
        <v>10</v>
      </c>
      <c r="D33" s="2" t="s">
        <v>67</v>
      </c>
      <c r="E33" s="1" t="s">
        <v>41</v>
      </c>
      <c r="G33" s="1" t="s">
        <v>6</v>
      </c>
      <c r="H33" s="1">
        <v>3</v>
      </c>
    </row>
    <row r="34" spans="1:14" x14ac:dyDescent="0.25">
      <c r="A34" s="1" t="s">
        <v>34</v>
      </c>
      <c r="B34" s="1" t="s">
        <v>58</v>
      </c>
      <c r="C34" s="2" t="s">
        <v>10</v>
      </c>
      <c r="D34" s="2" t="s">
        <v>68</v>
      </c>
      <c r="E34" s="1" t="s">
        <v>41</v>
      </c>
      <c r="G34" s="1" t="s">
        <v>4</v>
      </c>
      <c r="H34" s="1">
        <v>3</v>
      </c>
    </row>
    <row r="35" spans="1:14" x14ac:dyDescent="0.25">
      <c r="A35" s="1" t="s">
        <v>35</v>
      </c>
      <c r="B35" s="1" t="s">
        <v>58</v>
      </c>
      <c r="C35" s="2" t="s">
        <v>10</v>
      </c>
      <c r="D35" s="2" t="s">
        <v>69</v>
      </c>
      <c r="E35" s="1" t="s">
        <v>1</v>
      </c>
      <c r="G35" s="1" t="s">
        <v>14</v>
      </c>
      <c r="H35" s="1">
        <v>8</v>
      </c>
    </row>
    <row r="36" spans="1:14" x14ac:dyDescent="0.25">
      <c r="A36" s="1" t="s">
        <v>36</v>
      </c>
      <c r="B36" s="1" t="s">
        <v>5</v>
      </c>
      <c r="C36" s="2" t="s">
        <v>10</v>
      </c>
      <c r="D36" s="2" t="s">
        <v>70</v>
      </c>
      <c r="E36" s="1" t="s">
        <v>41</v>
      </c>
      <c r="G36" s="1" t="s">
        <v>15</v>
      </c>
      <c r="H36" s="1">
        <v>5</v>
      </c>
    </row>
    <row r="37" spans="1:14" x14ac:dyDescent="0.25">
      <c r="A37" s="1" t="s">
        <v>37</v>
      </c>
      <c r="B37" s="1" t="s">
        <v>58</v>
      </c>
      <c r="C37" s="2" t="s">
        <v>16</v>
      </c>
      <c r="D37" s="2" t="s">
        <v>71</v>
      </c>
      <c r="E37" s="1" t="s">
        <v>41</v>
      </c>
      <c r="G37" s="1" t="s">
        <v>13</v>
      </c>
      <c r="H37" s="1">
        <v>8</v>
      </c>
    </row>
    <row r="38" spans="1:14" x14ac:dyDescent="0.25">
      <c r="A38" s="1" t="s">
        <v>38</v>
      </c>
      <c r="B38" s="1" t="s">
        <v>5</v>
      </c>
      <c r="C38" s="2" t="s">
        <v>16</v>
      </c>
      <c r="D38" s="2" t="s">
        <v>72</v>
      </c>
      <c r="E38" s="1" t="s">
        <v>41</v>
      </c>
      <c r="G38" s="1" t="s">
        <v>13</v>
      </c>
      <c r="H38" s="1">
        <v>5</v>
      </c>
    </row>
    <row r="39" spans="1:14" x14ac:dyDescent="0.25">
      <c r="A39" s="1" t="s">
        <v>39</v>
      </c>
      <c r="B39" s="1" t="s">
        <v>5</v>
      </c>
      <c r="C39" s="2" t="s">
        <v>16</v>
      </c>
      <c r="D39" s="2" t="s">
        <v>73</v>
      </c>
      <c r="E39" s="1" t="s">
        <v>41</v>
      </c>
      <c r="F39" s="1" t="str">
        <f>A37</f>
        <v>PAY01</v>
      </c>
      <c r="G39" s="1" t="s">
        <v>6</v>
      </c>
      <c r="H39" s="1">
        <v>5</v>
      </c>
    </row>
    <row r="40" spans="1:14" x14ac:dyDescent="0.25">
      <c r="A40" s="1" t="s">
        <v>40</v>
      </c>
      <c r="B40" s="1" t="s">
        <v>5</v>
      </c>
      <c r="C40" s="2" t="s">
        <v>16</v>
      </c>
      <c r="D40" s="2" t="s">
        <v>74</v>
      </c>
      <c r="E40" s="1" t="s">
        <v>41</v>
      </c>
      <c r="G40" s="1" t="s">
        <v>15</v>
      </c>
      <c r="H40" s="1">
        <v>3</v>
      </c>
    </row>
    <row r="41" spans="1:14" x14ac:dyDescent="0.25">
      <c r="A41" s="1" t="s">
        <v>39</v>
      </c>
      <c r="B41" s="1" t="s">
        <v>58</v>
      </c>
      <c r="C41" s="2" t="s">
        <v>16</v>
      </c>
      <c r="D41" s="2" t="s">
        <v>132</v>
      </c>
      <c r="E41" s="1" t="s">
        <v>41</v>
      </c>
      <c r="G41" s="1" t="s">
        <v>14</v>
      </c>
      <c r="H41" s="1">
        <v>3</v>
      </c>
    </row>
    <row r="42" spans="1:14" x14ac:dyDescent="0.25">
      <c r="C42" s="2"/>
    </row>
    <row r="43" spans="1:14" x14ac:dyDescent="0.25">
      <c r="C43" s="4" t="s">
        <v>129</v>
      </c>
    </row>
    <row r="45" spans="1:14" x14ac:dyDescent="0.25">
      <c r="C45" s="5" t="s">
        <v>75</v>
      </c>
      <c r="D45" s="5"/>
      <c r="E45" s="5">
        <f>COUNTIF(E49:E75,"&lt;&gt;")</f>
        <v>26</v>
      </c>
      <c r="F45" s="5"/>
      <c r="G45" s="9" t="s">
        <v>7</v>
      </c>
      <c r="H45" s="5">
        <f>SUM(H49:H75)</f>
        <v>136</v>
      </c>
      <c r="I45" s="4">
        <f>SUM(J46:O46)</f>
        <v>0</v>
      </c>
      <c r="J45" s="3" t="s">
        <v>4</v>
      </c>
      <c r="K45" s="1" t="s">
        <v>6</v>
      </c>
      <c r="L45" s="1" t="s">
        <v>14</v>
      </c>
      <c r="M45" s="1" t="s">
        <v>13</v>
      </c>
      <c r="N45" s="1" t="s">
        <v>15</v>
      </c>
    </row>
    <row r="46" spans="1:14" x14ac:dyDescent="0.25">
      <c r="G46" s="3"/>
      <c r="J46" s="1">
        <f>SUMIF(G49:G75,J45,H49:H75)</f>
        <v>0</v>
      </c>
      <c r="K46" s="1">
        <f>SUMIF(G49:G75,K45,H49:H75)</f>
        <v>0</v>
      </c>
      <c r="L46" s="1">
        <f>SUMIF(G49:G75,L45,H49:H75)</f>
        <v>0</v>
      </c>
      <c r="M46" s="1">
        <f>SUMIF(G49:G75,M45,H49:H75)</f>
        <v>0</v>
      </c>
      <c r="N46" s="1">
        <f>SUMIF(G49:G75,N45,H49:H75)</f>
        <v>0</v>
      </c>
    </row>
    <row r="47" spans="1:14" x14ac:dyDescent="0.25">
      <c r="G47" s="3"/>
    </row>
    <row r="48" spans="1:14" x14ac:dyDescent="0.25">
      <c r="A48" s="4" t="s">
        <v>28</v>
      </c>
      <c r="B48" s="4" t="s">
        <v>0</v>
      </c>
      <c r="C48" s="4" t="s">
        <v>44</v>
      </c>
      <c r="D48" s="4" t="s">
        <v>41</v>
      </c>
      <c r="E48" s="4" t="s">
        <v>2</v>
      </c>
      <c r="F48" s="4" t="s">
        <v>45</v>
      </c>
      <c r="G48" s="4" t="s">
        <v>46</v>
      </c>
      <c r="H48" s="4" t="s">
        <v>47</v>
      </c>
    </row>
    <row r="49" spans="1:8" x14ac:dyDescent="0.25">
      <c r="A49" s="1" t="s">
        <v>76</v>
      </c>
      <c r="C49" s="2" t="s">
        <v>102</v>
      </c>
      <c r="D49" s="2" t="s">
        <v>103</v>
      </c>
      <c r="E49" s="1" t="s">
        <v>41</v>
      </c>
      <c r="H49" s="1">
        <v>5</v>
      </c>
    </row>
    <row r="50" spans="1:8" x14ac:dyDescent="0.25">
      <c r="A50" s="1" t="s">
        <v>77</v>
      </c>
      <c r="C50" s="2" t="s">
        <v>102</v>
      </c>
      <c r="D50" s="2" t="s">
        <v>104</v>
      </c>
      <c r="E50" s="1" t="s">
        <v>41</v>
      </c>
      <c r="H50" s="1">
        <v>5</v>
      </c>
    </row>
    <row r="51" spans="1:8" x14ac:dyDescent="0.25">
      <c r="A51" s="1" t="s">
        <v>78</v>
      </c>
      <c r="C51" s="2" t="s">
        <v>102</v>
      </c>
      <c r="D51" s="2" t="s">
        <v>105</v>
      </c>
      <c r="E51" s="1" t="s">
        <v>41</v>
      </c>
      <c r="H51" s="1">
        <v>3</v>
      </c>
    </row>
    <row r="52" spans="1:8" x14ac:dyDescent="0.25">
      <c r="A52" s="1" t="s">
        <v>79</v>
      </c>
      <c r="C52" s="2" t="s">
        <v>102</v>
      </c>
      <c r="D52" s="2" t="s">
        <v>106</v>
      </c>
      <c r="E52" s="1" t="s">
        <v>41</v>
      </c>
      <c r="H52" s="1">
        <v>3</v>
      </c>
    </row>
    <row r="53" spans="1:8" x14ac:dyDescent="0.25">
      <c r="A53" s="1" t="s">
        <v>80</v>
      </c>
      <c r="C53" s="2" t="s">
        <v>102</v>
      </c>
      <c r="D53" s="2" t="s">
        <v>107</v>
      </c>
      <c r="E53" s="1" t="s">
        <v>1</v>
      </c>
      <c r="H53" s="1">
        <v>8</v>
      </c>
    </row>
    <row r="54" spans="1:8" x14ac:dyDescent="0.25">
      <c r="A54" s="1" t="s">
        <v>81</v>
      </c>
      <c r="C54" s="2" t="s">
        <v>102</v>
      </c>
      <c r="D54" s="2" t="s">
        <v>108</v>
      </c>
      <c r="E54" s="1" t="s">
        <v>41</v>
      </c>
      <c r="H54" s="1">
        <v>5</v>
      </c>
    </row>
    <row r="55" spans="1:8" x14ac:dyDescent="0.25">
      <c r="A55" s="1" t="s">
        <v>82</v>
      </c>
      <c r="C55" s="2" t="s">
        <v>102</v>
      </c>
      <c r="D55" s="2" t="s">
        <v>109</v>
      </c>
      <c r="E55" s="1" t="s">
        <v>41</v>
      </c>
      <c r="H55" s="1">
        <v>8</v>
      </c>
    </row>
    <row r="56" spans="1:8" x14ac:dyDescent="0.25">
      <c r="A56" s="1" t="s">
        <v>83</v>
      </c>
      <c r="C56" s="2" t="s">
        <v>102</v>
      </c>
      <c r="D56" s="2" t="s">
        <v>110</v>
      </c>
      <c r="E56" s="1" t="s">
        <v>41</v>
      </c>
      <c r="H56" s="1">
        <v>5</v>
      </c>
    </row>
    <row r="57" spans="1:8" x14ac:dyDescent="0.25">
      <c r="A57" s="1" t="s">
        <v>84</v>
      </c>
      <c r="C57" s="2" t="s">
        <v>102</v>
      </c>
      <c r="D57" s="2" t="s">
        <v>111</v>
      </c>
      <c r="E57" s="1" t="s">
        <v>41</v>
      </c>
      <c r="F57" s="1" t="str">
        <f>A55</f>
        <v>BAR07</v>
      </c>
      <c r="H57" s="1">
        <v>5</v>
      </c>
    </row>
    <row r="58" spans="1:8" x14ac:dyDescent="0.25">
      <c r="A58" s="1" t="s">
        <v>85</v>
      </c>
      <c r="C58" s="2" t="s">
        <v>102</v>
      </c>
      <c r="D58" s="2" t="s">
        <v>112</v>
      </c>
      <c r="E58" s="1" t="s">
        <v>41</v>
      </c>
      <c r="H58" s="1">
        <v>3</v>
      </c>
    </row>
    <row r="59" spans="1:8" x14ac:dyDescent="0.25">
      <c r="A59" s="1" t="s">
        <v>86</v>
      </c>
      <c r="C59" s="2" t="s">
        <v>102</v>
      </c>
      <c r="D59" s="2" t="s">
        <v>113</v>
      </c>
      <c r="E59" s="1" t="s">
        <v>41</v>
      </c>
      <c r="H59" s="1">
        <v>8</v>
      </c>
    </row>
    <row r="60" spans="1:8" x14ac:dyDescent="0.25">
      <c r="A60" s="1" t="s">
        <v>87</v>
      </c>
      <c r="C60" s="2" t="s">
        <v>102</v>
      </c>
      <c r="D60" s="2" t="s">
        <v>114</v>
      </c>
      <c r="E60" s="1" t="s">
        <v>41</v>
      </c>
      <c r="H60" s="1">
        <v>13</v>
      </c>
    </row>
    <row r="61" spans="1:8" x14ac:dyDescent="0.25">
      <c r="A61" s="1" t="s">
        <v>88</v>
      </c>
      <c r="C61" s="2" t="s">
        <v>102</v>
      </c>
      <c r="D61" s="2" t="s">
        <v>115</v>
      </c>
      <c r="E61" s="1" t="s">
        <v>41</v>
      </c>
      <c r="H61" s="1">
        <v>2</v>
      </c>
    </row>
    <row r="62" spans="1:8" x14ac:dyDescent="0.25">
      <c r="A62" s="1" t="s">
        <v>89</v>
      </c>
      <c r="C62" s="2" t="s">
        <v>102</v>
      </c>
      <c r="D62" s="2" t="s">
        <v>116</v>
      </c>
      <c r="E62" s="1" t="s">
        <v>41</v>
      </c>
      <c r="H62" s="1">
        <v>5</v>
      </c>
    </row>
    <row r="63" spans="1:8" x14ac:dyDescent="0.25">
      <c r="A63" s="1" t="s">
        <v>90</v>
      </c>
      <c r="C63" s="2" t="s">
        <v>102</v>
      </c>
      <c r="D63" s="2" t="s">
        <v>117</v>
      </c>
      <c r="E63" s="1" t="s">
        <v>1</v>
      </c>
      <c r="H63" s="1">
        <v>8</v>
      </c>
    </row>
    <row r="64" spans="1:8" x14ac:dyDescent="0.25">
      <c r="A64" s="1" t="s">
        <v>91</v>
      </c>
      <c r="C64" s="2" t="s">
        <v>102</v>
      </c>
      <c r="D64" s="2" t="s">
        <v>118</v>
      </c>
      <c r="E64" s="1" t="s">
        <v>41</v>
      </c>
      <c r="H64" s="1">
        <v>3</v>
      </c>
    </row>
    <row r="65" spans="1:8" x14ac:dyDescent="0.25">
      <c r="A65" s="1" t="s">
        <v>92</v>
      </c>
      <c r="C65" s="2" t="s">
        <v>102</v>
      </c>
      <c r="D65" s="2" t="s">
        <v>119</v>
      </c>
      <c r="E65" s="1" t="s">
        <v>41</v>
      </c>
      <c r="H65" s="1">
        <v>1</v>
      </c>
    </row>
    <row r="66" spans="1:8" x14ac:dyDescent="0.25">
      <c r="A66" s="1" t="s">
        <v>93</v>
      </c>
      <c r="C66" s="2" t="s">
        <v>102</v>
      </c>
      <c r="D66" s="2" t="s">
        <v>120</v>
      </c>
      <c r="E66" s="1" t="s">
        <v>41</v>
      </c>
      <c r="H66" s="1">
        <v>8</v>
      </c>
    </row>
    <row r="67" spans="1:8" x14ac:dyDescent="0.25">
      <c r="A67" s="1" t="s">
        <v>94</v>
      </c>
      <c r="C67" s="2" t="s">
        <v>102</v>
      </c>
      <c r="D67" s="2" t="s">
        <v>121</v>
      </c>
      <c r="E67" s="1" t="s">
        <v>41</v>
      </c>
      <c r="H67" s="1">
        <v>5</v>
      </c>
    </row>
    <row r="68" spans="1:8" x14ac:dyDescent="0.25">
      <c r="A68" s="1" t="s">
        <v>95</v>
      </c>
      <c r="C68" s="2" t="s">
        <v>102</v>
      </c>
      <c r="D68" s="2" t="s">
        <v>122</v>
      </c>
      <c r="E68" s="1" t="s">
        <v>41</v>
      </c>
      <c r="H68" s="1">
        <v>5</v>
      </c>
    </row>
    <row r="69" spans="1:8" x14ac:dyDescent="0.25">
      <c r="A69" s="1" t="s">
        <v>96</v>
      </c>
      <c r="C69" s="2" t="s">
        <v>102</v>
      </c>
      <c r="D69" s="2" t="s">
        <v>123</v>
      </c>
      <c r="E69" s="1" t="s">
        <v>41</v>
      </c>
      <c r="H69" s="1">
        <v>3</v>
      </c>
    </row>
    <row r="70" spans="1:8" x14ac:dyDescent="0.25">
      <c r="A70" s="1" t="s">
        <v>97</v>
      </c>
      <c r="C70" s="2" t="s">
        <v>102</v>
      </c>
      <c r="D70" s="2" t="s">
        <v>124</v>
      </c>
      <c r="E70" s="1" t="s">
        <v>41</v>
      </c>
      <c r="H70" s="1">
        <v>1</v>
      </c>
    </row>
    <row r="71" spans="1:8" x14ac:dyDescent="0.25">
      <c r="A71" s="1" t="s">
        <v>98</v>
      </c>
      <c r="C71" s="2" t="s">
        <v>102</v>
      </c>
      <c r="D71" s="2" t="s">
        <v>125</v>
      </c>
      <c r="E71" s="1" t="s">
        <v>41</v>
      </c>
      <c r="H71" s="1">
        <v>2</v>
      </c>
    </row>
    <row r="72" spans="1:8" x14ac:dyDescent="0.25">
      <c r="A72" s="1" t="s">
        <v>99</v>
      </c>
      <c r="C72" s="2" t="s">
        <v>102</v>
      </c>
      <c r="D72" s="2" t="s">
        <v>126</v>
      </c>
      <c r="E72" s="1" t="s">
        <v>41</v>
      </c>
      <c r="H72" s="1">
        <v>8</v>
      </c>
    </row>
    <row r="73" spans="1:8" x14ac:dyDescent="0.25">
      <c r="A73" s="1" t="s">
        <v>100</v>
      </c>
      <c r="C73" s="2" t="s">
        <v>102</v>
      </c>
      <c r="D73" s="2" t="s">
        <v>127</v>
      </c>
      <c r="E73" s="1" t="s">
        <v>1</v>
      </c>
      <c r="H73" s="1">
        <v>13</v>
      </c>
    </row>
    <row r="74" spans="1:8" x14ac:dyDescent="0.25">
      <c r="A74" s="1" t="s">
        <v>101</v>
      </c>
      <c r="C74" s="2" t="s">
        <v>102</v>
      </c>
      <c r="D74" s="2" t="s">
        <v>128</v>
      </c>
      <c r="E74" s="1" t="s">
        <v>41</v>
      </c>
      <c r="H74" s="1">
        <v>1</v>
      </c>
    </row>
    <row r="75" spans="1:8" x14ac:dyDescent="0.25">
      <c r="C75" s="2"/>
    </row>
    <row r="76" spans="1:8" x14ac:dyDescent="0.25">
      <c r="C76" s="4" t="s">
        <v>59</v>
      </c>
    </row>
  </sheetData>
  <phoneticPr fontId="1" type="noConversion"/>
  <conditionalFormatting sqref="A14:I26 A49:I75 A31:I42">
    <cfRule type="expression" dxfId="4" priority="1">
      <formula>$B14=$B$5</formula>
    </cfRule>
    <cfRule type="expression" dxfId="3" priority="2">
      <formula>$B14=$B$3</formula>
    </cfRule>
    <cfRule type="expression" dxfId="2" priority="4" stopIfTrue="1">
      <formula>$B14=$B$7</formula>
    </cfRule>
  </conditionalFormatting>
  <dataValidations count="3">
    <dataValidation type="list" allowBlank="1" showInputMessage="1" showErrorMessage="1" sqref="B14:B25 B49:B74 B31:B41" xr:uid="{CA44ADFC-F5C9-934E-BDF6-5D1CADAB7A01}">
      <formula1>$B$3:$B$9</formula1>
    </dataValidation>
    <dataValidation type="list" allowBlank="1" showInputMessage="1" showErrorMessage="1" sqref="G49:G75 G31:G42" xr:uid="{5C13BCC7-DA32-1141-BDAF-ED4CDFA23BF9}">
      <formula1>$J$27:$O$27</formula1>
    </dataValidation>
    <dataValidation type="list" allowBlank="1" showInputMessage="1" showErrorMessage="1" sqref="G14:G26" xr:uid="{29E17A78-F446-AD47-9F13-B99A8891DCDC}">
      <formula1>$J$10:$O$10</formula1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6AB0-71EA-0C46-B993-B90203869EC2}">
  <dimension ref="A1:N9"/>
  <sheetViews>
    <sheetView tabSelected="1" workbookViewId="0">
      <pane xSplit="1" ySplit="3" topLeftCell="B4" activePane="bottomRight" state="frozen"/>
      <selection pane="topRight" activeCell="B1" sqref="B1"/>
      <selection pane="bottomLeft" activeCell="A2" sqref="A2"/>
      <selection pane="bottomRight" activeCell="M4" sqref="M4"/>
    </sheetView>
  </sheetViews>
  <sheetFormatPr baseColWidth="10" defaultRowHeight="21" x14ac:dyDescent="0.25"/>
  <cols>
    <col min="1" max="1" width="10.7109375" style="7"/>
    <col min="2" max="2" width="18.140625" style="7" customWidth="1"/>
    <col min="3" max="3" width="7.42578125" style="7" bestFit="1" customWidth="1"/>
    <col min="4" max="4" width="7.42578125" style="7" customWidth="1"/>
    <col min="5" max="8" width="6.7109375" style="7" customWidth="1"/>
    <col min="9" max="9" width="18.140625" style="7" customWidth="1"/>
    <col min="10" max="13" width="7.140625" style="7" customWidth="1"/>
    <col min="14" max="16384" width="10.7109375" style="7"/>
  </cols>
  <sheetData>
    <row r="1" spans="1:14" ht="16" customHeight="1" thickBot="1" x14ac:dyDescent="0.3"/>
    <row r="2" spans="1:14" ht="23" thickTop="1" thickBot="1" x14ac:dyDescent="0.3">
      <c r="E2" s="13" t="s">
        <v>47</v>
      </c>
      <c r="F2" s="14"/>
      <c r="G2" s="14"/>
      <c r="H2" s="15"/>
      <c r="J2" s="13" t="s">
        <v>63</v>
      </c>
      <c r="K2" s="19"/>
      <c r="L2" s="19"/>
      <c r="M2" s="20"/>
    </row>
    <row r="3" spans="1:14" ht="22" thickTop="1" x14ac:dyDescent="0.25">
      <c r="A3" s="11" t="s">
        <v>42</v>
      </c>
      <c r="B3" s="12" t="s">
        <v>51</v>
      </c>
      <c r="C3" s="12" t="s">
        <v>53</v>
      </c>
      <c r="D3" s="12" t="s">
        <v>0</v>
      </c>
      <c r="E3" s="21" t="s">
        <v>52</v>
      </c>
      <c r="F3" s="21" t="s">
        <v>60</v>
      </c>
      <c r="G3" s="21" t="s">
        <v>7</v>
      </c>
      <c r="H3" s="21" t="s">
        <v>62</v>
      </c>
      <c r="I3" s="12" t="s">
        <v>8</v>
      </c>
      <c r="J3" s="17" t="s">
        <v>7</v>
      </c>
      <c r="K3" s="18" t="s">
        <v>130</v>
      </c>
      <c r="L3" s="18" t="s">
        <v>62</v>
      </c>
      <c r="M3" s="18" t="s">
        <v>131</v>
      </c>
      <c r="N3" s="16" t="s">
        <v>50</v>
      </c>
    </row>
    <row r="4" spans="1:14" x14ac:dyDescent="0.25">
      <c r="A4" s="7" t="s">
        <v>49</v>
      </c>
      <c r="B4" s="8">
        <v>44886</v>
      </c>
      <c r="C4" s="7">
        <v>2</v>
      </c>
      <c r="D4" s="7" t="str">
        <f ca="1">IF(SUM($K4:$M4)&gt;=$J4,"DONE","TODO")</f>
        <v>DONE</v>
      </c>
      <c r="E4" s="7">
        <v>50</v>
      </c>
      <c r="F4" s="7">
        <v>5</v>
      </c>
      <c r="G4" s="7" cm="1">
        <f t="array" aca="1" ref="G4" ca="1">OFFSET(INDIRECT(N4),0,5)</f>
        <v>63</v>
      </c>
      <c r="H4" s="7">
        <f ca="1">SUMIF(OFFSET(INDIRECT($N4),4,-1):OFFSET(INDIRECT($N4),4+$J4,-1),Sprints!$B$7,OFFSET(INDIRECT($N4),4,5):OFFSET(INDIRECT($N4),4+$J4,5))</f>
        <v>16</v>
      </c>
      <c r="I4" s="8">
        <f>WORKDAY(B4,C4*7)</f>
        <v>44904</v>
      </c>
      <c r="J4" s="7" cm="1">
        <f t="array" aca="1" ref="J4" ca="1">OFFSET(INDIRECT(N4),0,2)</f>
        <v>12</v>
      </c>
      <c r="K4" s="7">
        <f ca="1">COUNTIF(OFFSET(INDIRECT($N4),4,-1):OFFSET(INDIRECT($N4),4+$J4,-1),Sprints!$B$3)</f>
        <v>9</v>
      </c>
      <c r="L4" s="7">
        <f ca="1">COUNTIF(OFFSET(INDIRECT($N4),4,-1):OFFSET(INDIRECT($N4),4+$J4,-1),Sprints!$B$7)</f>
        <v>3</v>
      </c>
      <c r="M4" s="7">
        <f ca="1">COUNTIF(OFFSET(INDIRECT($N4),4,-1):OFFSET(INDIRECT($N4),4+$J4,-1),Sprints!$B$8)</f>
        <v>0</v>
      </c>
      <c r="N4" s="6" t="str" cm="1">
        <f t="array" aca="1" ref="N4" ca="1">CELL("address",INDEX(Sprints!$C$10:$C$75,MATCH(A4,Sprints!$C$10:$C$75,0),1))</f>
        <v>'[agile-sprints.xlsx]Sprints'!$C$10</v>
      </c>
    </row>
    <row r="5" spans="1:14" x14ac:dyDescent="0.25">
      <c r="A5" s="7" t="s">
        <v>61</v>
      </c>
      <c r="B5" s="8">
        <f>WORKDAY(I4,1)</f>
        <v>44907</v>
      </c>
      <c r="C5" s="7">
        <v>2</v>
      </c>
      <c r="D5" s="7" t="str">
        <f ca="1">IF(SUM($K5:$M5)&gt;=$J5,"DONE","TODO")</f>
        <v>TODO</v>
      </c>
      <c r="E5" s="7">
        <v>50</v>
      </c>
      <c r="F5" s="7">
        <v>5</v>
      </c>
      <c r="G5" s="7" cm="1">
        <f t="array" aca="1" ref="G5" ca="1">OFFSET(INDIRECT(N5),0,5)</f>
        <v>53</v>
      </c>
      <c r="H5" s="7">
        <f ca="1">SUMIF(OFFSET(INDIRECT(N5),4,-1):OFFSET(INDIRECT(N5),4+J5,-1),Sprints!$B$7,Sprints!H15:H27)</f>
        <v>0</v>
      </c>
      <c r="I5" s="8">
        <f>WORKDAY(B5,C5*7)</f>
        <v>44925</v>
      </c>
      <c r="J5" s="7" cm="1">
        <f t="array" aca="1" ref="J5" ca="1">OFFSET(INDIRECT(N5),0,2)</f>
        <v>11</v>
      </c>
      <c r="K5" s="7">
        <f ca="1">COUNTIF(OFFSET(INDIRECT($N5),4,-1):OFFSET(INDIRECT($N5),4+$J5,-1),Sprints!$B$3)</f>
        <v>2</v>
      </c>
      <c r="L5" s="7">
        <f ca="1">COUNTIF(OFFSET(INDIRECT($N5),4,-1):OFFSET(INDIRECT($N5),4+$J5,-1),Sprints!$B$7)</f>
        <v>0</v>
      </c>
      <c r="M5" s="7">
        <f ca="1">COUNTIF(OFFSET(INDIRECT($N5),4,-1):OFFSET(INDIRECT($N5),4+$J5,-1),Sprints!$B$8)</f>
        <v>0</v>
      </c>
      <c r="N5" s="6" t="str" cm="1">
        <f t="array" aca="1" ref="N5" ca="1">CELL("address",INDEX(Sprints!$C$10:$C$75,MATCH(A5,Sprints!$C$10:$C$75,0),1))</f>
        <v>'[agile-sprints.xlsx]Sprints'!$C$27</v>
      </c>
    </row>
    <row r="6" spans="1:14" x14ac:dyDescent="0.25">
      <c r="B6" s="8"/>
      <c r="I6" s="8"/>
      <c r="K6" s="8"/>
      <c r="L6" s="8"/>
      <c r="M6" s="8"/>
      <c r="N6" s="6"/>
    </row>
    <row r="7" spans="1:14" x14ac:dyDescent="0.25">
      <c r="A7" s="7" t="s">
        <v>75</v>
      </c>
      <c r="B7" s="8">
        <v>44886</v>
      </c>
      <c r="C7" s="7">
        <v>2</v>
      </c>
      <c r="G7" s="7" cm="1">
        <f t="array" aca="1" ref="G7" ca="1">OFFSET(INDIRECT(N7),0,5)</f>
        <v>136</v>
      </c>
      <c r="I7" s="8">
        <f>WORKDAY(B7,C7*7)</f>
        <v>44904</v>
      </c>
      <c r="J7" s="7" cm="1">
        <f t="array" aca="1" ref="J7" ca="1">OFFSET(INDIRECT(N7),0,2)</f>
        <v>26</v>
      </c>
      <c r="K7" s="8"/>
      <c r="L7" s="8"/>
      <c r="M7" s="8"/>
      <c r="N7" s="6" t="str" cm="1">
        <f t="array" aca="1" ref="N7" ca="1">CELL("address",INDEX(Sprints!$C$10:$C$75,MATCH(A7,Sprints!$C$10:$C$75,0),1))</f>
        <v>'[agile-sprints.xlsx]Sprints'!$C$45</v>
      </c>
    </row>
    <row r="9" spans="1:14" x14ac:dyDescent="0.25">
      <c r="B9" s="10" t="s">
        <v>17</v>
      </c>
    </row>
  </sheetData>
  <mergeCells count="2">
    <mergeCell ref="E2:H2"/>
    <mergeCell ref="J2:M2"/>
  </mergeCells>
  <conditionalFormatting sqref="A4:N6">
    <cfRule type="expression" dxfId="1" priority="7" stopIfTrue="1">
      <formula>AND($G4&gt;$E4,$G4&lt;=$E4+$F4)</formula>
    </cfRule>
    <cfRule type="expression" dxfId="0" priority="8">
      <formula>$G4&gt;$E4+$F4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Sprints</vt:lpstr>
      <vt:lpstr>Plan</vt:lpstr>
      <vt:lpstr>Sprints!_FilterDatabase_0</vt:lpstr>
      <vt:lpstr>Sprints!_FilterDatabase_0_0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25</cp:revision>
  <dcterms:created xsi:type="dcterms:W3CDTF">2017-06-09T10:56:45Z</dcterms:created>
  <dcterms:modified xsi:type="dcterms:W3CDTF">2022-11-23T09:04:49Z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