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el/1data/m/tech/tasks/"/>
    </mc:Choice>
  </mc:AlternateContent>
  <xr:revisionPtr revIDLastSave="0" documentId="13_ncr:1_{155A9BE5-7EA7-A64A-A55A-FF0DC28C7569}" xr6:coauthVersionLast="47" xr6:coauthVersionMax="47" xr10:uidLastSave="{00000000-0000-0000-0000-000000000000}"/>
  <bookViews>
    <workbookView xWindow="6300" yWindow="2300" windowWidth="22460" windowHeight="14420" tabRatio="500" activeTab="2" xr2:uid="{00000000-000D-0000-FFFF-FFFF00000000}"/>
  </bookViews>
  <sheets>
    <sheet name="Overview" sheetId="1" r:id="rId1"/>
    <sheet name="Team" sheetId="3" r:id="rId2"/>
    <sheet name="Tasks" sheetId="2" r:id="rId3"/>
    <sheet name="ReqTracing" sheetId="4" r:id="rId4"/>
  </sheets>
  <definedNames>
    <definedName name="_xlnm._FilterDatabase" localSheetId="0" hidden="1">Overview!$A$1:$H$4</definedName>
    <definedName name="_xlnm._FilterDatabase" localSheetId="2" hidden="1">Tasks!$A$1:$I$13</definedName>
    <definedName name="_xlnm._FilterDatabase" localSheetId="1" hidden="1">Team!$A$1:$H$6</definedName>
    <definedName name="_FilterDatabase_0" localSheetId="2">Tasks!$B$1:$H$6</definedName>
    <definedName name="_FilterDatabase_0_0" localSheetId="2">Tasks!$B$1:$H$6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2" l="1"/>
  <c r="F3" i="2"/>
  <c r="F3" i="1"/>
  <c r="F4" i="1"/>
  <c r="F2" i="1"/>
  <c r="D6" i="4" l="1"/>
  <c r="C6" i="4"/>
  <c r="B6" i="4"/>
  <c r="A4" i="4"/>
  <c r="A3" i="4"/>
  <c r="A2" i="4"/>
  <c r="F6" i="3"/>
  <c r="C6" i="3"/>
  <c r="D6" i="3" s="1"/>
  <c r="E6" i="3" s="1"/>
  <c r="F5" i="3"/>
  <c r="C5" i="3"/>
  <c r="D5" i="3" s="1"/>
  <c r="E5" i="3" s="1"/>
  <c r="F4" i="3"/>
  <c r="C4" i="3"/>
  <c r="D4" i="3" s="1"/>
  <c r="E4" i="3" s="1"/>
  <c r="F3" i="3"/>
  <c r="C3" i="3"/>
  <c r="D3" i="3" s="1"/>
  <c r="E3" i="3" s="1"/>
  <c r="F2" i="3"/>
  <c r="C2" i="3"/>
  <c r="D2" i="3" s="1"/>
  <c r="H16" i="2"/>
  <c r="H15" i="2"/>
  <c r="E3" i="1"/>
  <c r="E4" i="1"/>
  <c r="D4" i="1" s="1"/>
  <c r="H4" i="1" s="1"/>
  <c r="H17" i="2" l="1"/>
  <c r="E2" i="3"/>
  <c r="E8" i="3" s="1"/>
  <c r="D8" i="3"/>
  <c r="D3" i="1"/>
  <c r="H3" i="1" s="1"/>
  <c r="G4" i="1"/>
  <c r="G3" i="1"/>
  <c r="E2" i="1"/>
  <c r="C8" i="3"/>
  <c r="G2" i="1"/>
  <c r="D2" i="1" l="1"/>
  <c r="H2" i="1" s="1"/>
</calcChain>
</file>

<file path=xl/sharedStrings.xml><?xml version="1.0" encoding="utf-8"?>
<sst xmlns="http://schemas.openxmlformats.org/spreadsheetml/2006/main" count="122" uniqueCount="71">
  <si>
    <t>Nr.</t>
  </si>
  <si>
    <t>Description</t>
  </si>
  <si>
    <t>Dev Tasks</t>
  </si>
  <si>
    <t>SV Tasks</t>
  </si>
  <si>
    <t>% Done</t>
  </si>
  <si>
    <t>Status</t>
  </si>
  <si>
    <t>Work Item</t>
  </si>
  <si>
    <t>Task</t>
  </si>
  <si>
    <t>Type</t>
  </si>
  <si>
    <t>Team</t>
  </si>
  <si>
    <t>Remaining Effort</t>
  </si>
  <si>
    <t>Notes</t>
  </si>
  <si>
    <t>DONE</t>
  </si>
  <si>
    <t>George</t>
  </si>
  <si>
    <t>planned</t>
  </si>
  <si>
    <t>Cristi</t>
  </si>
  <si>
    <t>Assigned</t>
  </si>
  <si>
    <t>Out</t>
  </si>
  <si>
    <t>Total</t>
  </si>
  <si>
    <t>End</t>
  </si>
  <si>
    <t>Remaining tasks</t>
  </si>
  <si>
    <t>Remaining days off</t>
  </si>
  <si>
    <t>Projected date</t>
  </si>
  <si>
    <t>Target date</t>
  </si>
  <si>
    <t>Work Item / Requirement</t>
  </si>
  <si>
    <t>SEC02</t>
  </si>
  <si>
    <t>x</t>
  </si>
  <si>
    <t>Covered?</t>
  </si>
  <si>
    <t>Authentication</t>
  </si>
  <si>
    <t>Authorization</t>
  </si>
  <si>
    <t>Test Authentication</t>
  </si>
  <si>
    <t>Test Authorization</t>
  </si>
  <si>
    <t>Authenticate users into the system</t>
  </si>
  <si>
    <t>Authorize users based on their role</t>
  </si>
  <si>
    <t>Alan</t>
  </si>
  <si>
    <t>Dana</t>
  </si>
  <si>
    <t>Tom</t>
  </si>
  <si>
    <t>CR01</t>
  </si>
  <si>
    <t>SEC01</t>
  </si>
  <si>
    <t>Remaining Duration</t>
  </si>
  <si>
    <t>Payments</t>
  </si>
  <si>
    <t>Process payments</t>
  </si>
  <si>
    <t>(insert before)</t>
  </si>
  <si>
    <t>Login endpoint in the server</t>
  </si>
  <si>
    <t>Login form</t>
  </si>
  <si>
    <t>Forgot password</t>
  </si>
  <si>
    <t>Role management endpoints in the server</t>
  </si>
  <si>
    <t>Authorize endpoint in the server</t>
  </si>
  <si>
    <t>Default role for non existing users</t>
  </si>
  <si>
    <t>Payment methods endpoint</t>
  </si>
  <si>
    <t>Support PayPal</t>
  </si>
  <si>
    <t>Payment form</t>
  </si>
  <si>
    <t>Test Payments</t>
  </si>
  <si>
    <t>Load / day</t>
  </si>
  <si>
    <t>Tasks Count</t>
  </si>
  <si>
    <t>ID</t>
  </si>
  <si>
    <t>AUTHN01</t>
  </si>
  <si>
    <t>AUTHN02</t>
  </si>
  <si>
    <t>AUTHN03</t>
  </si>
  <si>
    <t>AUTHN04</t>
  </si>
  <si>
    <t>AUTHZ01</t>
  </si>
  <si>
    <t>AUTHZ02</t>
  </si>
  <si>
    <t>AUTHZ03</t>
  </si>
  <si>
    <t>AUTHZ04</t>
  </si>
  <si>
    <t>PAY01</t>
  </si>
  <si>
    <t>PAY02</t>
  </si>
  <si>
    <t>PAY03</t>
  </si>
  <si>
    <t>PAY04</t>
  </si>
  <si>
    <t>Depends on</t>
  </si>
  <si>
    <t>Feature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</si>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</sst>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&quot;, &quot;yyyy\-mm\-dd"/>
  </numFmts>
  <fonts count="5" x14ac:knownFonts="1">
    <font>
      <sz val="14"/>
      <color rgb="FF000000"/>
      <name val="Calibri"/>
      <family val="2"/>
      <charset val="1"/>
    </font>
    <font>
      <sz val="8"/>
      <name val="Calibri"/>
      <family val="2"/>
      <charset val="1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i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vertical="top" wrapText="1"/>
    </xf>
    <xf numFmtId="164" fontId="2" fillId="0" borderId="0" xfId="0" applyNumberFormat="1" applyFont="1"/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baseColWidth="10" defaultColWidth="8.7109375" defaultRowHeight="21" x14ac:dyDescent="0.25"/>
  <cols>
    <col min="1" max="1" width="5.7109375" style="1" customWidth="1"/>
    <col min="2" max="2" width="20.5703125" style="1" customWidth="1"/>
    <col min="3" max="3" width="49.7109375" style="1" customWidth="1"/>
    <col min="4" max="6" width="9" style="1" customWidth="1"/>
    <col min="7" max="7" width="11.28515625" style="1" customWidth="1"/>
    <col min="8" max="8" width="9.28515625" style="1" customWidth="1"/>
    <col min="9" max="1025" width="9" style="1" customWidth="1"/>
    <col min="1026" max="16384" width="8.7109375" style="2"/>
  </cols>
  <sheetData>
    <row r="1" spans="1:8" ht="41" customHeight="1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2</v>
      </c>
      <c r="F1" s="1" t="s">
        <v>3</v>
      </c>
      <c r="G1" s="1" t="s">
        <v>10</v>
      </c>
      <c r="H1" s="1" t="s">
        <v>4</v>
      </c>
    </row>
    <row r="2" spans="1:8" ht="22" x14ac:dyDescent="0.25">
      <c r="A2" s="1">
        <v>1</v>
      </c>
      <c r="B2" s="3" t="s">
        <v>28</v>
      </c>
      <c r="C2" s="1" t="s">
        <v>32</v>
      </c>
      <c r="D2" s="1">
        <f>E2+F2</f>
        <v>0</v>
      </c>
      <c r="E2" s="1">
        <f>COUNTIFS(Tasks!$C$2:$C$14,$B2,Tasks!$E$2:$E$14,"DEV")</f>
        <v>0</v>
      </c>
      <c r="F2" s="1">
        <f>COUNTIFS(Tasks!$C$2:$C$14,$B2,Tasks!$E$2:$E$14,"QA")</f>
        <v>0</v>
      </c>
      <c r="G2" s="1">
        <f>SUMIFS(Tasks!$H$2:$H$14,Tasks!$C$2:$C$14,$B2)</f>
        <v>17</v>
      </c>
      <c r="H2" s="1" t="e">
        <f>_xlfn.CONCAT(_xlfn.FLOOR.MATH(COUNTIFS(Tasks!$C$2:$C$14,$B2,Tasks!$B$2:$B$14,"DONE") * 100 / $D2), "%")</f>
        <v>#DIV/0!</v>
      </c>
    </row>
    <row r="3" spans="1:8" ht="22" x14ac:dyDescent="0.25">
      <c r="A3" s="1">
        <v>2</v>
      </c>
      <c r="B3" s="3" t="s">
        <v>29</v>
      </c>
      <c r="C3" s="1" t="s">
        <v>33</v>
      </c>
      <c r="D3" s="1">
        <f>E3+F3</f>
        <v>0</v>
      </c>
      <c r="E3" s="1">
        <f>COUNTIFS(Tasks!$C$2:$C$14,$B3,Tasks!$E$2:$E$14,"DEV")</f>
        <v>0</v>
      </c>
      <c r="F3" s="1">
        <f>COUNTIFS(Tasks!$C$2:$C$14,$B3,Tasks!$E$2:$E$14,"QA")</f>
        <v>0</v>
      </c>
      <c r="G3" s="1">
        <f>SUMIFS(Tasks!$H$2:$H$14,Tasks!$C$2:$C$14,$B3)</f>
        <v>14</v>
      </c>
      <c r="H3" s="1" t="e">
        <f>_xlfn.CONCAT(_xlfn.FLOOR.MATH(COUNTIFS(Tasks!$C$2:$C$14,$B3,Tasks!$B$2:$B$14,"DONE") * 100 / $D3), "%")</f>
        <v>#DIV/0!</v>
      </c>
    </row>
    <row r="4" spans="1:8" ht="22" x14ac:dyDescent="0.25">
      <c r="A4" s="1">
        <v>3</v>
      </c>
      <c r="B4" s="3" t="s">
        <v>40</v>
      </c>
      <c r="C4" s="1" t="s">
        <v>41</v>
      </c>
      <c r="D4" s="1">
        <f>E4+F4</f>
        <v>0</v>
      </c>
      <c r="E4" s="1">
        <f>COUNTIFS(Tasks!$C$2:$C$14,$B4,Tasks!$E$2:$E$14,"DEV")</f>
        <v>0</v>
      </c>
      <c r="F4" s="1">
        <f>COUNTIFS(Tasks!$C$2:$C$14,$B4,Tasks!$E$2:$E$14,"QA")</f>
        <v>0</v>
      </c>
      <c r="G4" s="1">
        <f>SUMIFS(Tasks!$H$2:$H$14,Tasks!$C$2:$C$14,$B4)</f>
        <v>15</v>
      </c>
      <c r="H4" s="1" t="e">
        <f>_xlfn.CONCAT(_xlfn.FLOOR.MATH(COUNTIFS(Tasks!$C$2:$C$14,$B4,Tasks!$B$2:$B$14,"DONE") * 100 / $D4), "%")</f>
        <v>#DIV/0!</v>
      </c>
    </row>
    <row r="6" spans="1:8" ht="22" x14ac:dyDescent="0.25">
      <c r="B6" s="8" t="s">
        <v>42</v>
      </c>
    </row>
  </sheetData>
  <autoFilter ref="A1:H4" xr:uid="{00000000-0009-0000-0000-000000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ColWidth="8.7109375" defaultRowHeight="21" x14ac:dyDescent="0.25"/>
  <cols>
    <col min="1" max="1" width="15.28515625" style="2" customWidth="1"/>
    <col min="2" max="2" width="7.7109375" style="2" customWidth="1"/>
    <col min="3" max="3" width="11.7109375" style="2" customWidth="1"/>
    <col min="4" max="4" width="12.42578125" style="2" customWidth="1"/>
    <col min="5" max="5" width="19.5703125" style="7" customWidth="1"/>
    <col min="6" max="6" width="12.140625" style="7" customWidth="1"/>
    <col min="7" max="7" width="13" style="7" customWidth="1"/>
    <col min="8" max="8" width="15" style="2" customWidth="1"/>
    <col min="9" max="1025" width="9" style="2" customWidth="1"/>
    <col min="1026" max="16384" width="8.7109375" style="2"/>
  </cols>
  <sheetData>
    <row r="1" spans="1:8" s="1" customFormat="1" ht="43" customHeight="1" x14ac:dyDescent="0.25">
      <c r="A1" s="1" t="s">
        <v>9</v>
      </c>
      <c r="B1" s="1" t="s">
        <v>53</v>
      </c>
      <c r="C1" s="1" t="s">
        <v>10</v>
      </c>
      <c r="D1" s="1" t="s">
        <v>39</v>
      </c>
      <c r="E1" s="6" t="s">
        <v>19</v>
      </c>
      <c r="F1" s="6" t="s">
        <v>20</v>
      </c>
      <c r="G1" s="1" t="s">
        <v>21</v>
      </c>
      <c r="H1" s="1" t="s">
        <v>11</v>
      </c>
    </row>
    <row r="2" spans="1:8" x14ac:dyDescent="0.25">
      <c r="A2" s="2" t="s">
        <v>13</v>
      </c>
      <c r="B2" s="2">
        <v>1</v>
      </c>
      <c r="C2" s="2">
        <f>SUMIFS(Tasks!$H$2:$H$14,Tasks!$G$2:$G$14,$A2)</f>
        <v>3</v>
      </c>
      <c r="D2" s="2">
        <f t="shared" ref="D2:D6" si="0">ROUNDUP($C2/$B2,0)+$G2</f>
        <v>6</v>
      </c>
      <c r="E2" s="7">
        <f t="shared" ref="E2:E6" ca="1" si="1">WORKDAY(TODAY(), IF($D2&gt;0,$D2,0))</f>
        <v>44896</v>
      </c>
      <c r="F2" s="2">
        <f>COUNTIFS(Tasks!$G$2:$G$14,$A2,Tasks!$B$2:$B$14,"&lt;&gt;DONE")</f>
        <v>1</v>
      </c>
      <c r="G2" s="2">
        <v>3</v>
      </c>
    </row>
    <row r="3" spans="1:8" x14ac:dyDescent="0.25">
      <c r="A3" s="2" t="s">
        <v>34</v>
      </c>
      <c r="B3" s="2">
        <v>1</v>
      </c>
      <c r="C3" s="2">
        <f>SUMIFS(Tasks!$H$2:$H$14,Tasks!$G$2:$G$14,$A3)</f>
        <v>7</v>
      </c>
      <c r="D3" s="2">
        <f t="shared" si="0"/>
        <v>7</v>
      </c>
      <c r="E3" s="7">
        <f t="shared" ca="1" si="1"/>
        <v>44897</v>
      </c>
      <c r="F3" s="2">
        <f>COUNTIFS(Tasks!$G$2:$G$14,$A3,Tasks!$B$2:$B$14,"&lt;&gt;DONE")</f>
        <v>1</v>
      </c>
      <c r="G3" s="2"/>
    </row>
    <row r="4" spans="1:8" x14ac:dyDescent="0.25">
      <c r="A4" s="2" t="s">
        <v>35</v>
      </c>
      <c r="B4" s="2">
        <v>1</v>
      </c>
      <c r="C4" s="2">
        <f>SUMIFS(Tasks!$H$2:$H$14,Tasks!$G$2:$G$14,$A4)</f>
        <v>11</v>
      </c>
      <c r="D4" s="2">
        <f t="shared" si="0"/>
        <v>11</v>
      </c>
      <c r="E4" s="7">
        <f t="shared" ca="1" si="1"/>
        <v>44903</v>
      </c>
      <c r="F4" s="2">
        <f>COUNTIFS(Tasks!$G$2:$G$14,$A4,Tasks!$B$2:$B$14,"&lt;&gt;DONE")</f>
        <v>2</v>
      </c>
      <c r="G4" s="2">
        <v>0</v>
      </c>
    </row>
    <row r="5" spans="1:8" x14ac:dyDescent="0.25">
      <c r="A5" s="2" t="s">
        <v>15</v>
      </c>
      <c r="B5" s="2">
        <v>1</v>
      </c>
      <c r="C5" s="2">
        <f>SUMIFS(Tasks!$H$2:$H$14,Tasks!$G$2:$G$14,$A5)</f>
        <v>12</v>
      </c>
      <c r="D5" s="2">
        <f t="shared" si="0"/>
        <v>12</v>
      </c>
      <c r="E5" s="7">
        <f t="shared" ca="1" si="1"/>
        <v>44904</v>
      </c>
      <c r="F5" s="2">
        <f>COUNTIFS(Tasks!$G$2:$G$14,$A5,Tasks!$B$2:$B$14,"&lt;&gt;DONE")</f>
        <v>2</v>
      </c>
      <c r="G5" s="2"/>
    </row>
    <row r="6" spans="1:8" x14ac:dyDescent="0.25">
      <c r="A6" s="2" t="s">
        <v>36</v>
      </c>
      <c r="B6" s="2">
        <v>1</v>
      </c>
      <c r="C6" s="2">
        <f>SUMIFS(Tasks!$H$2:$H$14,Tasks!$G$2:$G$14,$A6)</f>
        <v>13</v>
      </c>
      <c r="D6" s="2">
        <f t="shared" si="0"/>
        <v>13</v>
      </c>
      <c r="E6" s="7">
        <f t="shared" ca="1" si="1"/>
        <v>44907</v>
      </c>
      <c r="F6" s="2">
        <f>COUNTIFS(Tasks!$G$2:$G$14,$A6,Tasks!$B$2:$B$14,"&lt;&gt;DONE")</f>
        <v>3</v>
      </c>
      <c r="G6" s="2"/>
    </row>
    <row r="8" spans="1:8" x14ac:dyDescent="0.25">
      <c r="A8" s="2" t="s">
        <v>22</v>
      </c>
      <c r="C8" s="2">
        <f>SUM(C2:C7)</f>
        <v>46</v>
      </c>
      <c r="D8" s="2">
        <f>SUM(D2:D7)</f>
        <v>49</v>
      </c>
      <c r="E8" s="7">
        <f ca="1">MAX(E2:E7)</f>
        <v>44907</v>
      </c>
    </row>
    <row r="10" spans="1:8" x14ac:dyDescent="0.25">
      <c r="A10" s="2" t="s">
        <v>23</v>
      </c>
      <c r="E10" s="7">
        <v>43619</v>
      </c>
    </row>
  </sheetData>
  <autoFilter ref="A1:H6" xr:uid="{00000000-0009-0000-0000-000002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baseColWidth="10" defaultColWidth="8.7109375" defaultRowHeight="21" x14ac:dyDescent="0.25"/>
  <cols>
    <col min="1" max="1" width="11.42578125" style="2" customWidth="1"/>
    <col min="2" max="2" width="9.7109375" style="2" customWidth="1"/>
    <col min="3" max="3" width="15.42578125" style="2" customWidth="1"/>
    <col min="4" max="4" width="52" style="2" customWidth="1"/>
    <col min="5" max="5" width="8.85546875" style="2" customWidth="1"/>
    <col min="6" max="6" width="11.140625" style="2" bestFit="1" customWidth="1"/>
    <col min="7" max="7" width="9.140625" style="2" bestFit="1" customWidth="1"/>
    <col min="8" max="8" width="11.28515625" style="2" customWidth="1"/>
    <col min="9" max="9" width="14" style="2" customWidth="1"/>
    <col min="10" max="1026" width="10.7109375" style="2" customWidth="1"/>
    <col min="1027" max="16384" width="8.7109375" style="2"/>
  </cols>
  <sheetData>
    <row r="1" spans="1:9" s="1" customFormat="1" ht="44" x14ac:dyDescent="0.25">
      <c r="A1" s="1" t="s">
        <v>55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68</v>
      </c>
      <c r="G1" s="1" t="s">
        <v>9</v>
      </c>
      <c r="H1" s="1" t="s">
        <v>10</v>
      </c>
      <c r="I1" s="1" t="s">
        <v>11</v>
      </c>
    </row>
    <row r="2" spans="1:9" x14ac:dyDescent="0.25">
      <c r="A2" s="2" t="s">
        <v>56</v>
      </c>
      <c r="B2" s="2" t="s">
        <v>12</v>
      </c>
      <c r="C2" s="3" t="s">
        <v>28</v>
      </c>
      <c r="D2" s="3" t="s">
        <v>43</v>
      </c>
      <c r="E2" s="2" t="s">
        <v>69</v>
      </c>
      <c r="G2" s="2" t="s">
        <v>13</v>
      </c>
      <c r="H2" s="2">
        <v>0</v>
      </c>
    </row>
    <row r="3" spans="1:9" x14ac:dyDescent="0.25">
      <c r="A3" s="2" t="s">
        <v>57</v>
      </c>
      <c r="B3" s="2" t="s">
        <v>14</v>
      </c>
      <c r="C3" s="3" t="s">
        <v>28</v>
      </c>
      <c r="D3" s="3" t="s">
        <v>44</v>
      </c>
      <c r="E3" s="2" t="s">
        <v>69</v>
      </c>
      <c r="F3" s="2" t="str">
        <f>A2</f>
        <v>AUTHN01</v>
      </c>
      <c r="G3" s="2" t="s">
        <v>15</v>
      </c>
      <c r="H3" s="2">
        <v>7</v>
      </c>
    </row>
    <row r="4" spans="1:9" x14ac:dyDescent="0.25">
      <c r="A4" s="2" t="s">
        <v>58</v>
      </c>
      <c r="B4" s="2" t="s">
        <v>14</v>
      </c>
      <c r="C4" s="3" t="s">
        <v>28</v>
      </c>
      <c r="D4" s="3" t="s">
        <v>45</v>
      </c>
      <c r="E4" s="2" t="s">
        <v>69</v>
      </c>
      <c r="G4" s="2" t="s">
        <v>35</v>
      </c>
      <c r="H4" s="2">
        <v>5</v>
      </c>
    </row>
    <row r="5" spans="1:9" x14ac:dyDescent="0.25">
      <c r="A5" s="2" t="s">
        <v>59</v>
      </c>
      <c r="B5" s="2" t="s">
        <v>14</v>
      </c>
      <c r="C5" s="3" t="s">
        <v>28</v>
      </c>
      <c r="D5" s="3" t="s">
        <v>30</v>
      </c>
      <c r="E5" s="2" t="s">
        <v>70</v>
      </c>
      <c r="G5" s="2" t="s">
        <v>36</v>
      </c>
      <c r="H5" s="2">
        <v>5</v>
      </c>
    </row>
    <row r="6" spans="1:9" x14ac:dyDescent="0.25">
      <c r="A6" s="2" t="s">
        <v>60</v>
      </c>
      <c r="B6" s="2" t="s">
        <v>12</v>
      </c>
      <c r="C6" s="3" t="s">
        <v>29</v>
      </c>
      <c r="D6" s="3" t="s">
        <v>46</v>
      </c>
      <c r="E6" s="2" t="s">
        <v>69</v>
      </c>
      <c r="G6" s="2" t="s">
        <v>15</v>
      </c>
      <c r="H6" s="2">
        <v>0</v>
      </c>
    </row>
    <row r="7" spans="1:9" x14ac:dyDescent="0.25">
      <c r="A7" s="2" t="s">
        <v>61</v>
      </c>
      <c r="B7" s="2" t="s">
        <v>14</v>
      </c>
      <c r="C7" s="3" t="s">
        <v>29</v>
      </c>
      <c r="D7" s="3" t="s">
        <v>47</v>
      </c>
      <c r="E7" s="2" t="s">
        <v>69</v>
      </c>
      <c r="G7" s="2" t="s">
        <v>13</v>
      </c>
      <c r="H7" s="2">
        <v>3</v>
      </c>
    </row>
    <row r="8" spans="1:9" x14ac:dyDescent="0.25">
      <c r="A8" s="2" t="s">
        <v>62</v>
      </c>
      <c r="B8" s="2" t="s">
        <v>14</v>
      </c>
      <c r="C8" s="3" t="s">
        <v>29</v>
      </c>
      <c r="D8" s="3" t="s">
        <v>48</v>
      </c>
      <c r="E8" s="2" t="s">
        <v>69</v>
      </c>
      <c r="G8" s="2" t="s">
        <v>35</v>
      </c>
      <c r="H8" s="2">
        <v>6</v>
      </c>
    </row>
    <row r="9" spans="1:9" x14ac:dyDescent="0.25">
      <c r="A9" s="2" t="s">
        <v>63</v>
      </c>
      <c r="B9" s="2" t="s">
        <v>14</v>
      </c>
      <c r="C9" s="3" t="s">
        <v>29</v>
      </c>
      <c r="D9" s="3" t="s">
        <v>31</v>
      </c>
      <c r="E9" s="2" t="s">
        <v>70</v>
      </c>
      <c r="G9" s="2" t="s">
        <v>36</v>
      </c>
      <c r="H9" s="2">
        <v>5</v>
      </c>
    </row>
    <row r="10" spans="1:9" x14ac:dyDescent="0.25">
      <c r="A10" s="2" t="s">
        <v>64</v>
      </c>
      <c r="B10" s="2" t="s">
        <v>14</v>
      </c>
      <c r="C10" s="3" t="s">
        <v>40</v>
      </c>
      <c r="D10" s="3" t="s">
        <v>49</v>
      </c>
      <c r="E10" s="2" t="s">
        <v>69</v>
      </c>
      <c r="G10" s="2" t="s">
        <v>34</v>
      </c>
      <c r="H10" s="2">
        <v>7</v>
      </c>
    </row>
    <row r="11" spans="1:9" x14ac:dyDescent="0.25">
      <c r="A11" s="2" t="s">
        <v>65</v>
      </c>
      <c r="B11" s="2" t="s">
        <v>12</v>
      </c>
      <c r="C11" s="3" t="s">
        <v>40</v>
      </c>
      <c r="D11" s="3" t="s">
        <v>50</v>
      </c>
      <c r="E11" s="2" t="s">
        <v>69</v>
      </c>
      <c r="G11" s="2" t="s">
        <v>34</v>
      </c>
      <c r="H11" s="2">
        <v>0</v>
      </c>
    </row>
    <row r="12" spans="1:9" x14ac:dyDescent="0.25">
      <c r="A12" s="2" t="s">
        <v>66</v>
      </c>
      <c r="B12" s="2" t="s">
        <v>14</v>
      </c>
      <c r="C12" s="3" t="s">
        <v>40</v>
      </c>
      <c r="D12" s="3" t="s">
        <v>51</v>
      </c>
      <c r="E12" s="2" t="s">
        <v>69</v>
      </c>
      <c r="F12" s="2" t="str">
        <f>A10</f>
        <v>PAY01</v>
      </c>
      <c r="G12" s="2" t="s">
        <v>15</v>
      </c>
      <c r="H12" s="2">
        <v>5</v>
      </c>
    </row>
    <row r="13" spans="1:9" x14ac:dyDescent="0.25">
      <c r="A13" s="2" t="s">
        <v>67</v>
      </c>
      <c r="B13" s="2" t="s">
        <v>14</v>
      </c>
      <c r="C13" s="3" t="s">
        <v>40</v>
      </c>
      <c r="D13" s="3" t="s">
        <v>52</v>
      </c>
      <c r="E13" s="2" t="s">
        <v>70</v>
      </c>
      <c r="G13" s="2" t="s">
        <v>36</v>
      </c>
      <c r="H13" s="2">
        <v>3</v>
      </c>
    </row>
    <row r="14" spans="1:9" x14ac:dyDescent="0.25">
      <c r="C14" s="3"/>
    </row>
    <row r="15" spans="1:9" x14ac:dyDescent="0.25">
      <c r="D15" s="4"/>
      <c r="E15" s="4"/>
      <c r="G15" s="4" t="s">
        <v>16</v>
      </c>
      <c r="H15" s="2">
        <f>SUMIF(G$2:G$14,"&lt;&gt;",H$2:H$14)</f>
        <v>46</v>
      </c>
    </row>
    <row r="16" spans="1:9" x14ac:dyDescent="0.25">
      <c r="G16" s="4" t="s">
        <v>17</v>
      </c>
      <c r="H16" s="2">
        <f>SUMIF(G$2:G$14,"",H$2:H$14)</f>
        <v>0</v>
      </c>
    </row>
    <row r="17" spans="7:8" x14ac:dyDescent="0.25">
      <c r="G17" s="4" t="s">
        <v>18</v>
      </c>
      <c r="H17" s="2">
        <f>H15+H16</f>
        <v>46</v>
      </c>
    </row>
  </sheetData>
  <autoFilter ref="A1:I13" xr:uid="{00000000-0001-0000-0100-000000000000}"/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5B1258E-9F91-2C43-847F-83D443C6DEF2}">
          <x14:formula1>
            <xm:f>Overview!$B$2:$B$5</xm:f>
          </x14:formula1>
          <xm:sqref>C2:C13</xm:sqref>
        </x14:dataValidation>
        <x14:dataValidation type="list" allowBlank="1" showInputMessage="1" showErrorMessage="1" xr:uid="{591D67FE-E5CD-D34C-829A-140C70557904}">
          <x14:formula1>
            <xm:f>Team!$A$2:$A$7</xm:f>
          </x14:formula1>
          <xm:sqref>G2:G13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7109375" defaultRowHeight="21" x14ac:dyDescent="0.25"/>
  <cols>
    <col min="1" max="1" width="22.85546875" style="1" customWidth="1"/>
    <col min="2" max="2" width="10" style="5" customWidth="1"/>
    <col min="3" max="1023" width="11.85546875" style="5" customWidth="1"/>
    <col min="1024" max="16384" width="8.7109375" style="2"/>
  </cols>
  <sheetData>
    <row r="1" spans="1:4" s="1" customFormat="1" ht="44" x14ac:dyDescent="0.25">
      <c r="A1" s="1" t="s">
        <v>24</v>
      </c>
      <c r="B1" s="1" t="s">
        <v>37</v>
      </c>
      <c r="C1" s="1" t="s">
        <v>38</v>
      </c>
      <c r="D1" s="1" t="s">
        <v>25</v>
      </c>
    </row>
    <row r="2" spans="1:4" ht="22" x14ac:dyDescent="0.25">
      <c r="A2" s="1" t="str">
        <f>Overview!$B2</f>
        <v>Authentication</v>
      </c>
      <c r="D2" s="5" t="s">
        <v>26</v>
      </c>
    </row>
    <row r="3" spans="1:4" ht="22" x14ac:dyDescent="0.25">
      <c r="A3" s="1" t="str">
        <f>Overview!$B3</f>
        <v>Authorization</v>
      </c>
      <c r="C3" s="5" t="s">
        <v>26</v>
      </c>
    </row>
    <row r="4" spans="1:4" ht="22" x14ac:dyDescent="0.25">
      <c r="A4" s="1" t="str">
        <f>Overview!$B4</f>
        <v>Payments</v>
      </c>
      <c r="B4" s="5" t="s">
        <v>26</v>
      </c>
    </row>
    <row r="6" spans="1:4" ht="22" x14ac:dyDescent="0.25">
      <c r="A6" s="1" t="s">
        <v>27</v>
      </c>
      <c r="B6" s="5" t="str">
        <f>IF(COUNTA(B$2:B$5)&gt;0, "Yes", "No")</f>
        <v>Yes</v>
      </c>
      <c r="C6" s="5" t="str">
        <f>IF(COUNTA(C$2:C$5)&gt;0, "Yes", "No")</f>
        <v>Yes</v>
      </c>
      <c r="D6" s="5" t="str">
        <f>IF(COUNTA(D$2:D$5)&gt;0, "Yes", "No")</f>
        <v>Yes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Overview</vt:lpstr>
      <vt:lpstr>Team</vt:lpstr>
      <vt:lpstr>Tasks</vt:lpstr>
      <vt:lpstr>ReqTracing</vt:lpstr>
      <vt:lpstr>Tasks!_FilterDatabase_0</vt:lpstr>
      <vt:lpstr>Tasks!_FilterDatabase_0_0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25</cp:revision>
  <dcterms:created xsi:type="dcterms:W3CDTF">2017-06-09T10:56:45Z</dcterms:created>
  <dcterms:modified xsi:type="dcterms:W3CDTF">2022-11-23T07:09:58Z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