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gram Files (x86)\cygwin64\home\s.hein\GitHub\Trains\src\"/>
    </mc:Choice>
  </mc:AlternateContent>
  <xr:revisionPtr revIDLastSave="0" documentId="10_ncr:8140008_{CD1F30B2-D83E-46C9-B7EA-9548D63388FF}" xr6:coauthVersionLast="34" xr6:coauthVersionMax="34" xr10:uidLastSave="{00000000-0000-0000-0000-000000000000}"/>
  <bookViews>
    <workbookView xWindow="1485" yWindow="0" windowWidth="19035" windowHeight="9488"/>
  </bookViews>
  <sheets>
    <sheet name="a" sheetId="1" r:id="rId1"/>
    <sheet name="Diagramm1" sheetId="2" r:id="rId2"/>
  </sheets>
  <definedNames>
    <definedName name="solver_adj" localSheetId="0" hidden="1">a!$H$36:$H$37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a!$N$31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0"/>
</workbook>
</file>

<file path=xl/calcChain.xml><?xml version="1.0" encoding="utf-8"?>
<calcChain xmlns="http://schemas.openxmlformats.org/spreadsheetml/2006/main">
  <c r="H34" i="1" l="1"/>
  <c r="D37" i="1"/>
  <c r="F36" i="1"/>
  <c r="F37" i="1" s="1"/>
  <c r="H37" i="1" s="1"/>
  <c r="G36" i="1"/>
  <c r="B36" i="1"/>
  <c r="B37" i="1" s="1"/>
  <c r="F32" i="1"/>
  <c r="B32" i="1"/>
  <c r="F31" i="1"/>
  <c r="B31" i="1"/>
  <c r="H35" i="1"/>
  <c r="F33" i="1"/>
  <c r="B33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C4" i="1"/>
  <c r="D4" i="1" s="1"/>
  <c r="E4" i="1" s="1"/>
  <c r="C5" i="1"/>
  <c r="D5" i="1" s="1"/>
  <c r="E5" i="1" s="1"/>
  <c r="C6" i="1"/>
  <c r="D6" i="1" s="1"/>
  <c r="E6" i="1" s="1"/>
  <c r="C7" i="1"/>
  <c r="D7" i="1" s="1"/>
  <c r="E7" i="1" s="1"/>
  <c r="C8" i="1"/>
  <c r="D8" i="1" s="1"/>
  <c r="E8" i="1" s="1"/>
  <c r="C9" i="1"/>
  <c r="D9" i="1" s="1"/>
  <c r="E9" i="1" s="1"/>
  <c r="C10" i="1"/>
  <c r="D10" i="1" s="1"/>
  <c r="E10" i="1" s="1"/>
  <c r="C11" i="1"/>
  <c r="D11" i="1" s="1"/>
  <c r="E11" i="1" s="1"/>
  <c r="C12" i="1"/>
  <c r="D12" i="1" s="1"/>
  <c r="E12" i="1" s="1"/>
  <c r="C13" i="1"/>
  <c r="D13" i="1" s="1"/>
  <c r="E13" i="1" s="1"/>
  <c r="C14" i="1"/>
  <c r="D14" i="1" s="1"/>
  <c r="E14" i="1" s="1"/>
  <c r="C15" i="1"/>
  <c r="D15" i="1" s="1"/>
  <c r="E15" i="1" s="1"/>
  <c r="C16" i="1"/>
  <c r="D16" i="1" s="1"/>
  <c r="E16" i="1" s="1"/>
  <c r="C17" i="1"/>
  <c r="D17" i="1" s="1"/>
  <c r="E17" i="1" s="1"/>
  <c r="C18" i="1"/>
  <c r="D18" i="1" s="1"/>
  <c r="E18" i="1" s="1"/>
  <c r="C19" i="1"/>
  <c r="D19" i="1" s="1"/>
  <c r="E19" i="1" s="1"/>
  <c r="C20" i="1"/>
  <c r="D20" i="1" s="1"/>
  <c r="E20" i="1" s="1"/>
  <c r="C21" i="1"/>
  <c r="D21" i="1" s="1"/>
  <c r="E21" i="1" s="1"/>
  <c r="C22" i="1"/>
  <c r="D22" i="1" s="1"/>
  <c r="E22" i="1" s="1"/>
  <c r="C23" i="1"/>
  <c r="D23" i="1" s="1"/>
  <c r="E23" i="1" s="1"/>
  <c r="C24" i="1"/>
  <c r="D24" i="1" s="1"/>
  <c r="E24" i="1" s="1"/>
  <c r="C25" i="1"/>
  <c r="D25" i="1" s="1"/>
  <c r="E25" i="1" s="1"/>
  <c r="C26" i="1"/>
  <c r="D26" i="1" s="1"/>
  <c r="E26" i="1" s="1"/>
  <c r="C27" i="1"/>
  <c r="D27" i="1" s="1"/>
  <c r="E27" i="1" s="1"/>
  <c r="C28" i="1"/>
  <c r="D28" i="1" s="1"/>
  <c r="E28" i="1" s="1"/>
  <c r="C29" i="1"/>
  <c r="D29" i="1" s="1"/>
  <c r="E29" i="1" s="1"/>
  <c r="C30" i="1"/>
  <c r="D30" i="1" s="1"/>
  <c r="E30" i="1" s="1"/>
  <c r="C3" i="1"/>
  <c r="D3" i="1" s="1"/>
  <c r="E3" i="1" s="1"/>
  <c r="K9" i="1" l="1"/>
  <c r="K22" i="1"/>
  <c r="K24" i="1"/>
  <c r="K17" i="1"/>
  <c r="K14" i="1"/>
  <c r="K12" i="1"/>
  <c r="J7" i="1"/>
  <c r="H36" i="1"/>
  <c r="K8" i="1" s="1"/>
  <c r="J9" i="1"/>
  <c r="J11" i="1"/>
  <c r="D36" i="1"/>
  <c r="J27" i="1" s="1"/>
  <c r="K15" i="1"/>
  <c r="K7" i="1"/>
  <c r="K5" i="1"/>
  <c r="J4" i="1"/>
  <c r="J30" i="1"/>
  <c r="J24" i="1"/>
  <c r="J22" i="1"/>
  <c r="J16" i="1"/>
  <c r="J14" i="1"/>
  <c r="J8" i="1"/>
  <c r="J6" i="1"/>
  <c r="G37" i="1"/>
  <c r="J23" i="1" l="1"/>
  <c r="M23" i="1" s="1"/>
  <c r="J19" i="1"/>
  <c r="M19" i="1" s="1"/>
  <c r="K11" i="1"/>
  <c r="K13" i="1"/>
  <c r="J5" i="1"/>
  <c r="J10" i="1"/>
  <c r="J18" i="1"/>
  <c r="J26" i="1"/>
  <c r="J17" i="1"/>
  <c r="K6" i="1"/>
  <c r="N6" i="1" s="1"/>
  <c r="J13" i="1"/>
  <c r="J29" i="1"/>
  <c r="J21" i="1"/>
  <c r="K27" i="1"/>
  <c r="N27" i="1" s="1"/>
  <c r="K23" i="1"/>
  <c r="K26" i="1"/>
  <c r="K4" i="1"/>
  <c r="N4" i="1" s="1"/>
  <c r="K28" i="1"/>
  <c r="K16" i="1"/>
  <c r="K29" i="1"/>
  <c r="K3" i="1"/>
  <c r="N3" i="1" s="1"/>
  <c r="K19" i="1"/>
  <c r="J12" i="1"/>
  <c r="J20" i="1"/>
  <c r="J28" i="1"/>
  <c r="J25" i="1"/>
  <c r="M25" i="1" s="1"/>
  <c r="K10" i="1"/>
  <c r="J15" i="1"/>
  <c r="J3" i="1"/>
  <c r="K21" i="1"/>
  <c r="N21" i="1" s="1"/>
  <c r="K18" i="1"/>
  <c r="K20" i="1"/>
  <c r="K30" i="1"/>
  <c r="K25" i="1"/>
  <c r="N25" i="1" s="1"/>
  <c r="N5" i="1"/>
  <c r="N9" i="1"/>
  <c r="N13" i="1"/>
  <c r="N17" i="1"/>
  <c r="N29" i="1"/>
  <c r="N19" i="1"/>
  <c r="N8" i="1"/>
  <c r="N16" i="1"/>
  <c r="N24" i="1"/>
  <c r="N10" i="1"/>
  <c r="N14" i="1"/>
  <c r="N18" i="1"/>
  <c r="N22" i="1"/>
  <c r="N26" i="1"/>
  <c r="N30" i="1"/>
  <c r="N23" i="1"/>
  <c r="N7" i="1"/>
  <c r="N11" i="1"/>
  <c r="N15" i="1"/>
  <c r="N12" i="1"/>
  <c r="N20" i="1"/>
  <c r="N28" i="1"/>
  <c r="M4" i="1"/>
  <c r="M8" i="1"/>
  <c r="M12" i="1"/>
  <c r="M16" i="1"/>
  <c r="M20" i="1"/>
  <c r="M24" i="1"/>
  <c r="M28" i="1"/>
  <c r="M5" i="1"/>
  <c r="M9" i="1"/>
  <c r="M13" i="1"/>
  <c r="M17" i="1"/>
  <c r="M21" i="1"/>
  <c r="M29" i="1"/>
  <c r="M6" i="1"/>
  <c r="M10" i="1"/>
  <c r="M14" i="1"/>
  <c r="M18" i="1"/>
  <c r="M22" i="1"/>
  <c r="M26" i="1"/>
  <c r="M30" i="1"/>
  <c r="M7" i="1"/>
  <c r="M11" i="1"/>
  <c r="M15" i="1"/>
  <c r="M27" i="1"/>
  <c r="M3" i="1"/>
  <c r="N31" i="1" l="1"/>
  <c r="N32" i="1" s="1"/>
  <c r="M31" i="1"/>
</calcChain>
</file>

<file path=xl/sharedStrings.xml><?xml version="1.0" encoding="utf-8"?>
<sst xmlns="http://schemas.openxmlformats.org/spreadsheetml/2006/main" count="17" uniqueCount="17">
  <si>
    <t>speed 30, accel -0,3</t>
  </si>
  <si>
    <t>length</t>
  </si>
  <si>
    <t>tmid</t>
  </si>
  <si>
    <t>tend</t>
  </si>
  <si>
    <t>accel</t>
  </si>
  <si>
    <t>speed</t>
  </si>
  <si>
    <t>Measured times</t>
  </si>
  <si>
    <t>ICE4_DEU_28_N</t>
  </si>
  <si>
    <t>Scaled</t>
  </si>
  <si>
    <t>Diff[m]</t>
  </si>
  <si>
    <t>Diff[ms]</t>
  </si>
  <si>
    <t>ICET_DEU_28_N</t>
  </si>
  <si>
    <t>Est ICE4</t>
  </si>
  <si>
    <t>Est ICET</t>
  </si>
  <si>
    <t>Err ICE4</t>
  </si>
  <si>
    <t>Err ICET</t>
  </si>
  <si>
    <t>#14, or avg of #13 and #14?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</si>
</sst>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0.000"/>
    <numFmt numFmtId="166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1" fontId="0" fillId="0" borderId="0" xfId="0" applyNumberFormat="1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16" fillId="0" borderId="0" xfId="0" applyFont="1"/>
    <xf numFmtId="0" fontId="16" fillId="0" borderId="0" xfId="0" applyFont="1" applyAlignment="1">
      <alignment horizontal="right"/>
    </xf>
    <xf numFmtId="164" fontId="16" fillId="0" borderId="0" xfId="0" applyNumberFormat="1" applyFont="1"/>
    <xf numFmtId="0" fontId="0" fillId="0" borderId="0" xfId="0" quotePrefix="1"/>
    <xf numFmtId="10" fontId="16" fillId="0" borderId="0" xfId="1" applyNumberFormat="1" applyFont="1"/>
  </cellXfs>
  <cellStyles count="43">
    <cellStyle name="20 % - Akzent1" xfId="20" builtinId="30" customBuiltin="1"/>
    <cellStyle name="20 % - Akzent2" xfId="24" builtinId="34" customBuiltin="1"/>
    <cellStyle name="20 % - Akzent3" xfId="28" builtinId="38" customBuiltin="1"/>
    <cellStyle name="20 % - Akzent4" xfId="32" builtinId="42" customBuiltin="1"/>
    <cellStyle name="20 % - Akzent5" xfId="36" builtinId="46" customBuiltin="1"/>
    <cellStyle name="20 % - Akzent6" xfId="40" builtinId="50" customBuiltin="1"/>
    <cellStyle name="40 % - Akzent1" xfId="21" builtinId="31" customBuiltin="1"/>
    <cellStyle name="40 % - Akzent2" xfId="25" builtinId="35" customBuiltin="1"/>
    <cellStyle name="40 % - Akzent3" xfId="29" builtinId="39" customBuiltin="1"/>
    <cellStyle name="40 % - Akzent4" xfId="33" builtinId="43" customBuiltin="1"/>
    <cellStyle name="40 % - Akzent5" xfId="37" builtinId="47" customBuiltin="1"/>
    <cellStyle name="40 % - Akzent6" xfId="41" builtinId="51" customBuiltin="1"/>
    <cellStyle name="60 % - Akzent1" xfId="22" builtinId="32" customBuiltin="1"/>
    <cellStyle name="60 % - Akzent2" xfId="26" builtinId="36" customBuiltin="1"/>
    <cellStyle name="60 % - Akzent3" xfId="30" builtinId="40" customBuiltin="1"/>
    <cellStyle name="60 % - Akzent4" xfId="34" builtinId="44" customBuiltin="1"/>
    <cellStyle name="60 % - Akzent5" xfId="38" builtinId="48" customBuiltin="1"/>
    <cellStyle name="60 % - Akzent6" xfId="42" builtinId="52" customBuiltin="1"/>
    <cellStyle name="Akzent1" xfId="19" builtinId="29" customBuiltin="1"/>
    <cellStyle name="Akzent2" xfId="23" builtinId="33" customBuiltin="1"/>
    <cellStyle name="Akzent3" xfId="27" builtinId="37" customBuiltin="1"/>
    <cellStyle name="Akzent4" xfId="31" builtinId="41" customBuiltin="1"/>
    <cellStyle name="Akzent5" xfId="35" builtinId="45" customBuiltin="1"/>
    <cellStyle name="Akzent6" xfId="39" builtinId="49" customBuiltin="1"/>
    <cellStyle name="Ausgabe" xfId="11" builtinId="21" customBuiltin="1"/>
    <cellStyle name="Berechnung" xfId="12" builtinId="22" customBuiltin="1"/>
    <cellStyle name="Eingabe" xfId="10" builtinId="20" customBuiltin="1"/>
    <cellStyle name="Ergebnis" xfId="18" builtinId="25" customBuiltin="1"/>
    <cellStyle name="Erklärender Text" xfId="17" builtinId="53" customBuiltin="1"/>
    <cellStyle name="Gut" xfId="7" builtinId="26" customBuiltin="1"/>
    <cellStyle name="Neutral" xfId="9" builtinId="28" customBuiltin="1"/>
    <cellStyle name="Notiz" xfId="16" builtinId="10" customBuiltin="1"/>
    <cellStyle name="Prozent" xfId="1" builtinId="5"/>
    <cellStyle name="Schlecht" xfId="8" builtinId="27" customBuiltin="1"/>
    <cellStyle name="Standard" xfId="0" builtinId="0"/>
    <cellStyle name="Überschrift" xfId="2" builtinId="15" customBuiltin="1"/>
    <cellStyle name="Überschrift 1" xfId="3" builtinId="16" customBuiltin="1"/>
    <cellStyle name="Überschrift 2" xfId="4" builtinId="17" customBuiltin="1"/>
    <cellStyle name="Überschrift 3" xfId="5" builtinId="18" customBuiltin="1"/>
    <cellStyle name="Überschrift 4" xfId="6" builtinId="19" customBuiltin="1"/>
    <cellStyle name="Verknüpfte Zelle" xfId="13" builtinId="24" customBuiltin="1"/>
    <cellStyle name="Warnender Text" xfId="15" builtinId="11" customBuiltin="1"/>
    <cellStyle name="Zelle überprüfen" xfId="14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a!$B$3:$B$30</c:f>
              <c:numCache>
                <c:formatCode>General</c:formatCode>
                <c:ptCount val="28"/>
                <c:pt idx="0">
                  <c:v>0</c:v>
                </c:pt>
                <c:pt idx="1">
                  <c:v>2.2999999999999998</c:v>
                </c:pt>
                <c:pt idx="2">
                  <c:v>19.5</c:v>
                </c:pt>
                <c:pt idx="3">
                  <c:v>21.8</c:v>
                </c:pt>
                <c:pt idx="4">
                  <c:v>28.6</c:v>
                </c:pt>
                <c:pt idx="5">
                  <c:v>30.9</c:v>
                </c:pt>
                <c:pt idx="6">
                  <c:v>48.1</c:v>
                </c:pt>
                <c:pt idx="7">
                  <c:v>50.4</c:v>
                </c:pt>
                <c:pt idx="8">
                  <c:v>57.2</c:v>
                </c:pt>
                <c:pt idx="9">
                  <c:v>59.8</c:v>
                </c:pt>
                <c:pt idx="10">
                  <c:v>76.7</c:v>
                </c:pt>
                <c:pt idx="11">
                  <c:v>79.3</c:v>
                </c:pt>
                <c:pt idx="12">
                  <c:v>86.1</c:v>
                </c:pt>
                <c:pt idx="13">
                  <c:v>88.4</c:v>
                </c:pt>
                <c:pt idx="14">
                  <c:v>105.6</c:v>
                </c:pt>
                <c:pt idx="15">
                  <c:v>107.9</c:v>
                </c:pt>
                <c:pt idx="16">
                  <c:v>114.7</c:v>
                </c:pt>
                <c:pt idx="17">
                  <c:v>117.3</c:v>
                </c:pt>
                <c:pt idx="18">
                  <c:v>134.19999999999999</c:v>
                </c:pt>
                <c:pt idx="19">
                  <c:v>136.80000000000001</c:v>
                </c:pt>
                <c:pt idx="20">
                  <c:v>143.6</c:v>
                </c:pt>
                <c:pt idx="21">
                  <c:v>146.19999999999999</c:v>
                </c:pt>
                <c:pt idx="22">
                  <c:v>163.1</c:v>
                </c:pt>
                <c:pt idx="23">
                  <c:v>165.7</c:v>
                </c:pt>
                <c:pt idx="24">
                  <c:v>172.5</c:v>
                </c:pt>
                <c:pt idx="25">
                  <c:v>174.8</c:v>
                </c:pt>
                <c:pt idx="26">
                  <c:v>192</c:v>
                </c:pt>
                <c:pt idx="27">
                  <c:v>194.3</c:v>
                </c:pt>
              </c:numCache>
            </c:numRef>
          </c:xVal>
          <c:yVal>
            <c:numRef>
              <c:f>a!$F$3:$F$30</c:f>
              <c:numCache>
                <c:formatCode>0.00</c:formatCode>
                <c:ptCount val="28"/>
                <c:pt idx="0">
                  <c:v>0</c:v>
                </c:pt>
                <c:pt idx="1">
                  <c:v>2.7</c:v>
                </c:pt>
                <c:pt idx="2">
                  <c:v>19</c:v>
                </c:pt>
                <c:pt idx="3">
                  <c:v>21.7</c:v>
                </c:pt>
                <c:pt idx="4">
                  <c:v>26.04</c:v>
                </c:pt>
                <c:pt idx="5">
                  <c:v>28.74</c:v>
                </c:pt>
                <c:pt idx="6">
                  <c:v>45.04</c:v>
                </c:pt>
                <c:pt idx="7">
                  <c:v>47.74</c:v>
                </c:pt>
                <c:pt idx="8">
                  <c:v>52.08</c:v>
                </c:pt>
                <c:pt idx="9">
                  <c:v>54.78</c:v>
                </c:pt>
                <c:pt idx="10">
                  <c:v>71.08</c:v>
                </c:pt>
                <c:pt idx="11">
                  <c:v>73.78</c:v>
                </c:pt>
                <c:pt idx="12">
                  <c:v>78.12</c:v>
                </c:pt>
                <c:pt idx="13">
                  <c:v>80.819999999999993</c:v>
                </c:pt>
                <c:pt idx="14">
                  <c:v>97.12</c:v>
                </c:pt>
                <c:pt idx="15">
                  <c:v>99.82</c:v>
                </c:pt>
                <c:pt idx="16">
                  <c:v>104.16</c:v>
                </c:pt>
                <c:pt idx="17">
                  <c:v>106.86</c:v>
                </c:pt>
                <c:pt idx="18">
                  <c:v>123.16</c:v>
                </c:pt>
                <c:pt idx="19">
                  <c:v>125.86</c:v>
                </c:pt>
                <c:pt idx="20">
                  <c:v>130.19999999999999</c:v>
                </c:pt>
                <c:pt idx="21">
                  <c:v>132.9</c:v>
                </c:pt>
                <c:pt idx="22">
                  <c:v>149.19999999999999</c:v>
                </c:pt>
                <c:pt idx="23">
                  <c:v>151.9</c:v>
                </c:pt>
                <c:pt idx="24">
                  <c:v>156.24</c:v>
                </c:pt>
                <c:pt idx="25">
                  <c:v>158.94</c:v>
                </c:pt>
                <c:pt idx="26">
                  <c:v>175.24</c:v>
                </c:pt>
                <c:pt idx="27">
                  <c:v>177.94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A0-4274-840B-23CF770718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8633056"/>
        <c:axId val="738630104"/>
      </c:scatterChart>
      <c:valAx>
        <c:axId val="738633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38630104"/>
        <c:crosses val="autoZero"/>
        <c:crossBetween val="midCat"/>
      </c:valAx>
      <c:valAx>
        <c:axId val="738630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38633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6" workbookViewId="0" zoomToFit="1"/>
  </sheetViews>
  <pageMargins left="0.7" right="0.7" top="0.78740157499999996" bottom="0.78740157499999996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71992" cy="5972969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0A1B267-80F3-40EF-8439-E7EB52554D2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3"/>
  <sheetViews>
    <sheetView tabSelected="1" zoomScale="80" zoomScaleNormal="80" workbookViewId="0">
      <selection activeCell="P9" sqref="P9"/>
    </sheetView>
  </sheetViews>
  <sheetFormatPr baseColWidth="10" defaultRowHeight="14.25" x14ac:dyDescent="0.45"/>
  <cols>
    <col min="2" max="2" width="16.53125" customWidth="1"/>
    <col min="6" max="6" width="16.3984375" customWidth="1"/>
    <col min="8" max="8" width="17.06640625" customWidth="1"/>
  </cols>
  <sheetData>
    <row r="1" spans="1:14" x14ac:dyDescent="0.45">
      <c r="C1" s="7">
        <v>0.91420000000000001</v>
      </c>
    </row>
    <row r="2" spans="1:14" s="7" customFormat="1" x14ac:dyDescent="0.45">
      <c r="B2" s="7" t="s">
        <v>7</v>
      </c>
      <c r="C2" s="7" t="s">
        <v>8</v>
      </c>
      <c r="D2" s="7" t="s">
        <v>9</v>
      </c>
      <c r="E2" s="7" t="s">
        <v>10</v>
      </c>
      <c r="F2" s="7" t="s">
        <v>11</v>
      </c>
      <c r="H2" s="7" t="s">
        <v>6</v>
      </c>
      <c r="J2" s="7" t="s">
        <v>12</v>
      </c>
      <c r="K2" s="7" t="s">
        <v>13</v>
      </c>
      <c r="M2" s="7" t="s">
        <v>14</v>
      </c>
      <c r="N2" s="7" t="s">
        <v>15</v>
      </c>
    </row>
    <row r="3" spans="1:14" x14ac:dyDescent="0.45">
      <c r="A3">
        <v>0</v>
      </c>
      <c r="B3">
        <v>0</v>
      </c>
      <c r="C3" s="3">
        <f>$C$1*B3</f>
        <v>0</v>
      </c>
      <c r="D3" s="3">
        <f>C3-F3</f>
        <v>0</v>
      </c>
      <c r="E3" s="1">
        <f>1000*D3/30</f>
        <v>0</v>
      </c>
      <c r="F3" s="3">
        <v>0</v>
      </c>
      <c r="H3" s="5">
        <v>3.40384E-3</v>
      </c>
      <c r="J3" s="2">
        <f>$D$37*H3 + 0.5*$D$36*H3^2</f>
        <v>8.4233938454108689E-2</v>
      </c>
      <c r="K3" s="2">
        <f>$H$37*H3 + 0.5*$H$36*H3^2</f>
        <v>7.7141466847782281E-2</v>
      </c>
      <c r="M3" s="2">
        <f>J3-B3</f>
        <v>8.4233938454108689E-2</v>
      </c>
      <c r="N3" s="3">
        <f>K3-F3</f>
        <v>7.7141466847782281E-2</v>
      </c>
    </row>
    <row r="4" spans="1:14" x14ac:dyDescent="0.45">
      <c r="A4">
        <f>A3+1</f>
        <v>1</v>
      </c>
      <c r="B4">
        <v>2.2999999999999998</v>
      </c>
      <c r="C4" s="3">
        <f>$C$1*B4</f>
        <v>2.1026599999999998</v>
      </c>
      <c r="D4" s="3">
        <f t="shared" ref="D4:D30" si="0">C4-F4</f>
        <v>-0.59734000000000043</v>
      </c>
      <c r="E4" s="1">
        <f t="shared" ref="E4:E30" si="1">1000*D4/30</f>
        <v>-19.911333333333346</v>
      </c>
      <c r="F4" s="3">
        <v>2.7</v>
      </c>
      <c r="H4" s="5">
        <v>0.106048</v>
      </c>
      <c r="J4" s="2">
        <f t="shared" ref="J4:J30" si="2">$D$37*H4 + 0.5*$D$36*H4^2</f>
        <v>2.6312460556220003</v>
      </c>
      <c r="K4" s="2">
        <f t="shared" ref="K4:K30" si="3">$H$37*H4 + 0.5*$H$36*H4^2</f>
        <v>2.4096959502695761</v>
      </c>
      <c r="M4" s="2">
        <f t="shared" ref="M4:M30" si="4">J4-B4</f>
        <v>0.33124605562200049</v>
      </c>
      <c r="N4" s="3">
        <f t="shared" ref="N4:N30" si="5">K4-F4</f>
        <v>-0.29030404973042412</v>
      </c>
    </row>
    <row r="5" spans="1:14" x14ac:dyDescent="0.45">
      <c r="A5">
        <f t="shared" ref="A5:A30" si="6">A4+1</f>
        <v>2</v>
      </c>
      <c r="B5">
        <v>19.5</v>
      </c>
      <c r="C5" s="3">
        <f>$C$1*B5</f>
        <v>17.826900000000002</v>
      </c>
      <c r="D5" s="3">
        <f t="shared" si="0"/>
        <v>-1.173099999999998</v>
      </c>
      <c r="E5" s="1">
        <f t="shared" si="1"/>
        <v>-39.103333333333268</v>
      </c>
      <c r="F5" s="3">
        <v>19</v>
      </c>
      <c r="H5" s="5">
        <v>0.66355900000000001</v>
      </c>
      <c r="J5" s="2">
        <f t="shared" si="2"/>
        <v>16.698754905793162</v>
      </c>
      <c r="K5" s="2">
        <f t="shared" si="3"/>
        <v>15.29272489931464</v>
      </c>
      <c r="M5" s="2">
        <f t="shared" si="4"/>
        <v>-2.8012450942068376</v>
      </c>
      <c r="N5" s="3">
        <f t="shared" si="5"/>
        <v>-3.7072751006853597</v>
      </c>
    </row>
    <row r="6" spans="1:14" x14ac:dyDescent="0.45">
      <c r="A6">
        <f t="shared" si="6"/>
        <v>3</v>
      </c>
      <c r="B6">
        <v>21.8</v>
      </c>
      <c r="C6" s="3">
        <f>$C$1*B6</f>
        <v>19.929560000000002</v>
      </c>
      <c r="D6" s="3">
        <f t="shared" si="0"/>
        <v>-1.7704399999999971</v>
      </c>
      <c r="E6" s="1">
        <f t="shared" si="1"/>
        <v>-59.014666666666571</v>
      </c>
      <c r="F6" s="3">
        <v>21.7</v>
      </c>
      <c r="H6" s="5">
        <v>0.72800399999999998</v>
      </c>
      <c r="J6" s="2">
        <f t="shared" si="2"/>
        <v>18.350298304271409</v>
      </c>
      <c r="K6" s="2">
        <f t="shared" si="3"/>
        <v>16.80520885363898</v>
      </c>
      <c r="M6" s="2">
        <f t="shared" si="4"/>
        <v>-3.4497016957285922</v>
      </c>
      <c r="N6" s="3">
        <f t="shared" si="5"/>
        <v>-4.894791146361019</v>
      </c>
    </row>
    <row r="7" spans="1:14" x14ac:dyDescent="0.45">
      <c r="A7">
        <f t="shared" si="6"/>
        <v>4</v>
      </c>
      <c r="B7">
        <v>28.6</v>
      </c>
      <c r="C7" s="3">
        <f>$C$1*B7</f>
        <v>26.146120000000003</v>
      </c>
      <c r="D7" s="3">
        <f t="shared" si="0"/>
        <v>0.10612000000000421</v>
      </c>
      <c r="E7" s="1">
        <f t="shared" si="1"/>
        <v>3.5373333333334736</v>
      </c>
      <c r="F7" s="3">
        <v>26.04</v>
      </c>
      <c r="H7" s="5">
        <v>0.96645899999999996</v>
      </c>
      <c r="J7" s="2">
        <f t="shared" si="2"/>
        <v>24.507037235711003</v>
      </c>
      <c r="K7" s="2">
        <f t="shared" si="3"/>
        <v>22.44355226825741</v>
      </c>
      <c r="M7" s="2">
        <f t="shared" si="4"/>
        <v>-4.0929627642889983</v>
      </c>
      <c r="N7" s="3">
        <f t="shared" si="5"/>
        <v>-3.5964477317425896</v>
      </c>
    </row>
    <row r="8" spans="1:14" x14ac:dyDescent="0.45">
      <c r="A8">
        <f t="shared" si="6"/>
        <v>5</v>
      </c>
      <c r="B8">
        <v>30.9</v>
      </c>
      <c r="C8" s="3">
        <f>$C$1*B8</f>
        <v>28.24878</v>
      </c>
      <c r="D8" s="3">
        <f t="shared" si="0"/>
        <v>-0.49121999999999844</v>
      </c>
      <c r="E8" s="1">
        <f t="shared" si="1"/>
        <v>-16.373999999999949</v>
      </c>
      <c r="F8" s="3">
        <v>28.74</v>
      </c>
      <c r="H8" s="5">
        <v>1.0315300000000001</v>
      </c>
      <c r="J8" s="2">
        <f t="shared" si="2"/>
        <v>26.19965117300621</v>
      </c>
      <c r="K8" s="2">
        <f t="shared" si="3"/>
        <v>23.993648634712937</v>
      </c>
      <c r="M8" s="2">
        <f t="shared" si="4"/>
        <v>-4.700348826993789</v>
      </c>
      <c r="N8" s="3">
        <f t="shared" si="5"/>
        <v>-4.7463513652870617</v>
      </c>
    </row>
    <row r="9" spans="1:14" x14ac:dyDescent="0.45">
      <c r="A9">
        <f t="shared" si="6"/>
        <v>6</v>
      </c>
      <c r="B9">
        <v>48.1</v>
      </c>
      <c r="C9" s="3">
        <f>$C$1*B9</f>
        <v>43.973020000000005</v>
      </c>
      <c r="D9" s="3">
        <f t="shared" si="0"/>
        <v>-1.0669799999999938</v>
      </c>
      <c r="E9" s="1">
        <f t="shared" si="1"/>
        <v>-35.565999999999796</v>
      </c>
      <c r="F9" s="3">
        <v>45.04</v>
      </c>
      <c r="H9" s="5">
        <v>1.6232500000000001</v>
      </c>
      <c r="J9" s="2">
        <f t="shared" si="2"/>
        <v>41.837846478988112</v>
      </c>
      <c r="K9" s="2">
        <f t="shared" si="3"/>
        <v>38.31511272501875</v>
      </c>
      <c r="M9" s="2">
        <f t="shared" si="4"/>
        <v>-6.2621535210118893</v>
      </c>
      <c r="N9" s="3">
        <f t="shared" si="5"/>
        <v>-6.7248872749812492</v>
      </c>
    </row>
    <row r="10" spans="1:14" x14ac:dyDescent="0.45">
      <c r="A10">
        <f t="shared" si="6"/>
        <v>7</v>
      </c>
      <c r="B10">
        <v>50.4</v>
      </c>
      <c r="C10" s="3">
        <f>$C$1*B10</f>
        <v>46.075679999999998</v>
      </c>
      <c r="D10" s="3">
        <f t="shared" si="0"/>
        <v>-1.6643200000000036</v>
      </c>
      <c r="E10" s="1">
        <f t="shared" si="1"/>
        <v>-55.477333333333455</v>
      </c>
      <c r="F10" s="3">
        <v>47.74</v>
      </c>
      <c r="H10" s="5">
        <v>1.72027</v>
      </c>
      <c r="J10" s="2">
        <f t="shared" si="2"/>
        <v>44.444308453717817</v>
      </c>
      <c r="K10" s="2">
        <f t="shared" si="3"/>
        <v>40.702111406353815</v>
      </c>
      <c r="M10" s="2">
        <f t="shared" si="4"/>
        <v>-5.955691546282182</v>
      </c>
      <c r="N10" s="3">
        <f t="shared" si="5"/>
        <v>-7.037888593646187</v>
      </c>
    </row>
    <row r="11" spans="1:14" x14ac:dyDescent="0.45">
      <c r="A11">
        <f t="shared" si="6"/>
        <v>8</v>
      </c>
      <c r="B11">
        <v>57.2</v>
      </c>
      <c r="C11" s="3">
        <f>$C$1*B11</f>
        <v>52.292240000000007</v>
      </c>
      <c r="D11" s="3">
        <f t="shared" si="0"/>
        <v>0.21224000000000842</v>
      </c>
      <c r="E11" s="1">
        <f t="shared" si="1"/>
        <v>7.0746666666669471</v>
      </c>
      <c r="F11" s="3">
        <v>52.08</v>
      </c>
      <c r="H11" s="5">
        <v>1.91452</v>
      </c>
      <c r="J11" s="2">
        <f t="shared" si="2"/>
        <v>49.698759377125768</v>
      </c>
      <c r="K11" s="2">
        <f t="shared" si="3"/>
        <v>45.514139184589588</v>
      </c>
      <c r="M11" s="2">
        <f t="shared" si="4"/>
        <v>-7.501240622874235</v>
      </c>
      <c r="N11" s="3">
        <f t="shared" si="5"/>
        <v>-6.5658608154104101</v>
      </c>
    </row>
    <row r="12" spans="1:14" x14ac:dyDescent="0.45">
      <c r="A12">
        <f t="shared" si="6"/>
        <v>9</v>
      </c>
      <c r="B12">
        <v>59.8</v>
      </c>
      <c r="C12" s="3">
        <f>$C$1*B12</f>
        <v>54.669159999999998</v>
      </c>
      <c r="D12" s="3">
        <f t="shared" si="0"/>
        <v>-0.11084000000000316</v>
      </c>
      <c r="E12" s="1">
        <f t="shared" si="1"/>
        <v>-3.6946666666667718</v>
      </c>
      <c r="F12" s="3">
        <v>54.78</v>
      </c>
      <c r="H12" s="5">
        <v>2.01058</v>
      </c>
      <c r="J12" s="2">
        <f t="shared" si="2"/>
        <v>52.314864058531967</v>
      </c>
      <c r="K12" s="2">
        <f t="shared" si="3"/>
        <v>47.909968659676665</v>
      </c>
      <c r="M12" s="2">
        <f t="shared" si="4"/>
        <v>-7.4851359414680303</v>
      </c>
      <c r="N12" s="3">
        <f t="shared" si="5"/>
        <v>-6.8700313403233366</v>
      </c>
    </row>
    <row r="13" spans="1:14" x14ac:dyDescent="0.45">
      <c r="A13">
        <f t="shared" si="6"/>
        <v>10</v>
      </c>
      <c r="B13">
        <v>76.7</v>
      </c>
      <c r="C13" s="3">
        <f>$C$1*B13</f>
        <v>70.119140000000002</v>
      </c>
      <c r="D13" s="3">
        <f t="shared" si="0"/>
        <v>-0.96085999999999672</v>
      </c>
      <c r="E13" s="1">
        <f t="shared" si="1"/>
        <v>-32.02866666666656</v>
      </c>
      <c r="F13" s="3">
        <v>71.08</v>
      </c>
      <c r="H13" s="5">
        <v>2.5765199999999999</v>
      </c>
      <c r="J13" s="2">
        <f t="shared" si="2"/>
        <v>67.96533586081577</v>
      </c>
      <c r="K13" s="2">
        <f t="shared" si="3"/>
        <v>62.242675569086749</v>
      </c>
      <c r="M13" s="2">
        <f t="shared" si="4"/>
        <v>-8.7346641391842326</v>
      </c>
      <c r="N13" s="3">
        <f t="shared" si="5"/>
        <v>-8.8373244309132488</v>
      </c>
    </row>
    <row r="14" spans="1:14" x14ac:dyDescent="0.45">
      <c r="A14">
        <f t="shared" si="6"/>
        <v>11</v>
      </c>
      <c r="B14">
        <v>79.3</v>
      </c>
      <c r="C14" s="3">
        <f>$C$1*B14</f>
        <v>72.49606</v>
      </c>
      <c r="D14" s="3">
        <f t="shared" si="0"/>
        <v>-1.2839400000000012</v>
      </c>
      <c r="E14" s="1">
        <f t="shared" si="1"/>
        <v>-42.798000000000037</v>
      </c>
      <c r="F14" s="3">
        <v>73.78</v>
      </c>
      <c r="H14" s="5">
        <v>2.7226900000000001</v>
      </c>
      <c r="J14" s="2">
        <f t="shared" si="2"/>
        <v>72.073530914752112</v>
      </c>
      <c r="K14" s="2">
        <f t="shared" si="3"/>
        <v>66.004961868095677</v>
      </c>
      <c r="M14" s="2">
        <f t="shared" si="4"/>
        <v>-7.226469085247885</v>
      </c>
      <c r="N14" s="3">
        <f t="shared" si="5"/>
        <v>-7.7750381319043242</v>
      </c>
    </row>
    <row r="15" spans="1:14" x14ac:dyDescent="0.45">
      <c r="A15">
        <f t="shared" si="6"/>
        <v>12</v>
      </c>
      <c r="B15">
        <v>86.1</v>
      </c>
      <c r="C15" s="3">
        <f>$C$1*B15</f>
        <v>78.712620000000001</v>
      </c>
      <c r="D15" s="3">
        <f t="shared" si="0"/>
        <v>0.59261999999999659</v>
      </c>
      <c r="E15" s="1">
        <f t="shared" si="1"/>
        <v>19.753999999999888</v>
      </c>
      <c r="F15" s="3">
        <v>78.12</v>
      </c>
      <c r="H15" s="5">
        <v>2.89635</v>
      </c>
      <c r="J15" s="2">
        <f t="shared" si="2"/>
        <v>76.989576054880047</v>
      </c>
      <c r="K15" s="2">
        <f t="shared" si="3"/>
        <v>70.507077525503618</v>
      </c>
      <c r="M15" s="2">
        <f t="shared" si="4"/>
        <v>-9.1104239451199476</v>
      </c>
      <c r="N15" s="3">
        <f t="shared" si="5"/>
        <v>-7.6129224744963864</v>
      </c>
    </row>
    <row r="16" spans="1:14" x14ac:dyDescent="0.45">
      <c r="A16">
        <f t="shared" si="6"/>
        <v>13</v>
      </c>
      <c r="B16">
        <v>88.4</v>
      </c>
      <c r="C16" s="3">
        <f>$C$1*B16</f>
        <v>80.815280000000001</v>
      </c>
      <c r="D16" s="3">
        <f t="shared" si="0"/>
        <v>-4.7199999999918418E-3</v>
      </c>
      <c r="E16" s="1">
        <f t="shared" si="1"/>
        <v>-0.1573333333330614</v>
      </c>
      <c r="F16" s="3">
        <v>80.819999999999993</v>
      </c>
      <c r="H16" s="5">
        <v>2.9435199999999999</v>
      </c>
      <c r="J16" s="2">
        <f t="shared" si="2"/>
        <v>78.331492247250424</v>
      </c>
      <c r="K16" s="2">
        <f t="shared" si="3"/>
        <v>71.736004788861223</v>
      </c>
      <c r="M16" s="2">
        <f t="shared" si="4"/>
        <v>-10.068507752749582</v>
      </c>
      <c r="N16" s="3">
        <f t="shared" si="5"/>
        <v>-9.0839952111387703</v>
      </c>
    </row>
    <row r="17" spans="1:14" x14ac:dyDescent="0.45">
      <c r="A17">
        <f t="shared" si="6"/>
        <v>14</v>
      </c>
      <c r="B17">
        <v>105.6</v>
      </c>
      <c r="C17" s="3">
        <f>$C$1*B17</f>
        <v>96.539519999999996</v>
      </c>
      <c r="D17" s="3">
        <f t="shared" si="0"/>
        <v>-0.58048000000000854</v>
      </c>
      <c r="E17" s="1">
        <f t="shared" si="1"/>
        <v>-19.349333333333618</v>
      </c>
      <c r="F17" s="3">
        <v>97.12</v>
      </c>
      <c r="H17" s="5">
        <v>3.5948699999999998</v>
      </c>
      <c r="J17" s="2">
        <f t="shared" si="2"/>
        <v>97.15</v>
      </c>
      <c r="K17" s="2">
        <f t="shared" si="3"/>
        <v>88.97</v>
      </c>
      <c r="M17" s="2">
        <f t="shared" si="4"/>
        <v>-8.4499999999999886</v>
      </c>
      <c r="N17" s="3">
        <f t="shared" si="5"/>
        <v>-8.1500000000000057</v>
      </c>
    </row>
    <row r="18" spans="1:14" x14ac:dyDescent="0.45">
      <c r="A18">
        <f t="shared" si="6"/>
        <v>15</v>
      </c>
      <c r="B18">
        <v>107.9</v>
      </c>
      <c r="C18" s="3">
        <f>$C$1*B18</f>
        <v>98.64218000000001</v>
      </c>
      <c r="D18" s="3">
        <f t="shared" si="0"/>
        <v>-1.1778199999999828</v>
      </c>
      <c r="E18" s="1">
        <f t="shared" si="1"/>
        <v>-39.260666666666097</v>
      </c>
      <c r="F18" s="3">
        <v>99.82</v>
      </c>
      <c r="H18" s="5">
        <v>3.70302</v>
      </c>
      <c r="J18" s="2">
        <f t="shared" si="2"/>
        <v>100.3267177170227</v>
      </c>
      <c r="K18" s="2">
        <f t="shared" si="3"/>
        <v>91.879239066222411</v>
      </c>
      <c r="M18" s="2">
        <f t="shared" si="4"/>
        <v>-7.5732822829773028</v>
      </c>
      <c r="N18" s="3">
        <f t="shared" si="5"/>
        <v>-7.9407609337775824</v>
      </c>
    </row>
    <row r="19" spans="1:14" x14ac:dyDescent="0.45">
      <c r="A19">
        <f t="shared" si="6"/>
        <v>16</v>
      </c>
      <c r="B19">
        <v>114.7</v>
      </c>
      <c r="C19" s="3">
        <f>$C$1*B19</f>
        <v>104.85874</v>
      </c>
      <c r="D19" s="3">
        <f t="shared" si="0"/>
        <v>0.6987400000000008</v>
      </c>
      <c r="E19" s="1">
        <f t="shared" si="1"/>
        <v>23.291333333333359</v>
      </c>
      <c r="F19" s="3">
        <v>104.16</v>
      </c>
      <c r="H19" s="5">
        <v>3.8787099999999999</v>
      </c>
      <c r="J19" s="2">
        <f t="shared" si="2"/>
        <v>105.51893381244656</v>
      </c>
      <c r="K19" s="2">
        <f t="shared" si="3"/>
        <v>96.634272169772203</v>
      </c>
      <c r="M19" s="2">
        <f t="shared" si="4"/>
        <v>-9.1810661875534407</v>
      </c>
      <c r="N19" s="3">
        <f t="shared" si="5"/>
        <v>-7.5257278302277939</v>
      </c>
    </row>
    <row r="20" spans="1:14" x14ac:dyDescent="0.45">
      <c r="A20">
        <f t="shared" si="6"/>
        <v>17</v>
      </c>
      <c r="B20">
        <v>117.3</v>
      </c>
      <c r="C20" s="3">
        <f>$C$1*B20</f>
        <v>107.23566</v>
      </c>
      <c r="D20" s="3">
        <f t="shared" si="0"/>
        <v>0.37565999999999633</v>
      </c>
      <c r="E20" s="1">
        <f t="shared" si="1"/>
        <v>12.521999999999878</v>
      </c>
      <c r="F20" s="3">
        <v>106.86</v>
      </c>
      <c r="H20" s="5">
        <v>3.94428</v>
      </c>
      <c r="J20" s="2">
        <f t="shared" si="2"/>
        <v>107.46677595115808</v>
      </c>
      <c r="K20" s="2">
        <f t="shared" si="3"/>
        <v>98.418106601899467</v>
      </c>
      <c r="M20" s="2">
        <f t="shared" si="4"/>
        <v>-9.8332240488419131</v>
      </c>
      <c r="N20" s="3">
        <f t="shared" si="5"/>
        <v>-8.4418933981005324</v>
      </c>
    </row>
    <row r="21" spans="1:14" x14ac:dyDescent="0.45">
      <c r="A21">
        <f t="shared" si="6"/>
        <v>18</v>
      </c>
      <c r="B21">
        <v>134.19999999999999</v>
      </c>
      <c r="C21" s="3">
        <f>$C$1*B21</f>
        <v>122.68563999999999</v>
      </c>
      <c r="D21" s="3">
        <f t="shared" si="0"/>
        <v>-0.47436000000000433</v>
      </c>
      <c r="E21" s="1">
        <f t="shared" si="1"/>
        <v>-15.812000000000145</v>
      </c>
      <c r="F21" s="3">
        <v>123.16</v>
      </c>
      <c r="H21" s="5">
        <v>4.5755600000000003</v>
      </c>
      <c r="J21" s="2">
        <f t="shared" si="2"/>
        <v>126.49878020565987</v>
      </c>
      <c r="K21" s="2">
        <f t="shared" si="3"/>
        <v>115.84762197527078</v>
      </c>
      <c r="M21" s="2">
        <f t="shared" si="4"/>
        <v>-7.7012197943401191</v>
      </c>
      <c r="N21" s="3">
        <f t="shared" si="5"/>
        <v>-7.3123780247292132</v>
      </c>
    </row>
    <row r="22" spans="1:14" x14ac:dyDescent="0.45">
      <c r="A22">
        <f t="shared" si="6"/>
        <v>19</v>
      </c>
      <c r="B22">
        <v>136.80000000000001</v>
      </c>
      <c r="C22" s="3">
        <f>$C$1*B22</f>
        <v>125.06256000000002</v>
      </c>
      <c r="D22" s="3">
        <f t="shared" si="0"/>
        <v>-0.79743999999998039</v>
      </c>
      <c r="E22" s="1">
        <f t="shared" si="1"/>
        <v>-26.58133333333268</v>
      </c>
      <c r="F22" s="3">
        <v>125.86</v>
      </c>
      <c r="H22" s="5">
        <v>4.6583500000000004</v>
      </c>
      <c r="J22" s="2">
        <f t="shared" si="2"/>
        <v>129.03225147364759</v>
      </c>
      <c r="K22" s="2">
        <f t="shared" si="3"/>
        <v>118.16777574483194</v>
      </c>
      <c r="M22" s="2">
        <f t="shared" si="4"/>
        <v>-7.7677485263524204</v>
      </c>
      <c r="N22" s="3">
        <f t="shared" si="5"/>
        <v>-7.6922242551680569</v>
      </c>
    </row>
    <row r="23" spans="1:14" x14ac:dyDescent="0.45">
      <c r="A23">
        <f t="shared" si="6"/>
        <v>20</v>
      </c>
      <c r="B23">
        <v>143.6</v>
      </c>
      <c r="C23" s="3">
        <f>$C$1*B23</f>
        <v>131.27912000000001</v>
      </c>
      <c r="D23" s="3">
        <f t="shared" si="0"/>
        <v>1.0791200000000174</v>
      </c>
      <c r="E23" s="1">
        <f t="shared" si="1"/>
        <v>35.970666666667249</v>
      </c>
      <c r="F23" s="3">
        <v>130.19999999999999</v>
      </c>
      <c r="H23" s="5">
        <v>4.8582599999999996</v>
      </c>
      <c r="J23" s="2">
        <f t="shared" si="2"/>
        <v>135.18557662632827</v>
      </c>
      <c r="K23" s="2">
        <f t="shared" si="3"/>
        <v>123.80299281980876</v>
      </c>
      <c r="M23" s="2">
        <f t="shared" si="4"/>
        <v>-8.414423373671724</v>
      </c>
      <c r="N23" s="3">
        <f t="shared" si="5"/>
        <v>-6.3970071801912241</v>
      </c>
    </row>
    <row r="24" spans="1:14" x14ac:dyDescent="0.45">
      <c r="A24">
        <f t="shared" si="6"/>
        <v>21</v>
      </c>
      <c r="B24">
        <v>146.19999999999999</v>
      </c>
      <c r="C24" s="3">
        <f>$C$1*B24</f>
        <v>133.65603999999999</v>
      </c>
      <c r="D24" s="3">
        <f t="shared" si="0"/>
        <v>0.7560399999999845</v>
      </c>
      <c r="E24" s="1">
        <f t="shared" si="1"/>
        <v>25.201333333332816</v>
      </c>
      <c r="F24" s="3">
        <v>132.9</v>
      </c>
      <c r="H24" s="5">
        <v>4.9666100000000002</v>
      </c>
      <c r="J24" s="2">
        <f t="shared" si="2"/>
        <v>138.54182519443739</v>
      </c>
      <c r="K24" s="2">
        <f t="shared" si="3"/>
        <v>126.87664629489545</v>
      </c>
      <c r="M24" s="2">
        <f t="shared" si="4"/>
        <v>-7.6581748055625951</v>
      </c>
      <c r="N24" s="3">
        <f t="shared" si="5"/>
        <v>-6.0233537051045545</v>
      </c>
    </row>
    <row r="25" spans="1:14" x14ac:dyDescent="0.45">
      <c r="A25">
        <f t="shared" si="6"/>
        <v>22</v>
      </c>
      <c r="B25">
        <v>163.1</v>
      </c>
      <c r="C25" s="3">
        <f>$C$1*B25</f>
        <v>149.10602</v>
      </c>
      <c r="D25" s="3">
        <f t="shared" si="0"/>
        <v>-9.397999999998774E-2</v>
      </c>
      <c r="E25" s="1">
        <f t="shared" si="1"/>
        <v>-3.1326666666662581</v>
      </c>
      <c r="F25" s="3">
        <v>149.19999999999999</v>
      </c>
      <c r="H25" s="5">
        <v>5.6110100000000003</v>
      </c>
      <c r="J25" s="2">
        <f t="shared" si="2"/>
        <v>158.81040979678752</v>
      </c>
      <c r="K25" s="2">
        <f t="shared" si="3"/>
        <v>145.43862233268331</v>
      </c>
      <c r="M25" s="2">
        <f t="shared" si="4"/>
        <v>-4.2895902032124695</v>
      </c>
      <c r="N25" s="3">
        <f t="shared" si="5"/>
        <v>-3.7613776673166797</v>
      </c>
    </row>
    <row r="26" spans="1:14" x14ac:dyDescent="0.45">
      <c r="A26">
        <f t="shared" si="6"/>
        <v>23</v>
      </c>
      <c r="B26">
        <v>165.7</v>
      </c>
      <c r="C26" s="3">
        <f>$C$1*B26</f>
        <v>151.48293999999999</v>
      </c>
      <c r="D26" s="3">
        <f t="shared" si="0"/>
        <v>-0.41706000000002064</v>
      </c>
      <c r="E26" s="1">
        <f t="shared" si="1"/>
        <v>-13.902000000000688</v>
      </c>
      <c r="F26" s="3">
        <v>151.9</v>
      </c>
      <c r="H26" s="5">
        <v>5.6877199999999997</v>
      </c>
      <c r="J26" s="2">
        <f t="shared" si="2"/>
        <v>161.25828605558291</v>
      </c>
      <c r="K26" s="2">
        <f t="shared" si="3"/>
        <v>147.68038816639432</v>
      </c>
      <c r="M26" s="2">
        <f t="shared" si="4"/>
        <v>-4.4417139444170743</v>
      </c>
      <c r="N26" s="3">
        <f t="shared" si="5"/>
        <v>-4.2196118336056827</v>
      </c>
    </row>
    <row r="27" spans="1:14" x14ac:dyDescent="0.45">
      <c r="A27">
        <f t="shared" si="6"/>
        <v>24</v>
      </c>
      <c r="B27">
        <v>172.5</v>
      </c>
      <c r="C27" s="3">
        <f>$C$1*B27</f>
        <v>157.6995</v>
      </c>
      <c r="D27" s="3">
        <f t="shared" si="0"/>
        <v>1.4594999999999914</v>
      </c>
      <c r="E27" s="1">
        <f t="shared" si="1"/>
        <v>48.649999999999714</v>
      </c>
      <c r="F27" s="3">
        <v>156.24</v>
      </c>
      <c r="H27" s="5">
        <v>5.9124499999999998</v>
      </c>
      <c r="J27" s="2">
        <f t="shared" si="2"/>
        <v>168.4725622588636</v>
      </c>
      <c r="K27" s="2">
        <f t="shared" si="3"/>
        <v>154.28722454113321</v>
      </c>
      <c r="M27" s="2">
        <f t="shared" si="4"/>
        <v>-4.0274377411363957</v>
      </c>
      <c r="N27" s="3">
        <f t="shared" si="5"/>
        <v>-1.952775458866796</v>
      </c>
    </row>
    <row r="28" spans="1:14" x14ac:dyDescent="0.45">
      <c r="A28">
        <f t="shared" si="6"/>
        <v>25</v>
      </c>
      <c r="B28">
        <v>174.8</v>
      </c>
      <c r="C28" s="3">
        <f>$C$1*B28</f>
        <v>159.80216000000001</v>
      </c>
      <c r="D28" s="3">
        <f t="shared" si="0"/>
        <v>0.86216000000001713</v>
      </c>
      <c r="E28" s="1">
        <f t="shared" si="1"/>
        <v>28.738666666667239</v>
      </c>
      <c r="F28" s="3">
        <v>158.94</v>
      </c>
      <c r="H28" s="5">
        <v>6.0203199999999999</v>
      </c>
      <c r="J28" s="2">
        <f t="shared" si="2"/>
        <v>171.95815729201036</v>
      </c>
      <c r="K28" s="2">
        <f t="shared" si="3"/>
        <v>157.47933354884361</v>
      </c>
      <c r="M28" s="2">
        <f t="shared" si="4"/>
        <v>-2.841842707989656</v>
      </c>
      <c r="N28" s="3">
        <f t="shared" si="5"/>
        <v>-1.4606664511563849</v>
      </c>
    </row>
    <row r="29" spans="1:14" x14ac:dyDescent="0.45">
      <c r="A29">
        <f t="shared" si="6"/>
        <v>26</v>
      </c>
      <c r="B29">
        <v>192</v>
      </c>
      <c r="C29" s="3">
        <f>$C$1*B29</f>
        <v>175.5264</v>
      </c>
      <c r="D29" s="3">
        <f t="shared" si="0"/>
        <v>0.28639999999998622</v>
      </c>
      <c r="E29" s="1">
        <f t="shared" si="1"/>
        <v>9.5466666666662068</v>
      </c>
      <c r="F29" s="3">
        <v>175.24</v>
      </c>
      <c r="H29" s="5">
        <v>6.6125299999999996</v>
      </c>
      <c r="J29" s="2">
        <f t="shared" si="2"/>
        <v>191.35714951826259</v>
      </c>
      <c r="K29" s="2">
        <f t="shared" si="3"/>
        <v>175.24493662007021</v>
      </c>
      <c r="M29" s="2">
        <f t="shared" si="4"/>
        <v>-0.64285048173741188</v>
      </c>
      <c r="N29" s="3">
        <f t="shared" si="5"/>
        <v>4.9366200701967955E-3</v>
      </c>
    </row>
    <row r="30" spans="1:14" x14ac:dyDescent="0.45">
      <c r="A30">
        <f t="shared" si="6"/>
        <v>27</v>
      </c>
      <c r="B30">
        <v>194.3</v>
      </c>
      <c r="C30" s="3">
        <f>$C$1*B30</f>
        <v>177.62906000000001</v>
      </c>
      <c r="D30" s="3">
        <f t="shared" si="0"/>
        <v>-0.310939999999988</v>
      </c>
      <c r="E30" s="1">
        <f t="shared" si="1"/>
        <v>-10.364666666666267</v>
      </c>
      <c r="F30" s="3">
        <v>177.94</v>
      </c>
      <c r="H30" s="5">
        <v>6.7012</v>
      </c>
      <c r="J30" s="2">
        <f t="shared" si="2"/>
        <v>194.3</v>
      </c>
      <c r="K30" s="2">
        <f t="shared" si="3"/>
        <v>177.94</v>
      </c>
      <c r="M30" s="2">
        <f t="shared" si="4"/>
        <v>0</v>
      </c>
      <c r="N30" s="3">
        <f t="shared" si="5"/>
        <v>0</v>
      </c>
    </row>
    <row r="31" spans="1:14" x14ac:dyDescent="0.45">
      <c r="B31" s="6">
        <f>B30/2</f>
        <v>97.15</v>
      </c>
      <c r="F31" s="6">
        <f>F30/2</f>
        <v>88.97</v>
      </c>
      <c r="M31" s="8">
        <f>SUMPRODUCT(M3:M30, M3:M30)</f>
        <v>1180.2586737884726</v>
      </c>
      <c r="N31" s="8">
        <f>SUMPRODUCT(N3:N30, N3:N30)</f>
        <v>1022.4682997289032</v>
      </c>
    </row>
    <row r="32" spans="1:14" x14ac:dyDescent="0.45">
      <c r="B32" s="10">
        <f>(B31-B16)/(B17-B16)</f>
        <v>0.50872093023255849</v>
      </c>
      <c r="F32" s="10">
        <f>(F31-F16)/(F17-F16)</f>
        <v>0.5</v>
      </c>
      <c r="M32" s="8"/>
      <c r="N32" s="8">
        <f>N31*(B30/F30)^2</f>
        <v>1219.1251226044951</v>
      </c>
    </row>
    <row r="33" spans="1:8" x14ac:dyDescent="0.45">
      <c r="A33" t="s">
        <v>1</v>
      </c>
      <c r="B33">
        <f>B30</f>
        <v>194.3</v>
      </c>
      <c r="F33" s="3">
        <f>F30</f>
        <v>177.94</v>
      </c>
      <c r="H33" s="9" t="s">
        <v>16</v>
      </c>
    </row>
    <row r="34" spans="1:8" x14ac:dyDescent="0.45">
      <c r="A34" t="s">
        <v>2</v>
      </c>
      <c r="H34" s="5">
        <f>H17</f>
        <v>3.5948699999999998</v>
      </c>
    </row>
    <row r="35" spans="1:8" x14ac:dyDescent="0.45">
      <c r="A35" t="s">
        <v>3</v>
      </c>
      <c r="H35">
        <f>H30</f>
        <v>6.7012</v>
      </c>
    </row>
    <row r="36" spans="1:8" x14ac:dyDescent="0.45">
      <c r="A36" t="s">
        <v>4</v>
      </c>
      <c r="B36" s="4">
        <f>B33 * (2*H34-H35) / (H34*H35*(H35-H34))</f>
        <v>1.2684973611566106</v>
      </c>
      <c r="C36">
        <v>-0.3</v>
      </c>
      <c r="D36" s="4">
        <f>B36</f>
        <v>1.2684973611566106</v>
      </c>
      <c r="F36" s="4">
        <f>F33 * (2*H34-H35) / (H34*H35*(H35-H34))</f>
        <v>1.1616902750602536</v>
      </c>
      <c r="G36" s="3">
        <f>C1*C36</f>
        <v>-0.27426</v>
      </c>
      <c r="H36" s="4">
        <f>F36</f>
        <v>1.1616902750602536</v>
      </c>
    </row>
    <row r="37" spans="1:8" x14ac:dyDescent="0.45">
      <c r="A37" t="s">
        <v>5</v>
      </c>
      <c r="B37" s="4">
        <f>(B33-0.5*B36*H35^2)/H35</f>
        <v>24.744579641965334</v>
      </c>
      <c r="C37">
        <v>30</v>
      </c>
      <c r="D37" s="4">
        <f>B37</f>
        <v>24.744579641965334</v>
      </c>
      <c r="F37" s="4">
        <f>(F33-0.5*F36*H35^2)/H35</f>
        <v>22.661093677258418</v>
      </c>
      <c r="G37" s="3">
        <f>C1*F37</f>
        <v>20.716771839749647</v>
      </c>
      <c r="H37" s="4">
        <f>F37</f>
        <v>22.661093677258418</v>
      </c>
    </row>
    <row r="63" spans="2:2" x14ac:dyDescent="0.45">
      <c r="B63" t="s"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Diagramme</vt:lpstr>
      </vt:variant>
      <vt:variant>
        <vt:i4>1</vt:i4>
      </vt:variant>
    </vt:vector>
  </HeadingPairs>
  <TitlesOfParts>
    <vt:vector size="2" baseType="lpstr">
      <vt:lpstr>a</vt:lpstr>
      <vt:lpstr>Diagramm1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Hein, Sören</dc:creator>
  <cp:lastModifiedBy>Hein, Sören</cp:lastModifiedBy>
  <dcterms:created xsi:type="dcterms:W3CDTF">2018-07-19T13:56:53Z</dcterms:created>
  <dcterms:modified xsi:type="dcterms:W3CDTF">2018-07-19T14:26:09Z</dcterms:modified>
</cp:coreProperties>
</file>