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isneros/Documents/"/>
    </mc:Choice>
  </mc:AlternateContent>
  <xr:revisionPtr revIDLastSave="0" documentId="13_ncr:1_{77FA5CD2-A978-3142-B46C-F0192B368F5E}" xr6:coauthVersionLast="46" xr6:coauthVersionMax="46" xr10:uidLastSave="{00000000-0000-0000-0000-000000000000}"/>
  <bookViews>
    <workbookView xWindow="380" yWindow="500" windowWidth="28040" windowHeight="15940" xr2:uid="{EC15F091-4591-7041-9DF5-C12ADC567774}"/>
  </bookViews>
  <sheets>
    <sheet name="Car Inventory" sheetId="1" r:id="rId1"/>
    <sheet name="Pivot Tables" sheetId="2" r:id="rId2"/>
    <sheet name="Sheet1" sheetId="3" state="hidden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49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B44" i="1"/>
  <c r="N44" i="1" s="1"/>
  <c r="B24" i="1"/>
  <c r="N24" i="1" s="1"/>
  <c r="B35" i="1"/>
  <c r="B38" i="1"/>
  <c r="B40" i="1"/>
  <c r="C40" i="1" s="1"/>
  <c r="B33" i="1"/>
  <c r="B28" i="1"/>
  <c r="C28" i="1" s="1"/>
  <c r="B4" i="1"/>
  <c r="C4" i="1" s="1"/>
  <c r="B5" i="1"/>
  <c r="N5" i="1" s="1"/>
  <c r="B20" i="1"/>
  <c r="C20" i="1" s="1"/>
  <c r="B6" i="1"/>
  <c r="C6" i="1" s="1"/>
  <c r="B12" i="1"/>
  <c r="C12" i="1" s="1"/>
  <c r="B46" i="1"/>
  <c r="C46" i="1" s="1"/>
  <c r="B19" i="1"/>
  <c r="B3" i="1"/>
  <c r="C3" i="1" s="1"/>
  <c r="B23" i="1"/>
  <c r="N23" i="1" s="1"/>
  <c r="B50" i="1"/>
  <c r="N50" i="1" s="1"/>
  <c r="B39" i="1"/>
  <c r="N39" i="1" s="1"/>
  <c r="B31" i="1"/>
  <c r="C31" i="1" s="1"/>
  <c r="B36" i="1"/>
  <c r="B34" i="1"/>
  <c r="C34" i="1" s="1"/>
  <c r="B41" i="1"/>
  <c r="C41" i="1" s="1"/>
  <c r="B15" i="1"/>
  <c r="C15" i="1" s="1"/>
  <c r="B47" i="1"/>
  <c r="C47" i="1" s="1"/>
  <c r="B29" i="1"/>
  <c r="N29" i="1" s="1"/>
  <c r="B2" i="1"/>
  <c r="N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N21" i="1" s="1"/>
  <c r="B16" i="1"/>
  <c r="N16" i="1" s="1"/>
  <c r="B10" i="1"/>
  <c r="N10" i="1" s="1"/>
  <c r="B11" i="1"/>
  <c r="C11" i="1" s="1"/>
  <c r="B30" i="1"/>
  <c r="C30" i="1" s="1"/>
  <c r="B26" i="1"/>
  <c r="C26" i="1" s="1"/>
  <c r="B27" i="1"/>
  <c r="C27" i="1" s="1"/>
  <c r="B49" i="1"/>
  <c r="C49" i="1" s="1"/>
  <c r="B22" i="1"/>
  <c r="N22" i="1" s="1"/>
  <c r="B32" i="1"/>
  <c r="N32" i="1" s="1"/>
  <c r="B37" i="1"/>
  <c r="N37" i="1" s="1"/>
  <c r="B18" i="1"/>
  <c r="N18" i="1" s="1"/>
  <c r="B48" i="1"/>
  <c r="B42" i="1"/>
  <c r="C42" i="1" s="1"/>
  <c r="B25" i="1"/>
  <c r="C25" i="1" s="1"/>
  <c r="B51" i="1"/>
  <c r="C51" i="1" s="1"/>
  <c r="B17" i="1"/>
  <c r="C17" i="1" s="1"/>
  <c r="B13" i="1"/>
  <c r="N13" i="1" s="1"/>
  <c r="B8" i="1"/>
  <c r="N8" i="1" s="1"/>
  <c r="B7" i="1"/>
  <c r="N7" i="1" s="1"/>
  <c r="B53" i="1"/>
  <c r="C53" i="1" s="1"/>
  <c r="C2" i="1" l="1"/>
  <c r="C5" i="1"/>
  <c r="C7" i="1"/>
  <c r="N19" i="1"/>
  <c r="N33" i="1"/>
  <c r="C10" i="1"/>
  <c r="C16" i="1"/>
  <c r="C13" i="1"/>
  <c r="C8" i="1"/>
  <c r="N53" i="1"/>
  <c r="N48" i="1"/>
  <c r="N14" i="1"/>
  <c r="N36" i="1"/>
  <c r="N38" i="1"/>
  <c r="C48" i="1"/>
  <c r="C29" i="1"/>
  <c r="N6" i="1"/>
  <c r="N35" i="1"/>
  <c r="C18" i="1"/>
  <c r="C36" i="1"/>
  <c r="C37" i="1"/>
  <c r="C39" i="1"/>
  <c r="C32" i="1"/>
  <c r="C50" i="1"/>
  <c r="N47" i="1"/>
  <c r="N51" i="1"/>
  <c r="N49" i="1"/>
  <c r="N52" i="1"/>
  <c r="N15" i="1"/>
  <c r="N3" i="1"/>
  <c r="N28" i="1"/>
  <c r="C23" i="1"/>
  <c r="N27" i="1"/>
  <c r="N4" i="1"/>
  <c r="N45" i="1"/>
  <c r="C33" i="1"/>
  <c r="N42" i="1"/>
  <c r="N26" i="1"/>
  <c r="N43" i="1"/>
  <c r="N34" i="1"/>
  <c r="N46" i="1"/>
  <c r="N40" i="1"/>
  <c r="N17" i="1"/>
  <c r="N41" i="1"/>
  <c r="C22" i="1"/>
  <c r="C19" i="1"/>
  <c r="C38" i="1"/>
  <c r="N30" i="1"/>
  <c r="N12" i="1"/>
  <c r="C21" i="1"/>
  <c r="N25" i="1"/>
  <c r="C35" i="1"/>
  <c r="N11" i="1"/>
  <c r="N9" i="1"/>
  <c r="N31" i="1"/>
  <c r="C24" i="1"/>
  <c r="N20" i="1"/>
  <c r="C44" i="1"/>
</calcChain>
</file>

<file path=xl/sharedStrings.xml><?xml version="1.0" encoding="utf-8"?>
<sst xmlns="http://schemas.openxmlformats.org/spreadsheetml/2006/main" count="233" uniqueCount="133">
  <si>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</si>
  <si>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</si>
  <si>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</si>
  <si>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</si>
  <si>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</si>
  <si>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</si>
  <si>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</si>
  <si>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</si>
  <si>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</si>
  <si>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</si>
  <si>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</si>
  <si>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</si>
  <si>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</si>
  <si>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</si>
  <si>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</si>
  <si>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</si>
  <si>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</si>
  <si>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</si>
  <si>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</si>
  <si>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</si>
  <si>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</si>
  <si>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</si>
  <si>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</si>
  <si>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</si>
  <si>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</si>
  <si>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</si>
  <si>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</si>
  <si>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</si>
  <si>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</si>
  <si>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</si>
  <si>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</si>
  <si>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</si>
  <si>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</si>
  <si>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</si>
  <si>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</si>
  <si>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</si>
  <si>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</si>
  <si>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</si>
  <si>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</si>
  <si>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</si>
  <si>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</si>
  <si>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</si>
  <si>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</si>
  <si>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</si>
  <si>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</si>
  <si>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</si>
  <si>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</si>
  <si>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</si>
  <si>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</si>
  <si>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</si>
  <si>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</si>
  <si>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</si>
  <si>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</si>
  <si>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</si>
  <si>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</si>
  <si>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</si>
  <si>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</si>
  <si>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</si>
  <si>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</si>
  <si>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</si>
  <si>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</si>
  <si>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</si>
  <si>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</si>
  <si>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</si>
  <si>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</si>
  <si>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</si>
  <si>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</si>
  <si>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</si>
  <si>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</si>
  <si>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</si>
  <si>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</si>
  <si>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</si>
  <si>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</si>
  <si>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</si>
  <si>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</si>
  <si>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</si>
  <si>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</si>
  <si>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</si>
  <si>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</si>
  <si>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</si>
  <si>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</si>
  <si>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</si>
  <si>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</si>
  <si>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import text files into Excel</t>
  </si>
  <si>
    <t>fomulas to split cells =Left =Mid =Right</t>
  </si>
  <si>
    <t>vlookup formula</t>
  </si>
  <si>
    <t>if formula</t>
  </si>
  <si>
    <t>concatonate formula</t>
  </si>
  <si>
    <t>pivot tables</t>
  </si>
  <si>
    <t>charts</t>
  </si>
  <si>
    <t>copy results to a report in Microsoft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</si>
  <si>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</si>
  <si>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</si>
  <si>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</si>
  <si>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</si>
  <si>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</si>
  <si>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</si>
  <si>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</si>
  <si>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</si>
  <si>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</si>
  <si>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</si>
  <si>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</si>
  <si>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</si>
  <si>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</si>
  <si>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</si>
  <si>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</si>
  <si>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</si>
  <si>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</si>
  <si>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</si>
  <si>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</si>
  <si>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</si>
  <si>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</si>
  <si>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</si>
  <si>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</si>
  <si>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</si>
  <si>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</si>
  <si>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</si>
  <si>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Camaro</t>
  </si>
  <si>
    <t>Corolla</t>
  </si>
  <si>
    <t>Caravan</t>
  </si>
  <si>
    <t>Civic</t>
  </si>
  <si>
    <t>Mustang</t>
  </si>
  <si>
    <t>Odyssey</t>
  </si>
  <si>
    <t>PT Cruiser</t>
  </si>
  <si>
    <t>Silverado</t>
  </si>
  <si>
    <t>FD06FCS006</t>
  </si>
  <si>
    <t>HO01ODY040</t>
  </si>
  <si>
    <t>GM09CMR014</t>
  </si>
  <si>
    <t>HO05ODY037</t>
  </si>
  <si>
    <t>Warranty Miles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</si>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</sst>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C-B64C-8BB5-E5E74BC8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94319"/>
        <c:axId val="258570495"/>
      </c:scatterChart>
      <c:valAx>
        <c:axId val="2581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0495"/>
        <c:crosses val="autoZero"/>
        <c:crossBetween val="midCat"/>
      </c:valAx>
      <c:valAx>
        <c:axId val="2585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Tables'!$B$4:$B$21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A641-B54E-F2CD5DA4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86735"/>
        <c:axId val="282160191"/>
      </c:barChart>
      <c:catAx>
        <c:axId val="282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0191"/>
        <c:crosses val="autoZero"/>
        <c:auto val="1"/>
        <c:lblAlgn val="ctr"/>
        <c:lblOffset val="100"/>
        <c:noMultiLvlLbl val="0"/>
      </c:catAx>
      <c:valAx>
        <c:axId val="2821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1</xdr:row>
      <xdr:rowOff>6350</xdr:rowOff>
    </xdr:from>
    <xdr:to>
      <xdr:col>19</xdr:col>
      <xdr:colOff>704850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A66F6-8E12-2D44-9FB3-92E82C0A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31750</xdr:rowOff>
    </xdr:from>
    <xdr:to>
      <xdr:col>7</xdr:col>
      <xdr:colOff>673100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C287B-200B-6C4B-A492-97E37EC5D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isneros" refreshedDate="44269.995329398145" createdVersion="6" refreshedVersion="6" minRefreshableVersion="3" recordCount="52" xr:uid="{F5FEFDD8-0ADA-1342-A66E-3EAC2EF4449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ranty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a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a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a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44287-63EA-3645-B91A-342D8882AB2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F4395-BA21-1C4D-BE56-2840616036BC}" name="Table1" displayName="Table1" ref="A1:N53" totalsRowShown="0" headerRowDxfId="0">
  <autoFilter ref="A1:N53" xr:uid="{0DC07BF0-9351-6445-88A6-DFC573B0AF79}"/>
  <tableColumns count="14">
    <tableColumn id="1" xr3:uid="{2272D40C-38DA-8D44-A7EF-215F7135BFD0}" name="Car ID"/>
    <tableColumn id="2" xr3:uid="{DEE26F5C-6030-AE45-9E1D-E9ACBDA96D3C}" name="Make">
      <calculatedColumnFormula>LEFT(A2, 2)</calculatedColumnFormula>
    </tableColumn>
    <tableColumn id="3" xr3:uid="{D150FCFF-383A-8B47-9C5F-74585B5A95EB}" name="Make (Full Name)">
      <calculatedColumnFormula>VLOOKUP(B2, B$56:C$61, 2)</calculatedColumnFormula>
    </tableColumn>
    <tableColumn id="4" xr3:uid="{8AC369FB-647B-8042-86AC-69C36E2E135D}" name="Model">
      <calculatedColumnFormula>MID(A2, 5, 3)</calculatedColumnFormula>
    </tableColumn>
    <tableColumn id="5" xr3:uid="{A54CAEE4-4215-6042-B55F-CC9531031BD5}" name="Model (Full Name)">
      <calculatedColumnFormula>VLOOKUP(D2, D$56:E$66, 2)</calculatedColumnFormula>
    </tableColumn>
    <tableColumn id="6" xr3:uid="{2A3A06BA-2C9F-5946-8345-B1008CF21890}" name="Manufacture Year">
      <calculatedColumnFormula>MID(A2, 3, 2)</calculatedColumnFormula>
    </tableColumn>
    <tableColumn id="7" xr3:uid="{DBFD9AE1-16D3-9243-89B2-DA5476B25275}" name="Age">
      <calculatedColumnFormula>IF(14-F2&lt;0, 100-F2+14, 14-F2)</calculatedColumnFormula>
    </tableColumn>
    <tableColumn id="8" xr3:uid="{1C822BFD-434B-8347-85E6-B6C362BEE965}" name="Miles" dataDxfId="2" dataCellStyle="Comma"/>
    <tableColumn id="9" xr3:uid="{F2FC72EA-D753-334C-97B6-9FD12F04236E}" name="Miles / Year" dataDxfId="1" dataCellStyle="Comma">
      <calculatedColumnFormula>H2/(G2+0.5)</calculatedColumnFormula>
    </tableColumn>
    <tableColumn id="10" xr3:uid="{E0C5F4B8-62D2-284F-9DBB-0EA3466CE747}" name="Color"/>
    <tableColumn id="11" xr3:uid="{E3F2C2F9-A43C-4C47-861A-DFC0A1324EDF}" name="Driver"/>
    <tableColumn id="12" xr3:uid="{3D3A71BE-9372-F242-8D85-9B30948CD97F}" name="Warranty Miles"/>
    <tableColumn id="13" xr3:uid="{A9B823D8-64CB-9544-8629-1A6F8BC57457}" name="Covered?">
      <calculatedColumnFormula>IF(H2&lt;=L2, "Y", "Not Covered")</calculatedColumnFormula>
    </tableColumn>
    <tableColumn id="14" xr3:uid="{3C3171C2-7D83-BD43-9F53-F09532CBECF8}" name="New Car ID">
      <calculatedColumnFormula>CONCATENATE(B2, F2, D2, UPPER(LEFT(J2,3)), RIGHT(A2, 3))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3ECC-73C5-F347-B481-10181AED7902}">
  <dimension ref="A1:N66"/>
  <sheetViews>
    <sheetView tabSelected="1" workbookViewId="0">
      <selection activeCell="F9" sqref="F9"/>
    </sheetView>
  </sheetViews>
  <sheetFormatPr baseColWidth="10" defaultRowHeight="16" x14ac:dyDescent="0.2"/>
  <cols>
    <col min="1" max="1" width="13.33203125" bestFit="1" customWidth="1"/>
    <col min="2" max="2" width="8.1640625" customWidth="1"/>
    <col min="3" max="3" width="18.5" customWidth="1"/>
    <col min="4" max="4" width="10.5" customWidth="1"/>
    <col min="5" max="5" width="19" customWidth="1"/>
    <col min="6" max="6" width="18.1640625" customWidth="1"/>
    <col min="7" max="7" width="6.6640625" customWidth="1"/>
    <col min="8" max="8" width="11.5" style="3" bestFit="1" customWidth="1"/>
    <col min="9" max="9" width="14.5" style="3" customWidth="1"/>
    <col min="10" max="10" width="7.6640625" customWidth="1"/>
    <col min="11" max="11" width="9.33203125" bestFit="1" customWidth="1"/>
    <col min="12" max="12" width="16.33203125" customWidth="1"/>
    <col min="13" max="13" width="11.1640625" bestFit="1" customWidth="1"/>
    <col min="14" max="14" width="16.6640625" bestFit="1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</row>
    <row r="2" spans="1:14" x14ac:dyDescent="0.2">
      <c r="A2" t="s">
        <v>59</v>
      </c>
      <c r="B2" t="str">
        <f t="shared" ref="B2:B33" si="0">LEFT(A2, 2)</f>
        <v>TY</v>
      </c>
      <c r="C2" t="str">
        <f t="shared" ref="C2:C33" si="1">VLOOKUP(B2, B$56:C$61, 2)</f>
        <v>Toyota</v>
      </c>
      <c r="D2" t="str">
        <f t="shared" ref="D2:D48" si="2">MID(A2, 5, 3)</f>
        <v>COR</v>
      </c>
      <c r="E2" t="str">
        <f t="shared" ref="E2:E33" si="3">VLOOKUP(D2, D$56:E$66, 2)</f>
        <v>Corolla</v>
      </c>
      <c r="F2" t="str">
        <f t="shared" ref="F2:F33" si="4">MID(A2, 3, 2)</f>
        <v>14</v>
      </c>
      <c r="G2">
        <f t="shared" ref="G2:G33" si="5">IF(14-F2&lt;0, 100-F2+14, 14-F2)</f>
        <v>0</v>
      </c>
      <c r="H2" s="3">
        <v>17556.3</v>
      </c>
      <c r="I2" s="3">
        <f t="shared" ref="I2:I33" si="6">H2/(G2+0.5)</f>
        <v>35112.6</v>
      </c>
      <c r="J2" t="s">
        <v>47</v>
      </c>
      <c r="K2" t="s">
        <v>31</v>
      </c>
      <c r="L2">
        <v>100000</v>
      </c>
      <c r="M2" t="str">
        <f t="shared" ref="M2:M33" si="7">IF(H2&lt;=L2, "Y", "Not Covered")</f>
        <v>Y</v>
      </c>
      <c r="N2" t="str">
        <f t="shared" ref="N2:N33" si="8">CONCATENATE(B2, F2, D2, UPPER(LEFT(J2,3)), RIGHT(A2, 3))</f>
        <v>TY14CORBLU027</v>
      </c>
    </row>
    <row r="3" spans="1:14" x14ac:dyDescent="0.2">
      <c r="A3" t="s">
        <v>41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Camaro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17</v>
      </c>
      <c r="K3" t="s">
        <v>42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">
      <c r="A4" t="s">
        <v>29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14</v>
      </c>
      <c r="K4" t="s">
        <v>15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">
      <c r="A5" t="s">
        <v>30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17</v>
      </c>
      <c r="K5" t="s">
        <v>31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">
      <c r="A6" t="s">
        <v>34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14</v>
      </c>
      <c r="K6" t="s">
        <v>35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">
      <c r="A7" t="s">
        <v>82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47</v>
      </c>
      <c r="K7" t="s">
        <v>25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">
      <c r="A8" t="s">
        <v>81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14</v>
      </c>
      <c r="K8" t="s">
        <v>31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">
      <c r="A9" t="s">
        <v>60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Corolla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14</v>
      </c>
      <c r="K9" t="s">
        <v>38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">
      <c r="A10" t="s">
        <v>67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14</v>
      </c>
      <c r="K10" t="s">
        <v>44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">
      <c r="A11" t="s">
        <v>68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14</v>
      </c>
      <c r="K11" t="s">
        <v>49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2">
      <c r="A12" t="s">
        <v>36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14</v>
      </c>
      <c r="K12" t="s">
        <v>37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2">
      <c r="A13" t="s">
        <v>80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47</v>
      </c>
      <c r="K13" t="s">
        <v>18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">
      <c r="A14" t="s">
        <v>61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47</v>
      </c>
      <c r="K14" t="s">
        <v>49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17</v>
      </c>
      <c r="K15" t="s">
        <v>28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2">
      <c r="A16" t="s">
        <v>66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14</v>
      </c>
      <c r="K16" t="s">
        <v>21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2">
      <c r="A17" t="s">
        <v>79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14</v>
      </c>
      <c r="K17" t="s">
        <v>42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2">
      <c r="A18" t="s">
        <v>74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14</v>
      </c>
      <c r="K18" t="s">
        <v>35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2">
      <c r="A19" t="s">
        <v>39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Camaro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14</v>
      </c>
      <c r="K19" t="s">
        <v>40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2">
      <c r="A20" t="s">
        <v>32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17</v>
      </c>
      <c r="K20" t="s">
        <v>33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2">
      <c r="A21" t="s">
        <v>65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14</v>
      </c>
      <c r="K21" t="s">
        <v>51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2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14</v>
      </c>
      <c r="K22" t="s">
        <v>18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2">
      <c r="A23" t="s">
        <v>43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14</v>
      </c>
      <c r="K23" t="s">
        <v>44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2">
      <c r="A24" t="s">
        <v>19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20</v>
      </c>
      <c r="K24" t="s">
        <v>21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2">
      <c r="A25" t="s">
        <v>77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17</v>
      </c>
      <c r="K25" t="s">
        <v>40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2">
      <c r="A26" t="s">
        <v>69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14</v>
      </c>
      <c r="K26" t="s">
        <v>51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2">
      <c r="A27" t="s">
        <v>70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17</v>
      </c>
      <c r="K27" t="s">
        <v>37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">
      <c r="A28" t="s">
        <v>27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14</v>
      </c>
      <c r="K28" t="s">
        <v>28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2">
      <c r="A29" t="s">
        <v>58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14</v>
      </c>
      <c r="K29" t="s">
        <v>57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2">
      <c r="A30" t="s">
        <v>128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17</v>
      </c>
      <c r="K30" t="s">
        <v>28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">
      <c r="A31" t="s">
        <v>48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Camry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20</v>
      </c>
      <c r="K31" t="s">
        <v>49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">
      <c r="A32" t="s">
        <v>72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47</v>
      </c>
      <c r="K32" t="s">
        <v>15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">
      <c r="A33" t="s">
        <v>26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20</v>
      </c>
      <c r="K33" t="s">
        <v>21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">
      <c r="A34" t="s">
        <v>52</v>
      </c>
      <c r="B34" t="str">
        <f t="shared" ref="B34:B65" si="9">LEFT(A34, 2)</f>
        <v>TY</v>
      </c>
      <c r="C34" t="str">
        <f t="shared" ref="C34:C65" si="10">VLOOKUP(B34, B$56:C$61, 2)</f>
        <v>Toyota</v>
      </c>
      <c r="D34" t="str">
        <f t="shared" si="2"/>
        <v>CAM</v>
      </c>
      <c r="E34" t="str">
        <f t="shared" ref="E34:E65" si="11">VLOOKUP(D34, D$56:E$66, 2)</f>
        <v>Camry</v>
      </c>
      <c r="F34" t="str">
        <f t="shared" ref="F34:F53" si="12">MID(A34, 3, 2)</f>
        <v>00</v>
      </c>
      <c r="G34">
        <f t="shared" ref="G34:G65" si="13">IF(14-F34&lt;0, 100-F34+14, 14-F34)</f>
        <v>14</v>
      </c>
      <c r="H34" s="3">
        <v>85928</v>
      </c>
      <c r="I34" s="3">
        <f t="shared" ref="I34:I65" si="14">H34/(G34+0.5)</f>
        <v>5926.0689655172409</v>
      </c>
      <c r="J34" t="s">
        <v>20</v>
      </c>
      <c r="K34" t="s">
        <v>25</v>
      </c>
      <c r="L34">
        <v>100000</v>
      </c>
      <c r="M34" t="str">
        <f>IF(H34&lt;=L34, "Y", "Not Covered")</f>
        <v>Y</v>
      </c>
      <c r="N34" t="str">
        <f t="shared" ref="N34:N53" si="15">CONCATENATE(B34, F34, D34, UPPER(LEFT(J34,3)), RIGHT(A34, 3))</f>
        <v>TY00CAMGRE022</v>
      </c>
    </row>
    <row r="35" spans="1:14" x14ac:dyDescent="0.2">
      <c r="A35" t="s">
        <v>22</v>
      </c>
      <c r="B35" t="str">
        <f t="shared" si="9"/>
        <v>FD</v>
      </c>
      <c r="C35" t="str">
        <f t="shared" si="10"/>
        <v>Ford</v>
      </c>
      <c r="D35" t="str">
        <f t="shared" si="2"/>
        <v>MTG</v>
      </c>
      <c r="E35" t="str">
        <f t="shared" si="11"/>
        <v>Mustang</v>
      </c>
      <c r="F35" t="str">
        <f t="shared" si="12"/>
        <v>08</v>
      </c>
      <c r="G35">
        <f t="shared" si="13"/>
        <v>6</v>
      </c>
      <c r="H35" s="3">
        <v>37558.800000000003</v>
      </c>
      <c r="I35" s="3">
        <f t="shared" si="14"/>
        <v>5778.2769230769236</v>
      </c>
      <c r="J35" t="s">
        <v>14</v>
      </c>
      <c r="K35" t="s">
        <v>23</v>
      </c>
      <c r="L35">
        <v>50000</v>
      </c>
      <c r="M35" t="str">
        <f>IF(H35&lt;=L35, "Y", "Not Covered")</f>
        <v>Y</v>
      </c>
      <c r="N35" t="str">
        <f t="shared" si="15"/>
        <v>FD08MTGBLA004</v>
      </c>
    </row>
    <row r="36" spans="1:14" x14ac:dyDescent="0.2">
      <c r="A36" t="s">
        <v>50</v>
      </c>
      <c r="B36" t="str">
        <f t="shared" si="9"/>
        <v>TY</v>
      </c>
      <c r="C36" t="str">
        <f t="shared" si="10"/>
        <v>Toyota</v>
      </c>
      <c r="D36" t="str">
        <f t="shared" si="2"/>
        <v>CAM</v>
      </c>
      <c r="E36" t="str">
        <f t="shared" si="11"/>
        <v>Camry</v>
      </c>
      <c r="F36" t="str">
        <f t="shared" si="12"/>
        <v>98</v>
      </c>
      <c r="G36">
        <f t="shared" si="13"/>
        <v>16</v>
      </c>
      <c r="H36" s="3">
        <v>93382.6</v>
      </c>
      <c r="I36" s="3">
        <f t="shared" si="14"/>
        <v>5659.5515151515156</v>
      </c>
      <c r="J36" t="s">
        <v>14</v>
      </c>
      <c r="K36" t="s">
        <v>51</v>
      </c>
      <c r="L36">
        <v>100000</v>
      </c>
      <c r="M36" t="str">
        <f>IF(H36&lt;=L36, "Y", "Not Covered")</f>
        <v>Y</v>
      </c>
      <c r="N36" t="str">
        <f t="shared" si="15"/>
        <v>TY98CAMBLA021</v>
      </c>
    </row>
    <row r="37" spans="1:14" x14ac:dyDescent="0.2">
      <c r="A37" t="s">
        <v>73</v>
      </c>
      <c r="B37" t="str">
        <f t="shared" si="9"/>
        <v>CR</v>
      </c>
      <c r="C37" t="str">
        <f t="shared" si="10"/>
        <v>Chrysler</v>
      </c>
      <c r="D37" t="str">
        <f t="shared" si="2"/>
        <v>PTC</v>
      </c>
      <c r="E37" t="str">
        <f t="shared" si="11"/>
        <v>PT Cruiser</v>
      </c>
      <c r="F37" t="str">
        <f t="shared" si="12"/>
        <v>07</v>
      </c>
      <c r="G37">
        <f t="shared" si="13"/>
        <v>7</v>
      </c>
      <c r="H37" s="3">
        <v>42074.2</v>
      </c>
      <c r="I37" s="3">
        <f t="shared" si="14"/>
        <v>5609.8933333333325</v>
      </c>
      <c r="J37" t="s">
        <v>20</v>
      </c>
      <c r="K37" t="s">
        <v>57</v>
      </c>
      <c r="L37">
        <v>75000</v>
      </c>
      <c r="M37" t="str">
        <f>IF(H37&lt;=L37, "Y", "Not Covered")</f>
        <v>Y</v>
      </c>
      <c r="N37" t="str">
        <f t="shared" si="15"/>
        <v>CR07PTCGRE043</v>
      </c>
    </row>
    <row r="38" spans="1:14" x14ac:dyDescent="0.2">
      <c r="A38" t="s">
        <v>24</v>
      </c>
      <c r="B38" t="str">
        <f t="shared" si="9"/>
        <v>FD</v>
      </c>
      <c r="C38" t="str">
        <f t="shared" si="10"/>
        <v>Ford</v>
      </c>
      <c r="D38" t="str">
        <f t="shared" si="2"/>
        <v>MTG</v>
      </c>
      <c r="E38" t="str">
        <f t="shared" si="11"/>
        <v>Mustang</v>
      </c>
      <c r="F38" t="str">
        <f t="shared" si="12"/>
        <v>08</v>
      </c>
      <c r="G38">
        <f t="shared" si="13"/>
        <v>6</v>
      </c>
      <c r="H38" s="3">
        <v>36438.5</v>
      </c>
      <c r="I38" s="3">
        <f t="shared" si="14"/>
        <v>5605.9230769230771</v>
      </c>
      <c r="J38" t="s">
        <v>17</v>
      </c>
      <c r="K38" t="s">
        <v>15</v>
      </c>
      <c r="L38">
        <v>50000</v>
      </c>
      <c r="M38" t="str">
        <f>IF(H38&lt;=L38, "Y", "Not Covered")</f>
        <v>Y</v>
      </c>
      <c r="N38" t="str">
        <f t="shared" si="15"/>
        <v>FD08MTGWHI005</v>
      </c>
    </row>
    <row r="39" spans="1:14" x14ac:dyDescent="0.2">
      <c r="A39" t="s">
        <v>46</v>
      </c>
      <c r="B39" t="str">
        <f t="shared" si="9"/>
        <v>GM</v>
      </c>
      <c r="C39" t="str">
        <f t="shared" si="10"/>
        <v>General Motors</v>
      </c>
      <c r="D39" t="str">
        <f t="shared" si="2"/>
        <v>SLV</v>
      </c>
      <c r="E39" t="str">
        <f t="shared" si="11"/>
        <v>Silverado</v>
      </c>
      <c r="F39" t="str">
        <f t="shared" si="12"/>
        <v>00</v>
      </c>
      <c r="G39">
        <f t="shared" si="13"/>
        <v>14</v>
      </c>
      <c r="H39" s="3">
        <v>80685.8</v>
      </c>
      <c r="I39" s="3">
        <f t="shared" si="14"/>
        <v>5564.5379310344833</v>
      </c>
      <c r="J39" t="s">
        <v>47</v>
      </c>
      <c r="K39" t="s">
        <v>35</v>
      </c>
      <c r="L39">
        <v>100000</v>
      </c>
      <c r="M39" t="str">
        <f>IF(H39&lt;=L39, "Y", "Not Covered")</f>
        <v>Y</v>
      </c>
      <c r="N39" t="str">
        <f t="shared" si="15"/>
        <v>GM00SLVBLU019</v>
      </c>
    </row>
    <row r="40" spans="1:14" x14ac:dyDescent="0.2">
      <c r="A40" t="s">
        <v>125</v>
      </c>
      <c r="B40" t="str">
        <f t="shared" si="9"/>
        <v>FD</v>
      </c>
      <c r="C40" t="str">
        <f t="shared" si="10"/>
        <v>Ford</v>
      </c>
      <c r="D40" t="str">
        <f t="shared" si="2"/>
        <v>FCS</v>
      </c>
      <c r="E40" t="str">
        <f t="shared" si="11"/>
        <v>Focus</v>
      </c>
      <c r="F40" t="str">
        <f t="shared" si="12"/>
        <v>06</v>
      </c>
      <c r="G40">
        <f t="shared" si="13"/>
        <v>8</v>
      </c>
      <c r="H40" s="3">
        <v>46311.4</v>
      </c>
      <c r="I40" s="3">
        <f t="shared" si="14"/>
        <v>5448.4000000000005</v>
      </c>
      <c r="J40" t="s">
        <v>20</v>
      </c>
      <c r="K40" t="s">
        <v>25</v>
      </c>
      <c r="L40">
        <v>75000</v>
      </c>
      <c r="M40" t="str">
        <f>IF(H40&lt;=L40, "Y", "Not Covered")</f>
        <v>Y</v>
      </c>
      <c r="N40" t="str">
        <f t="shared" si="15"/>
        <v>FD06FCSGRE006</v>
      </c>
    </row>
    <row r="41" spans="1:14" x14ac:dyDescent="0.2">
      <c r="A41" t="s">
        <v>53</v>
      </c>
      <c r="B41" t="str">
        <f t="shared" si="9"/>
        <v>TY</v>
      </c>
      <c r="C41" t="str">
        <f t="shared" si="10"/>
        <v>Toyota</v>
      </c>
      <c r="D41" t="str">
        <f t="shared" si="2"/>
        <v>CAM</v>
      </c>
      <c r="E41" t="str">
        <f t="shared" si="11"/>
        <v>Camry</v>
      </c>
      <c r="F41" t="str">
        <f t="shared" si="12"/>
        <v>02</v>
      </c>
      <c r="G41">
        <f t="shared" si="13"/>
        <v>12</v>
      </c>
      <c r="H41" s="3">
        <v>67829.100000000006</v>
      </c>
      <c r="I41" s="3">
        <f t="shared" si="14"/>
        <v>5426.3280000000004</v>
      </c>
      <c r="J41" t="s">
        <v>14</v>
      </c>
      <c r="K41" t="s">
        <v>15</v>
      </c>
      <c r="L41">
        <v>100000</v>
      </c>
      <c r="M41" t="str">
        <f>IF(H41&lt;=L41, "Y", "Not Covered")</f>
        <v>Y</v>
      </c>
      <c r="N41" t="str">
        <f t="shared" si="15"/>
        <v>TY02CAMBLA023</v>
      </c>
    </row>
    <row r="42" spans="1:14" x14ac:dyDescent="0.2">
      <c r="A42" t="s">
        <v>76</v>
      </c>
      <c r="B42" t="str">
        <f t="shared" si="9"/>
        <v>CR</v>
      </c>
      <c r="C42" t="str">
        <f t="shared" si="10"/>
        <v>Chrysler</v>
      </c>
      <c r="D42" t="str">
        <f t="shared" si="2"/>
        <v>CAR</v>
      </c>
      <c r="E42" t="str">
        <f t="shared" si="11"/>
        <v>Caravan</v>
      </c>
      <c r="F42" t="str">
        <f t="shared" si="12"/>
        <v>00</v>
      </c>
      <c r="G42">
        <f t="shared" si="13"/>
        <v>14</v>
      </c>
      <c r="H42" s="3">
        <v>77243.100000000006</v>
      </c>
      <c r="I42" s="3">
        <f t="shared" si="14"/>
        <v>5327.1103448275862</v>
      </c>
      <c r="J42" t="s">
        <v>14</v>
      </c>
      <c r="K42" t="s">
        <v>23</v>
      </c>
      <c r="L42">
        <v>75000</v>
      </c>
      <c r="M42" t="str">
        <f>IF(H42&lt;=L42, "Y", "Not Covered")</f>
        <v>Not Covered</v>
      </c>
      <c r="N42" t="str">
        <f t="shared" si="15"/>
        <v>CR00CARBLA046</v>
      </c>
    </row>
    <row r="43" spans="1:14" x14ac:dyDescent="0.2">
      <c r="A43" t="s">
        <v>62</v>
      </c>
      <c r="B43" t="str">
        <f t="shared" si="9"/>
        <v>HO</v>
      </c>
      <c r="C43" t="str">
        <f t="shared" si="10"/>
        <v>Honda</v>
      </c>
      <c r="D43" t="str">
        <f t="shared" si="2"/>
        <v>CIV</v>
      </c>
      <c r="E43" t="str">
        <f t="shared" si="11"/>
        <v>Civic</v>
      </c>
      <c r="F43" t="str">
        <f t="shared" si="12"/>
        <v>99</v>
      </c>
      <c r="G43">
        <f t="shared" si="13"/>
        <v>15</v>
      </c>
      <c r="H43" s="3">
        <v>82374</v>
      </c>
      <c r="I43" s="3">
        <f t="shared" si="14"/>
        <v>5314.4516129032254</v>
      </c>
      <c r="J43" t="s">
        <v>17</v>
      </c>
      <c r="K43" t="s">
        <v>37</v>
      </c>
      <c r="L43">
        <v>75000</v>
      </c>
      <c r="M43" t="str">
        <f>IF(H43&lt;=L43, "Y", "Not Covered")</f>
        <v>Not Covered</v>
      </c>
      <c r="N43" t="str">
        <f t="shared" si="15"/>
        <v>HO99CIVWHI030</v>
      </c>
    </row>
    <row r="44" spans="1:14" x14ac:dyDescent="0.2">
      <c r="A44" t="s">
        <v>16</v>
      </c>
      <c r="B44" t="str">
        <f t="shared" si="9"/>
        <v>FD</v>
      </c>
      <c r="C44" t="str">
        <f t="shared" si="10"/>
        <v>Ford</v>
      </c>
      <c r="D44" t="str">
        <f t="shared" si="2"/>
        <v>MTG</v>
      </c>
      <c r="E44" t="str">
        <f t="shared" si="11"/>
        <v>Mustang</v>
      </c>
      <c r="F44" t="str">
        <f t="shared" si="12"/>
        <v>06</v>
      </c>
      <c r="G44">
        <f t="shared" si="13"/>
        <v>8</v>
      </c>
      <c r="H44" s="3">
        <v>44974.8</v>
      </c>
      <c r="I44" s="3">
        <f t="shared" si="14"/>
        <v>5291.1529411764714</v>
      </c>
      <c r="J44" t="s">
        <v>17</v>
      </c>
      <c r="K44" t="s">
        <v>18</v>
      </c>
      <c r="L44">
        <v>50000</v>
      </c>
      <c r="M44" t="str">
        <f>IF(H44&lt;=L44, "Y", "Not Covered")</f>
        <v>Y</v>
      </c>
      <c r="N44" t="str">
        <f t="shared" si="15"/>
        <v>FD06MTGWHI002</v>
      </c>
    </row>
    <row r="45" spans="1:14" x14ac:dyDescent="0.2">
      <c r="A45" t="s">
        <v>63</v>
      </c>
      <c r="B45" t="str">
        <f t="shared" si="9"/>
        <v>HO</v>
      </c>
      <c r="C45" t="str">
        <f t="shared" si="10"/>
        <v>Honda</v>
      </c>
      <c r="D45" t="str">
        <f t="shared" si="2"/>
        <v>CIV</v>
      </c>
      <c r="E45" t="str">
        <f t="shared" si="11"/>
        <v>Civic</v>
      </c>
      <c r="F45" t="str">
        <f t="shared" si="12"/>
        <v>01</v>
      </c>
      <c r="G45">
        <f t="shared" si="13"/>
        <v>13</v>
      </c>
      <c r="H45" s="3">
        <v>69891.899999999994</v>
      </c>
      <c r="I45" s="3">
        <f t="shared" si="14"/>
        <v>5177.177777777777</v>
      </c>
      <c r="J45" t="s">
        <v>47</v>
      </c>
      <c r="K45" t="s">
        <v>23</v>
      </c>
      <c r="L45">
        <v>75000</v>
      </c>
      <c r="M45" t="str">
        <f>IF(H45&lt;=L45, "Y", "Not Covered")</f>
        <v>Y</v>
      </c>
      <c r="N45" t="str">
        <f t="shared" si="15"/>
        <v>HO01CIVBLU031</v>
      </c>
    </row>
    <row r="46" spans="1:14" x14ac:dyDescent="0.2">
      <c r="A46" t="s">
        <v>127</v>
      </c>
      <c r="B46" t="str">
        <f t="shared" si="9"/>
        <v>GM</v>
      </c>
      <c r="C46" t="str">
        <f t="shared" si="10"/>
        <v>General Motors</v>
      </c>
      <c r="D46" t="str">
        <f t="shared" si="2"/>
        <v>CMR</v>
      </c>
      <c r="E46" t="str">
        <f t="shared" si="11"/>
        <v>Camaro</v>
      </c>
      <c r="F46" t="str">
        <f t="shared" si="12"/>
        <v>09</v>
      </c>
      <c r="G46">
        <f t="shared" si="13"/>
        <v>5</v>
      </c>
      <c r="H46" s="3">
        <v>28464.799999999999</v>
      </c>
      <c r="I46" s="3">
        <f t="shared" si="14"/>
        <v>5175.4181818181814</v>
      </c>
      <c r="J46" t="s">
        <v>17</v>
      </c>
      <c r="K46" t="s">
        <v>38</v>
      </c>
      <c r="L46">
        <v>100000</v>
      </c>
      <c r="M46" t="str">
        <f>IF(H46&lt;=L46, "Y", "Not Covered")</f>
        <v>Y</v>
      </c>
      <c r="N46" t="str">
        <f t="shared" si="15"/>
        <v>GM09CMRWHI014</v>
      </c>
    </row>
    <row r="47" spans="1:14" x14ac:dyDescent="0.2">
      <c r="A47" t="s">
        <v>55</v>
      </c>
      <c r="B47" t="str">
        <f t="shared" si="9"/>
        <v>TY</v>
      </c>
      <c r="C47" t="str">
        <f t="shared" si="10"/>
        <v>Toyota</v>
      </c>
      <c r="D47" t="str">
        <f t="shared" si="2"/>
        <v>COR</v>
      </c>
      <c r="E47" t="str">
        <f t="shared" si="11"/>
        <v>Corolla</v>
      </c>
      <c r="F47" t="str">
        <f t="shared" si="12"/>
        <v>02</v>
      </c>
      <c r="G47">
        <f t="shared" si="13"/>
        <v>12</v>
      </c>
      <c r="H47" s="3">
        <v>64467.4</v>
      </c>
      <c r="I47" s="3">
        <f t="shared" si="14"/>
        <v>5157.3919999999998</v>
      </c>
      <c r="J47" t="s">
        <v>56</v>
      </c>
      <c r="K47" t="s">
        <v>57</v>
      </c>
      <c r="L47">
        <v>100000</v>
      </c>
      <c r="M47" t="str">
        <f>IF(H47&lt;=L47, "Y", "Not Covered")</f>
        <v>Y</v>
      </c>
      <c r="N47" t="str">
        <f t="shared" si="15"/>
        <v>TY02CORRED025</v>
      </c>
    </row>
    <row r="48" spans="1:14" x14ac:dyDescent="0.2">
      <c r="A48" t="s">
        <v>75</v>
      </c>
      <c r="B48" t="str">
        <f t="shared" si="9"/>
        <v>CR</v>
      </c>
      <c r="C48" t="str">
        <f t="shared" si="10"/>
        <v>Chrysler</v>
      </c>
      <c r="D48" t="str">
        <f t="shared" si="2"/>
        <v>CAR</v>
      </c>
      <c r="E48" t="str">
        <f t="shared" si="11"/>
        <v>Caravan</v>
      </c>
      <c r="F48" t="str">
        <f t="shared" si="12"/>
        <v>99</v>
      </c>
      <c r="G48">
        <f t="shared" si="13"/>
        <v>15</v>
      </c>
      <c r="H48" s="3">
        <v>79420.600000000006</v>
      </c>
      <c r="I48" s="3">
        <f t="shared" si="14"/>
        <v>5123.9096774193549</v>
      </c>
      <c r="J48" t="s">
        <v>20</v>
      </c>
      <c r="K48" t="s">
        <v>44</v>
      </c>
      <c r="L48">
        <v>75000</v>
      </c>
      <c r="M48" t="str">
        <f>IF(H48&lt;=L48, "Y", "Not Covered")</f>
        <v>Not Covered</v>
      </c>
      <c r="N48" t="str">
        <f t="shared" si="15"/>
        <v>CR99CARGRE045</v>
      </c>
    </row>
    <row r="49" spans="1:14" x14ac:dyDescent="0.2">
      <c r="A49" t="s">
        <v>126</v>
      </c>
      <c r="B49" t="str">
        <f t="shared" si="9"/>
        <v>HO</v>
      </c>
      <c r="C49" t="str">
        <f t="shared" si="10"/>
        <v>Honda</v>
      </c>
      <c r="D49" t="s">
        <v>111</v>
      </c>
      <c r="E49" t="str">
        <f t="shared" si="11"/>
        <v>Odyssey</v>
      </c>
      <c r="F49" t="str">
        <f t="shared" si="12"/>
        <v>01</v>
      </c>
      <c r="G49">
        <f t="shared" si="13"/>
        <v>13</v>
      </c>
      <c r="H49" s="3">
        <v>68658.899999999994</v>
      </c>
      <c r="I49" s="3">
        <f t="shared" si="14"/>
        <v>5085.844444444444</v>
      </c>
      <c r="J49" t="s">
        <v>14</v>
      </c>
      <c r="K49" t="s">
        <v>15</v>
      </c>
      <c r="L49">
        <v>100000</v>
      </c>
      <c r="M49" t="str">
        <f>IF(H49&lt;=L49, "Y", "Not Covered")</f>
        <v>Y</v>
      </c>
      <c r="N49" t="str">
        <f t="shared" si="15"/>
        <v>HO01ODYBLA040</v>
      </c>
    </row>
    <row r="50" spans="1:14" x14ac:dyDescent="0.2">
      <c r="A50" t="s">
        <v>45</v>
      </c>
      <c r="B50" t="str">
        <f t="shared" si="9"/>
        <v>GM</v>
      </c>
      <c r="C50" t="str">
        <f t="shared" si="10"/>
        <v>General Motors</v>
      </c>
      <c r="D50" t="str">
        <f>MID(A50, 5, 3)</f>
        <v>SLV</v>
      </c>
      <c r="E50" t="str">
        <f t="shared" si="11"/>
        <v>Silverado</v>
      </c>
      <c r="F50" t="str">
        <f t="shared" si="12"/>
        <v>98</v>
      </c>
      <c r="G50">
        <f t="shared" si="13"/>
        <v>16</v>
      </c>
      <c r="H50" s="3">
        <v>83162.7</v>
      </c>
      <c r="I50" s="3">
        <f t="shared" si="14"/>
        <v>5040.1636363636362</v>
      </c>
      <c r="J50" t="s">
        <v>14</v>
      </c>
      <c r="K50" t="s">
        <v>38</v>
      </c>
      <c r="L50">
        <v>100000</v>
      </c>
      <c r="M50" t="str">
        <f>IF(H50&lt;=L50, "Y", "Not Covered")</f>
        <v>Y</v>
      </c>
      <c r="N50" t="str">
        <f t="shared" si="15"/>
        <v>GM98SLVBLA018</v>
      </c>
    </row>
    <row r="51" spans="1:14" x14ac:dyDescent="0.2">
      <c r="A51" t="s">
        <v>78</v>
      </c>
      <c r="B51" t="str">
        <f t="shared" si="9"/>
        <v>CR</v>
      </c>
      <c r="C51" t="str">
        <f t="shared" si="10"/>
        <v>Chrysler</v>
      </c>
      <c r="D51" t="str">
        <f>MID(A51, 5, 3)</f>
        <v>CAR</v>
      </c>
      <c r="E51" t="str">
        <f t="shared" si="11"/>
        <v>Caravan</v>
      </c>
      <c r="F51" t="str">
        <f t="shared" si="12"/>
        <v>04</v>
      </c>
      <c r="G51">
        <f t="shared" si="13"/>
        <v>10</v>
      </c>
      <c r="H51" s="3">
        <v>52699.4</v>
      </c>
      <c r="I51" s="3">
        <f t="shared" si="14"/>
        <v>5018.9904761904763</v>
      </c>
      <c r="J51" t="s">
        <v>56</v>
      </c>
      <c r="K51" t="s">
        <v>40</v>
      </c>
      <c r="L51">
        <v>75000</v>
      </c>
      <c r="M51" t="str">
        <f>IF(H51&lt;=L51, "Y", "Not Covered")</f>
        <v>Y</v>
      </c>
      <c r="N51" t="str">
        <f t="shared" si="15"/>
        <v>CR04CARRED048</v>
      </c>
    </row>
    <row r="52" spans="1:14" x14ac:dyDescent="0.2">
      <c r="A52" t="s">
        <v>64</v>
      </c>
      <c r="B52" t="str">
        <f t="shared" si="9"/>
        <v>HO</v>
      </c>
      <c r="C52" t="str">
        <f t="shared" si="10"/>
        <v>Honda</v>
      </c>
      <c r="D52" t="str">
        <f>MID(A52, 5, 3)</f>
        <v>CIV</v>
      </c>
      <c r="E52" t="str">
        <f t="shared" si="11"/>
        <v>Civic</v>
      </c>
      <c r="F52" t="str">
        <f t="shared" si="12"/>
        <v>10</v>
      </c>
      <c r="G52">
        <f t="shared" si="13"/>
        <v>4</v>
      </c>
      <c r="H52" s="3">
        <v>22573</v>
      </c>
      <c r="I52" s="3">
        <f t="shared" si="14"/>
        <v>5016.2222222222226</v>
      </c>
      <c r="J52" t="s">
        <v>47</v>
      </c>
      <c r="K52" t="s">
        <v>42</v>
      </c>
      <c r="L52">
        <v>75000</v>
      </c>
      <c r="M52" t="str">
        <f>IF(H52&lt;=L52, "Y", "Not Covered")</f>
        <v>Y</v>
      </c>
      <c r="N52" t="str">
        <f t="shared" si="15"/>
        <v>HO10CIVBLU032</v>
      </c>
    </row>
    <row r="53" spans="1:14" x14ac:dyDescent="0.2">
      <c r="A53" t="s">
        <v>13</v>
      </c>
      <c r="B53" t="str">
        <f t="shared" si="9"/>
        <v>FD</v>
      </c>
      <c r="C53" t="str">
        <f t="shared" si="10"/>
        <v>Ford</v>
      </c>
      <c r="D53" t="str">
        <f>MID(A53, 5, 3)</f>
        <v>MTG</v>
      </c>
      <c r="E53" t="str">
        <f t="shared" si="11"/>
        <v>Mustang</v>
      </c>
      <c r="F53" t="str">
        <f t="shared" si="12"/>
        <v>06</v>
      </c>
      <c r="G53">
        <f t="shared" si="13"/>
        <v>8</v>
      </c>
      <c r="H53" s="3">
        <v>40326.800000000003</v>
      </c>
      <c r="I53" s="3">
        <f t="shared" si="14"/>
        <v>4744.3294117647065</v>
      </c>
      <c r="J53" t="s">
        <v>14</v>
      </c>
      <c r="K53" t="s">
        <v>15</v>
      </c>
      <c r="L53">
        <v>50000</v>
      </c>
      <c r="M53" t="str">
        <f>IF(H53&lt;=L53, "Y", "Not Covered")</f>
        <v>Y</v>
      </c>
      <c r="N53" t="str">
        <f t="shared" si="15"/>
        <v>FD06MTGBLA001</v>
      </c>
    </row>
    <row r="56" spans="1:14" x14ac:dyDescent="0.2">
      <c r="B56" t="s">
        <v>91</v>
      </c>
      <c r="C56" t="s">
        <v>97</v>
      </c>
      <c r="D56" t="s">
        <v>103</v>
      </c>
      <c r="E56" t="s">
        <v>114</v>
      </c>
    </row>
    <row r="57" spans="1:14" x14ac:dyDescent="0.2">
      <c r="B57" t="s">
        <v>96</v>
      </c>
      <c r="C57" t="s">
        <v>102</v>
      </c>
      <c r="D57" t="s">
        <v>108</v>
      </c>
      <c r="E57" t="s">
        <v>119</v>
      </c>
    </row>
    <row r="58" spans="1:14" x14ac:dyDescent="0.2">
      <c r="B58" t="s">
        <v>95</v>
      </c>
      <c r="C58" t="s">
        <v>101</v>
      </c>
      <c r="D58" t="s">
        <v>109</v>
      </c>
      <c r="E58" t="s">
        <v>120</v>
      </c>
    </row>
    <row r="59" spans="1:14" x14ac:dyDescent="0.2">
      <c r="B59" t="s">
        <v>94</v>
      </c>
      <c r="C59" t="s">
        <v>100</v>
      </c>
      <c r="D59" t="s">
        <v>106</v>
      </c>
      <c r="E59" t="s">
        <v>117</v>
      </c>
    </row>
    <row r="60" spans="1:14" x14ac:dyDescent="0.2">
      <c r="B60" t="s">
        <v>92</v>
      </c>
      <c r="C60" t="s">
        <v>98</v>
      </c>
      <c r="D60" t="s">
        <v>107</v>
      </c>
      <c r="E60" t="s">
        <v>118</v>
      </c>
    </row>
    <row r="61" spans="1:14" x14ac:dyDescent="0.2">
      <c r="B61" t="s">
        <v>93</v>
      </c>
      <c r="C61" t="s">
        <v>99</v>
      </c>
      <c r="D61" t="s">
        <v>104</v>
      </c>
      <c r="E61" t="s">
        <v>115</v>
      </c>
    </row>
    <row r="62" spans="1:14" x14ac:dyDescent="0.2">
      <c r="D62" t="s">
        <v>105</v>
      </c>
      <c r="E62" t="s">
        <v>116</v>
      </c>
    </row>
    <row r="63" spans="1:14" x14ac:dyDescent="0.2">
      <c r="D63" t="s">
        <v>110</v>
      </c>
      <c r="E63" t="s">
        <v>121</v>
      </c>
    </row>
    <row r="64" spans="1:14" x14ac:dyDescent="0.2">
      <c r="D64" t="s">
        <v>111</v>
      </c>
      <c r="E64" t="s">
        <v>122</v>
      </c>
    </row>
    <row r="65" spans="4:5" x14ac:dyDescent="0.2">
      <c r="D65" t="s">
        <v>112</v>
      </c>
      <c r="E65" t="s">
        <v>123</v>
      </c>
    </row>
    <row r="66" spans="4:5" x14ac:dyDescent="0.2">
      <c r="D66" t="s">
        <v>113</v>
      </c>
      <c r="E66" t="s">
        <v>124</v>
      </c>
    </row>
  </sheetData>
  <sortState xmlns:xlrd2="http://schemas.microsoft.com/office/spreadsheetml/2017/richdata2" ref="A2:S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7F69-8C2F-6240-89A3-DCD47D084E35}">
  <dimension ref="A3:B21"/>
  <sheetViews>
    <sheetView workbookViewId="0">
      <selection activeCell="D31" sqref="D31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131</v>
      </c>
      <c r="B3" t="s">
        <v>130</v>
      </c>
    </row>
    <row r="4" spans="1:2" x14ac:dyDescent="0.2">
      <c r="A4" s="6" t="s">
        <v>40</v>
      </c>
      <c r="B4" s="4">
        <v>144647.69999999998</v>
      </c>
    </row>
    <row r="5" spans="1:2" x14ac:dyDescent="0.2">
      <c r="A5" s="6" t="s">
        <v>49</v>
      </c>
      <c r="B5" s="4">
        <v>150656.40000000002</v>
      </c>
    </row>
    <row r="6" spans="1:2" x14ac:dyDescent="0.2">
      <c r="A6" s="6" t="s">
        <v>25</v>
      </c>
      <c r="B6" s="4">
        <v>154427.9</v>
      </c>
    </row>
    <row r="7" spans="1:2" x14ac:dyDescent="0.2">
      <c r="A7" s="6" t="s">
        <v>57</v>
      </c>
      <c r="B7" s="4">
        <v>179986</v>
      </c>
    </row>
    <row r="8" spans="1:2" x14ac:dyDescent="0.2">
      <c r="A8" s="6" t="s">
        <v>28</v>
      </c>
      <c r="B8" s="4">
        <v>143640.70000000001</v>
      </c>
    </row>
    <row r="9" spans="1:2" x14ac:dyDescent="0.2">
      <c r="A9" s="6" t="s">
        <v>44</v>
      </c>
      <c r="B9" s="4">
        <v>135078.20000000001</v>
      </c>
    </row>
    <row r="10" spans="1:2" x14ac:dyDescent="0.2">
      <c r="A10" s="6" t="s">
        <v>23</v>
      </c>
      <c r="B10" s="4">
        <v>184693.8</v>
      </c>
    </row>
    <row r="11" spans="1:2" x14ac:dyDescent="0.2">
      <c r="A11" s="6" t="s">
        <v>21</v>
      </c>
      <c r="B11" s="4">
        <v>127731.3</v>
      </c>
    </row>
    <row r="12" spans="1:2" x14ac:dyDescent="0.2">
      <c r="A12" s="6" t="s">
        <v>18</v>
      </c>
      <c r="B12" s="4">
        <v>70964.899999999994</v>
      </c>
    </row>
    <row r="13" spans="1:2" x14ac:dyDescent="0.2">
      <c r="A13" s="6" t="s">
        <v>31</v>
      </c>
      <c r="B13" s="4">
        <v>65315</v>
      </c>
    </row>
    <row r="14" spans="1:2" x14ac:dyDescent="0.2">
      <c r="A14" s="6" t="s">
        <v>37</v>
      </c>
      <c r="B14" s="4">
        <v>138561.5</v>
      </c>
    </row>
    <row r="15" spans="1:2" x14ac:dyDescent="0.2">
      <c r="A15" s="6" t="s">
        <v>38</v>
      </c>
      <c r="B15" s="4">
        <v>141229.4</v>
      </c>
    </row>
    <row r="16" spans="1:2" x14ac:dyDescent="0.2">
      <c r="A16" s="6" t="s">
        <v>15</v>
      </c>
      <c r="B16" s="4">
        <v>305432.40000000002</v>
      </c>
    </row>
    <row r="17" spans="1:2" x14ac:dyDescent="0.2">
      <c r="A17" s="6" t="s">
        <v>51</v>
      </c>
      <c r="B17" s="4">
        <v>177713.9</v>
      </c>
    </row>
    <row r="18" spans="1:2" x14ac:dyDescent="0.2">
      <c r="A18" s="6" t="s">
        <v>42</v>
      </c>
      <c r="B18" s="4">
        <v>65964.899999999994</v>
      </c>
    </row>
    <row r="19" spans="1:2" x14ac:dyDescent="0.2">
      <c r="A19" s="6" t="s">
        <v>35</v>
      </c>
      <c r="B19" s="4">
        <v>130601.59999999999</v>
      </c>
    </row>
    <row r="20" spans="1:2" x14ac:dyDescent="0.2">
      <c r="A20" s="6" t="s">
        <v>33</v>
      </c>
      <c r="B20" s="4">
        <v>19341.7</v>
      </c>
    </row>
    <row r="21" spans="1:2" x14ac:dyDescent="0.2">
      <c r="A21" s="6" t="s">
        <v>132</v>
      </c>
      <c r="B21" s="4">
        <v>2335987.2999999998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4ADF-48E4-1F4A-B6A5-898CA83513C0}">
  <dimension ref="D11:D18"/>
  <sheetViews>
    <sheetView workbookViewId="0">
      <selection activeCell="F24" sqref="F24"/>
    </sheetView>
  </sheetViews>
  <sheetFormatPr baseColWidth="10" defaultRowHeight="16" x14ac:dyDescent="0.2"/>
  <sheetData>
    <row r="11" spans="4:4" x14ac:dyDescent="0.2">
      <c r="D11" t="s">
        <v>83</v>
      </c>
    </row>
    <row r="12" spans="4:4" x14ac:dyDescent="0.2">
      <c r="D12" t="s">
        <v>84</v>
      </c>
    </row>
    <row r="13" spans="4:4" x14ac:dyDescent="0.2">
      <c r="D13" t="s">
        <v>85</v>
      </c>
    </row>
    <row r="14" spans="4:4" x14ac:dyDescent="0.2">
      <c r="D14" t="s">
        <v>86</v>
      </c>
    </row>
    <row r="15" spans="4:4" x14ac:dyDescent="0.2">
      <c r="D15" t="s">
        <v>87</v>
      </c>
    </row>
    <row r="16" spans="4:4" x14ac:dyDescent="0.2">
      <c r="D16" t="s">
        <v>88</v>
      </c>
    </row>
    <row r="17" spans="4:4" x14ac:dyDescent="0.2">
      <c r="D17" t="s">
        <v>89</v>
      </c>
    </row>
    <row r="18" spans="4:4" x14ac:dyDescent="0.2">
      <c r="D1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Inventory</vt:lpstr>
      <vt:lpstr>Pivot Tables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Cisneros</dc:creator>
  <cp:lastModifiedBy>Adam Cisneros</cp:lastModifiedBy>
  <dcterms:created xsi:type="dcterms:W3CDTF">2021-03-15T05:54:44Z</dcterms:created>
  <dcterms:modified xsi:type="dcterms:W3CDTF">2021-03-17T00:53:30Z</dcterms:modified>
</cp:coreProperties>
</file>