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soriano/Desktop/"/>
    </mc:Choice>
  </mc:AlternateContent>
  <xr:revisionPtr revIDLastSave="0" documentId="13_ncr:1_{069A40FE-C581-3046-8EBD-BEB716EF6FF4}" xr6:coauthVersionLast="47" xr6:coauthVersionMax="47" xr10:uidLastSave="{00000000-0000-0000-0000-000000000000}"/>
  <bookViews>
    <workbookView xWindow="0" yWindow="500" windowWidth="28620" windowHeight="14940" activeTab="5" xr2:uid="{00000000-000D-0000-FFFF-FFFF00000000}"/>
  </bookViews>
  <sheets>
    <sheet name="Kickstarter" sheetId="1" r:id="rId1"/>
    <sheet name="Category Statistics" sheetId="2" r:id="rId2"/>
    <sheet name="Theater Outcomes By Launch Date" sheetId="10" r:id="rId3"/>
    <sheet name="Outcomes Based on Goals" sheetId="11" r:id="rId4"/>
    <sheet name="Subcategory Statistics" sheetId="4" r:id="rId5"/>
    <sheet name="Edinburg Research" sheetId="6" r:id="rId6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79" r:id="rId7"/>
    <pivotCache cacheId="8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2" i="11"/>
  <c r="C12" i="11"/>
  <c r="C3" i="11"/>
  <c r="C4" i="11"/>
  <c r="C7" i="11"/>
  <c r="C6" i="11"/>
  <c r="C5" i="11"/>
  <c r="C8" i="11"/>
  <c r="C9" i="11"/>
  <c r="C10" i="11"/>
  <c r="C11" i="11"/>
  <c r="C13" i="11"/>
  <c r="B13" i="11"/>
  <c r="B12" i="11"/>
  <c r="B11" i="11"/>
  <c r="B10" i="11"/>
  <c r="B9" i="11"/>
  <c r="B8" i="11"/>
  <c r="B7" i="11"/>
  <c r="B6" i="11"/>
  <c r="B5" i="11"/>
  <c r="B4" i="11"/>
  <c r="B3" i="11"/>
  <c r="B2" i="11"/>
  <c r="E13" i="11" l="1"/>
  <c r="G13" i="11" s="1"/>
  <c r="E11" i="11"/>
  <c r="G11" i="11" s="1"/>
  <c r="E9" i="11"/>
  <c r="H9" i="11" s="1"/>
  <c r="E8" i="11"/>
  <c r="F8" i="11" s="1"/>
  <c r="E6" i="11"/>
  <c r="H6" i="11" s="1"/>
  <c r="E4" i="11"/>
  <c r="G4" i="11" s="1"/>
  <c r="E2" i="11"/>
  <c r="H2" i="11" s="1"/>
  <c r="H13" i="11"/>
  <c r="F13" i="11"/>
  <c r="E10" i="11"/>
  <c r="E7" i="11"/>
  <c r="E12" i="11"/>
  <c r="E5" i="11"/>
  <c r="E3" i="11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11" l="1"/>
  <c r="G8" i="11"/>
  <c r="G2" i="11"/>
  <c r="F9" i="11"/>
  <c r="G9" i="11"/>
  <c r="H4" i="11"/>
  <c r="F6" i="11"/>
  <c r="G6" i="11"/>
  <c r="F11" i="11"/>
  <c r="H11" i="11"/>
  <c r="F4" i="11"/>
  <c r="F2" i="11"/>
  <c r="H10" i="11"/>
  <c r="G10" i="11"/>
  <c r="F10" i="11"/>
  <c r="G7" i="11"/>
  <c r="H7" i="11"/>
  <c r="F7" i="11"/>
  <c r="H12" i="11"/>
  <c r="G12" i="11"/>
  <c r="F12" i="11"/>
  <c r="H5" i="11"/>
  <c r="G5" i="11"/>
  <c r="F5" i="11"/>
  <c r="H3" i="11"/>
  <c r="G3" i="11"/>
  <c r="F3" i="11"/>
</calcChain>
</file>

<file path=xl/sharedStrings.xml><?xml version="1.0" encoding="utf-8"?>
<sst xmlns="http://schemas.openxmlformats.org/spreadsheetml/2006/main" count="33060" uniqueCount="8403">
  <si>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</si>
  <si>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</si>
  <si>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</si>
  <si>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</si>
  <si>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</si>
  <si>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</si>
  <si>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</si>
  <si>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</si>
  <si>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</si>
  <si>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</si>
  <si>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</si>
  <si>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</si>
  <si>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</si>
  <si>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</si>
  <si>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</si>
  <si>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</si>
  <si>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</si>
  <si>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</si>
  <si>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</si>
  <si>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</si>
  <si>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</si>
  <si>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</si>
  <si>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</si>
  <si>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</si>
  <si>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</si>
  <si>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</si>
  <si>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</si>
  <si>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</si>
  <si>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</si>
  <si>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</si>
  <si>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</si>
  <si>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</si>
  <si>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</si>
  <si>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</si>
  <si>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</si>
  <si>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</si>
  <si>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</si>
  <si>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</si>
  <si>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</si>
  <si>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</si>
  <si>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</si>
  <si>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</si>
  <si>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</si>
  <si>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</si>
  <si>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</si>
  <si>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</si>
  <si>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</si>
  <si>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</si>
  <si>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</si>
  <si>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</si>
  <si>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</si>
  <si>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</si>
  <si>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</si>
  <si>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</si>
  <si>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</si>
  <si>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</si>
  <si>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</si>
  <si>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</si>
  <si>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</si>
  <si>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</si>
  <si>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</si>
  <si>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</si>
  <si>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</si>
  <si>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</si>
  <si>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</si>
  <si>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</si>
  <si>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</si>
  <si>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</si>
  <si>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</si>
  <si>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</si>
  <si>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</si>
  <si>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</si>
  <si>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</si>
  <si>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</si>
  <si>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</si>
  <si>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</si>
  <si>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</si>
  <si>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</si>
  <si>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</si>
  <si>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</si>
  <si>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</si>
  <si>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</si>
  <si>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</si>
  <si>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</si>
  <si>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</si>
  <si>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</si>
  <si>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</si>
  <si>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</si>
  <si>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</si>
  <si>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</si>
  <si>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</si>
  <si>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</si>
  <si>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</si>
  <si>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</si>
  <si>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</si>
  <si>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</si>
  <si>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</si>
  <si>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</si>
  <si>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</si>
  <si>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</si>
  <si>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</si>
  <si>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</si>
  <si>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</si>
  <si>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</si>
  <si>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</si>
  <si>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</si>
  <si>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</si>
  <si>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</si>
  <si>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</si>
  <si>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</si>
  <si>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</si>
  <si>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</si>
  <si>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</si>
  <si>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</si>
  <si>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</si>
  <si>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</si>
  <si>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</si>
  <si>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</si>
  <si>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</si>
  <si>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</si>
  <si>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</si>
  <si>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</si>
  <si>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</si>
  <si>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</si>
  <si>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</si>
  <si>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</si>
  <si>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</si>
  <si>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</si>
  <si>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</si>
  <si>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</si>
  <si>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</si>
  <si>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</si>
  <si>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</si>
  <si>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</si>
  <si>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</si>
  <si>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</si>
  <si>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</si>
  <si>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</si>
  <si>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</si>
  <si>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</si>
  <si>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</si>
  <si>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</si>
  <si>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</si>
  <si>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</si>
  <si>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</si>
  <si>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</si>
  <si>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</si>
  <si>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</si>
  <si>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</si>
  <si>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</si>
  <si>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</si>
  <si>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</si>
  <si>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</si>
  <si>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</si>
  <si>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</si>
  <si>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</si>
  <si>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</si>
  <si>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</si>
  <si>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</si>
  <si>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</si>
  <si>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</si>
  <si>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</si>
  <si>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</si>
  <si>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</si>
  <si>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</si>
  <si>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</si>
  <si>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</si>
  <si>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</si>
  <si>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</si>
  <si>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</si>
  <si>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</si>
  <si>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</si>
  <si>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</si>
  <si>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</si>
  <si>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</si>
  <si>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</si>
  <si>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</si>
  <si>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</si>
  <si>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</si>
  <si>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</si>
  <si>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</si>
  <si>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</si>
  <si>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</si>
  <si>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</si>
  <si>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</si>
  <si>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</si>
  <si>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</si>
  <si>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</si>
  <si>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</si>
  <si>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</si>
  <si>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</si>
  <si>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</si>
  <si>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</si>
  <si>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</si>
  <si>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</si>
  <si>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</si>
  <si>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</si>
  <si>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</si>
  <si>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</si>
  <si>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</si>
  <si>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</si>
  <si>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</si>
  <si>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</si>
  <si>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</si>
  <si>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</si>
  <si>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</si>
  <si>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</si>
  <si>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</si>
  <si>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</si>
  <si>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</si>
  <si>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</si>
  <si>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</si>
  <si>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</si>
  <si>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</si>
  <si>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</si>
  <si>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</si>
  <si>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</si>
  <si>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</si>
  <si>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</si>
  <si>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</si>
  <si>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</si>
  <si>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</si>
  <si>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</si>
  <si>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</si>
  <si>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</si>
  <si>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</si>
  <si>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</si>
  <si>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</si>
  <si>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</si>
  <si>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</si>
  <si>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</si>
  <si>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</si>
  <si>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</si>
  <si>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</si>
  <si>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</si>
  <si>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</si>
  <si>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</si>
  <si>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</si>
  <si>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</si>
  <si>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</si>
  <si>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</si>
  <si>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</si>
  <si>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</si>
  <si>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</si>
  <si>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</si>
  <si>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</si>
  <si>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</si>
  <si>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</si>
  <si>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</si>
  <si>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</si>
  <si>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</si>
  <si>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</si>
  <si>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</si>
  <si>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</si>
  <si>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</si>
  <si>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</si>
  <si>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</si>
  <si>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</si>
  <si>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</si>
  <si>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</si>
  <si>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</si>
  <si>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</si>
  <si>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</si>
  <si>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</si>
  <si>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</si>
  <si>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</si>
  <si>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</si>
  <si>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</si>
  <si>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</si>
  <si>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</si>
  <si>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</si>
  <si>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</si>
  <si>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</si>
  <si>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</si>
  <si>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</si>
  <si>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</si>
  <si>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</si>
  <si>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</si>
  <si>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</si>
  <si>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</si>
  <si>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</si>
  <si>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</si>
  <si>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</si>
  <si>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</si>
  <si>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</si>
  <si>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</si>
  <si>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</si>
  <si>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</si>
  <si>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</si>
  <si>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</si>
  <si>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</si>
  <si>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</si>
  <si>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</si>
  <si>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</si>
  <si>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</si>
  <si>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</si>
  <si>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</si>
  <si>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</si>
  <si>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</si>
  <si>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</si>
  <si>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</si>
  <si>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</si>
  <si>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</si>
  <si>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</si>
  <si>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</si>
  <si>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</si>
  <si>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</si>
  <si>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</si>
  <si>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</si>
  <si>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</si>
  <si>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</si>
  <si>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</si>
  <si>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</si>
  <si>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</si>
  <si>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</si>
  <si>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</si>
  <si>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</si>
  <si>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</si>
  <si>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</si>
  <si>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</si>
  <si>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</si>
  <si>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</si>
  <si>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</si>
  <si>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</si>
  <si>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</si>
  <si>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</si>
  <si>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</si>
  <si>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</si>
  <si>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</si>
  <si>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</si>
  <si>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</si>
  <si>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</si>
  <si>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</si>
  <si>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</si>
  <si>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</si>
  <si>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</si>
  <si>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</si>
  <si>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</si>
  <si>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</si>
  <si>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</si>
  <si>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</si>
  <si>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</si>
  <si>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</si>
  <si>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</si>
  <si>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</si>
  <si>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</si>
  <si>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</si>
  <si>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</si>
  <si>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</si>
  <si>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</si>
  <si>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</si>
  <si>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</si>
  <si>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</si>
  <si>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</si>
  <si>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</si>
  <si>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</si>
  <si>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</si>
  <si>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</si>
  <si>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</si>
  <si>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</si>
  <si>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</si>
  <si>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</si>
  <si>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</si>
  <si>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</si>
  <si>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</si>
  <si>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</si>
  <si>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</si>
  <si>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</si>
  <si>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</si>
  <si>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</si>
  <si>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</si>
  <si>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</si>
  <si>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</si>
  <si>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</si>
  <si>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</si>
  <si>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</si>
  <si>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</si>
  <si>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</si>
  <si>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</si>
  <si>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</si>
  <si>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</si>
  <si>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</si>
  <si>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</si>
  <si>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</si>
  <si>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</si>
  <si>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</si>
  <si>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</si>
  <si>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</si>
  <si>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</si>
  <si>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</si>
  <si>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</si>
  <si>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</si>
  <si>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</si>
  <si>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</si>
  <si>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</si>
  <si>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</si>
  <si>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</si>
  <si>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</si>
  <si>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</si>
  <si>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</si>
  <si>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</si>
  <si>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</si>
  <si>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</si>
  <si>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</si>
  <si>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</si>
  <si>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</si>
  <si>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</si>
  <si>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</si>
  <si>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</si>
  <si>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</si>
  <si>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</si>
  <si>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</si>
  <si>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</si>
  <si>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</si>
  <si>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</si>
  <si>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</si>
  <si>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</si>
  <si>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</si>
  <si>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</si>
  <si>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</si>
  <si>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</si>
  <si>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</si>
  <si>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</si>
  <si>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</si>
  <si>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</si>
  <si>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</si>
  <si>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</si>
  <si>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</si>
  <si>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</si>
  <si>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</si>
  <si>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</si>
  <si>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</si>
  <si>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</si>
  <si>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</si>
  <si>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</si>
  <si>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</si>
  <si>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</si>
  <si>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</si>
  <si>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</si>
  <si>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</si>
  <si>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</si>
  <si>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</si>
  <si>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</si>
  <si>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</si>
  <si>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</si>
  <si>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</si>
  <si>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</si>
  <si>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</si>
  <si>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</si>
  <si>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</si>
  <si>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</si>
  <si>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</si>
  <si>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</si>
  <si>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</si>
  <si>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</si>
  <si>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</si>
  <si>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</si>
  <si>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</si>
  <si>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</si>
  <si>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</si>
  <si>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</si>
  <si>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</si>
  <si>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</si>
  <si>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</si>
  <si>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</si>
  <si>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</si>
  <si>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</si>
  <si>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</si>
  <si>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</si>
  <si>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</si>
  <si>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</si>
  <si>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</si>
  <si>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</si>
  <si>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</si>
  <si>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</si>
  <si>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</si>
  <si>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</si>
  <si>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</si>
  <si>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</si>
  <si>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</si>
  <si>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</si>
  <si>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</si>
  <si>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</si>
  <si>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</si>
  <si>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</si>
  <si>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</si>
  <si>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</si>
  <si>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</si>
  <si>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</si>
  <si>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</si>
  <si>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</si>
  <si>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</si>
  <si>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</si>
  <si>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</si>
  <si>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</si>
  <si>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</si>
  <si>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</si>
  <si>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</si>
  <si>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</si>
  <si>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</si>
  <si>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</si>
  <si>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</si>
  <si>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</si>
  <si>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</si>
  <si>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</si>
  <si>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</si>
  <si>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</si>
  <si>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</si>
  <si>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</si>
  <si>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</si>
  <si>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</si>
  <si>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</si>
  <si>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</si>
  <si>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</si>
  <si>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</si>
  <si>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</si>
  <si>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</si>
  <si>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</si>
  <si>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</si>
  <si>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</si>
  <si>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</si>
  <si>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</si>
  <si>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</si>
  <si>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</si>
  <si>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</si>
  <si>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</si>
  <si>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</si>
  <si>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</si>
  <si>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</si>
  <si>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</si>
  <si>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</si>
  <si>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</si>
  <si>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</si>
  <si>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</si>
  <si>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</si>
  <si>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</si>
  <si>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</si>
  <si>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</si>
  <si>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</si>
  <si>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</si>
  <si>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</si>
  <si>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</si>
  <si>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</si>
  <si>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</si>
  <si>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</si>
  <si>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</si>
  <si>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</si>
  <si>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</si>
  <si>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</si>
  <si>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</si>
  <si>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</si>
  <si>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</si>
  <si>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</si>
  <si>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</si>
  <si>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</si>
  <si>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</si>
  <si>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</si>
  <si>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</si>
  <si>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</si>
  <si>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</si>
  <si>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</si>
  <si>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</si>
  <si>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</si>
  <si>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</si>
  <si>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</si>
  <si>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</si>
  <si>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</si>
  <si>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</si>
  <si>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</si>
  <si>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</si>
  <si>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</si>
  <si>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</si>
  <si>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</si>
  <si>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</si>
  <si>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</si>
  <si>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</si>
  <si>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</si>
  <si>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</si>
  <si>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</si>
  <si>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</si>
  <si>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</si>
  <si>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</si>
  <si>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</si>
  <si>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</si>
  <si>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</si>
  <si>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</si>
  <si>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</si>
  <si>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</si>
  <si>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</si>
  <si>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</si>
  <si>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</si>
  <si>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</si>
  <si>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</si>
  <si>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</si>
  <si>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</si>
  <si>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</si>
  <si>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</si>
  <si>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</si>
  <si>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</si>
  <si>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</si>
  <si>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</si>
  <si>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</si>
  <si>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</si>
  <si>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</si>
  <si>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</si>
  <si>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</si>
  <si>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</si>
  <si>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</si>
  <si>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</si>
  <si>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</si>
  <si>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</si>
  <si>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</si>
  <si>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</si>
  <si>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</si>
  <si>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</si>
  <si>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</si>
  <si>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</si>
  <si>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</si>
  <si>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</si>
  <si>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</si>
  <si>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</si>
  <si>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</si>
  <si>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</si>
  <si>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</si>
  <si>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</si>
  <si>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</si>
  <si>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</si>
  <si>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</si>
  <si>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</si>
  <si>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</si>
  <si>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</si>
  <si>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</si>
  <si>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</si>
  <si>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</si>
  <si>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</si>
  <si>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</si>
  <si>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</si>
  <si>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</si>
  <si>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</si>
  <si>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</si>
  <si>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</si>
  <si>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</si>
  <si>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</si>
  <si>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</si>
  <si>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</si>
  <si>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</si>
  <si>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</si>
  <si>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</si>
  <si>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</si>
  <si>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</si>
  <si>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</si>
  <si>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</si>
  <si>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</si>
  <si>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</si>
  <si>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</si>
  <si>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</si>
  <si>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</si>
  <si>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</si>
  <si>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</si>
  <si>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</si>
  <si>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</si>
  <si>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</si>
  <si>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</si>
  <si>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</si>
  <si>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</si>
  <si>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</si>
  <si>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</si>
  <si>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</si>
  <si>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</si>
  <si>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</si>
  <si>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</si>
  <si>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</si>
  <si>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</si>
  <si>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</si>
  <si>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</si>
  <si>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</si>
  <si>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</si>
  <si>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</si>
  <si>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</si>
  <si>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</si>
  <si>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</si>
  <si>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</si>
  <si>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</si>
  <si>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</si>
  <si>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</si>
  <si>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</si>
  <si>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</si>
  <si>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</si>
  <si>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</si>
  <si>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</si>
  <si>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</si>
  <si>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</si>
  <si>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</si>
  <si>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</si>
  <si>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</si>
  <si>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</si>
  <si>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</si>
  <si>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</si>
  <si>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</si>
  <si>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</si>
  <si>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</si>
  <si>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</si>
  <si>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</si>
  <si>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</si>
  <si>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</si>
  <si>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</si>
  <si>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</si>
  <si>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</si>
  <si>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</si>
  <si>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</si>
  <si>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</si>
  <si>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</si>
  <si>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</si>
  <si>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</si>
  <si>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</si>
  <si>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</si>
  <si>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</si>
  <si>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</si>
  <si>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</si>
  <si>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</si>
  <si>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</si>
  <si>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</si>
  <si>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</si>
  <si>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</si>
  <si>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</si>
  <si>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</si>
  <si>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</si>
  <si>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</si>
  <si>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</si>
  <si>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</si>
  <si>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</si>
  <si>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</si>
  <si>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</si>
  <si>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</si>
  <si>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</si>
  <si>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</si>
  <si>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</si>
  <si>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</si>
  <si>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</si>
  <si>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</si>
  <si>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</si>
  <si>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</si>
  <si>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</si>
  <si>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</si>
  <si>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</si>
  <si>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</si>
  <si>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</si>
  <si>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</si>
  <si>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</si>
  <si>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</si>
  <si>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</si>
  <si>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</si>
  <si>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</si>
  <si>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</si>
  <si>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</si>
  <si>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</si>
  <si>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</si>
  <si>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</si>
  <si>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</si>
  <si>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</si>
  <si>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</si>
  <si>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</si>
  <si>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</si>
  <si>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</si>
  <si>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</si>
  <si>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</si>
  <si>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</si>
  <si>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</si>
  <si>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</si>
  <si>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</si>
  <si>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</si>
  <si>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</si>
  <si>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</si>
  <si>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</si>
  <si>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</si>
  <si>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</si>
  <si>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</si>
  <si>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</si>
  <si>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</si>
  <si>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</si>
  <si>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</si>
  <si>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</si>
  <si>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</si>
  <si>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</si>
  <si>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</si>
  <si>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</si>
  <si>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</si>
  <si>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</si>
  <si>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</si>
  <si>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</si>
  <si>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</si>
  <si>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</si>
  <si>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</si>
  <si>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</si>
  <si>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</si>
  <si>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</si>
  <si>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</si>
  <si>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</si>
  <si>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</si>
  <si>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</si>
  <si>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</si>
  <si>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</si>
  <si>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</si>
  <si>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</si>
  <si>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</si>
  <si>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</si>
  <si>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</si>
  <si>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</si>
  <si>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</si>
  <si>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</si>
  <si>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</si>
  <si>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</si>
  <si>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</si>
  <si>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</si>
  <si>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</si>
  <si>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</si>
  <si>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</si>
  <si>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</si>
  <si>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</si>
  <si>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</si>
  <si>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</si>
  <si>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</si>
  <si>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</si>
  <si>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</si>
  <si>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</si>
  <si>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</si>
  <si>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</si>
  <si>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</si>
  <si>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</si>
  <si>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</si>
  <si>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</si>
  <si>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</si>
  <si>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</si>
  <si>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</si>
  <si>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</si>
  <si>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</si>
  <si>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</si>
  <si>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</si>
  <si>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</si>
  <si>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</si>
  <si>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</si>
  <si>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</si>
  <si>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</si>
  <si>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</si>
  <si>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</si>
  <si>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</si>
  <si>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</si>
  <si>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</si>
  <si>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</si>
  <si>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</si>
  <si>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</si>
  <si>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</si>
  <si>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</si>
  <si>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</si>
  <si>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</si>
  <si>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</si>
  <si>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</si>
  <si>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</si>
  <si>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</si>
  <si>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</si>
  <si>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</si>
  <si>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</si>
  <si>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</si>
  <si>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</si>
  <si>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</si>
  <si>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</si>
  <si>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</si>
  <si>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</si>
  <si>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</si>
  <si>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</si>
  <si>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</si>
  <si>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</si>
  <si>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</si>
  <si>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</si>
  <si>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</si>
  <si>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</si>
  <si>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</si>
  <si>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</si>
  <si>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</si>
  <si>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</si>
  <si>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</si>
  <si>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</si>
  <si>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</si>
  <si>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</si>
  <si>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</si>
  <si>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</si>
  <si>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</si>
  <si>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</si>
  <si>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</si>
  <si>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</si>
  <si>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</si>
  <si>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</si>
  <si>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</si>
  <si>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</si>
  <si>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</si>
  <si>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</si>
  <si>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</si>
  <si>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</si>
  <si>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</si>
  <si>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</si>
  <si>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</si>
  <si>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</si>
  <si>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</si>
  <si>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</si>
  <si>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</si>
  <si>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</si>
  <si>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</si>
  <si>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</si>
  <si>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</si>
  <si>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</si>
  <si>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</si>
  <si>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</si>
  <si>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</si>
  <si>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</si>
  <si>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</si>
  <si>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</si>
  <si>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</si>
  <si>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</si>
  <si>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</si>
  <si>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</si>
  <si>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</si>
  <si>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</si>
  <si>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</si>
  <si>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</si>
  <si>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</si>
  <si>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</si>
  <si>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</si>
  <si>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</si>
  <si>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</si>
  <si>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</si>
  <si>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</si>
  <si>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</si>
  <si>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</si>
  <si>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</si>
  <si>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</si>
  <si>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</si>
  <si>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</si>
  <si>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</si>
  <si>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</si>
  <si>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</si>
  <si>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</si>
  <si>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</si>
  <si>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</si>
  <si>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</si>
  <si>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</si>
  <si>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</si>
  <si>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</si>
  <si>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</si>
  <si>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</si>
  <si>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</si>
  <si>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</si>
  <si>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</si>
  <si>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</si>
  <si>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</si>
  <si>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</si>
  <si>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</si>
  <si>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</si>
  <si>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</si>
  <si>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</si>
  <si>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</si>
  <si>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</si>
  <si>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</si>
  <si>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</si>
  <si>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</si>
  <si>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</si>
  <si>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</si>
  <si>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</si>
  <si>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</si>
  <si>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</si>
  <si>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</si>
  <si>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</si>
  <si>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</si>
  <si>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</si>
  <si>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</si>
  <si>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</si>
  <si>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</si>
  <si>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</si>
  <si>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</si>
  <si>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</si>
  <si>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</si>
  <si>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</si>
  <si>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</si>
  <si>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</si>
  <si>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</si>
  <si>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</si>
  <si>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</si>
  <si>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</si>
  <si>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</si>
  <si>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</si>
  <si>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</si>
  <si>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</si>
  <si>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</si>
  <si>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</si>
  <si>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</si>
  <si>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</si>
  <si>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</si>
  <si>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</si>
  <si>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</si>
  <si>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</si>
  <si>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</si>
  <si>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</si>
  <si>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</si>
  <si>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</si>
  <si>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</si>
  <si>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</si>
  <si>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</si>
  <si>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</si>
  <si>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</si>
  <si>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</si>
  <si>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</si>
  <si>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</si>
  <si>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</si>
  <si>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</si>
  <si>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</si>
  <si>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</si>
  <si>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</si>
  <si>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</si>
  <si>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</si>
  <si>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</si>
  <si>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</si>
  <si>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</si>
  <si>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</si>
  <si>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</si>
  <si>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</si>
  <si>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</si>
  <si>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</si>
  <si>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</si>
  <si>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</si>
  <si>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</si>
  <si>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</si>
  <si>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</si>
  <si>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</si>
  <si>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</si>
  <si>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</si>
  <si>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</si>
  <si>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</si>
  <si>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</si>
  <si>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</si>
  <si>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</si>
  <si>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</si>
  <si>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</si>
  <si>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</si>
  <si>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</si>
  <si>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</si>
  <si>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</si>
  <si>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</si>
  <si>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</si>
  <si>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</si>
  <si>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</si>
  <si>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</si>
  <si>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</si>
  <si>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</si>
  <si>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</si>
  <si>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</si>
  <si>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</si>
  <si>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</si>
  <si>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</si>
  <si>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</si>
  <si>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</si>
  <si>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</si>
  <si>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</si>
  <si>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</si>
  <si>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</si>
  <si>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</si>
  <si>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</si>
  <si>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</si>
  <si>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</si>
  <si>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</si>
  <si>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</si>
  <si>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</si>
  <si>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</si>
  <si>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</si>
  <si>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</si>
  <si>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</si>
  <si>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</si>
  <si>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</si>
  <si>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</si>
  <si>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</si>
  <si>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</si>
  <si>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</si>
  <si>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</si>
  <si>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</si>
  <si>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</si>
  <si>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</si>
  <si>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</si>
  <si>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</si>
  <si>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</si>
  <si>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</si>
  <si>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</si>
  <si>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</si>
  <si>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</si>
  <si>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</si>
  <si>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</si>
  <si>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</si>
  <si>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</si>
  <si>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</si>
  <si>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</si>
  <si>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</si>
  <si>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</si>
  <si>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</si>
  <si>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</si>
  <si>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</si>
  <si>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</si>
  <si>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</si>
  <si>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</si>
  <si>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</si>
  <si>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</si>
  <si>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</si>
  <si>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</si>
  <si>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</si>
  <si>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</si>
  <si>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</si>
  <si>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</si>
  <si>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</si>
  <si>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</si>
  <si>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</si>
  <si>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</si>
  <si>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</si>
  <si>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</si>
  <si>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</si>
  <si>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</si>
  <si>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</si>
  <si>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</si>
  <si>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</si>
  <si>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</si>
  <si>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</si>
  <si>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</si>
  <si>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</si>
  <si>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</si>
  <si>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</si>
  <si>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</si>
  <si>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</si>
  <si>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</si>
  <si>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</si>
  <si>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</si>
  <si>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</si>
  <si>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</si>
  <si>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</si>
  <si>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</si>
  <si>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</si>
  <si>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</si>
  <si>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</si>
  <si>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</si>
  <si>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</si>
  <si>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</si>
  <si>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</si>
  <si>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</si>
  <si>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</si>
  <si>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</si>
  <si>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</si>
  <si>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</si>
  <si>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</si>
  <si>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</si>
  <si>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</si>
  <si>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</si>
  <si>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</si>
  <si>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</si>
  <si>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</si>
  <si>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</si>
  <si>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</si>
  <si>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</si>
  <si>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</si>
  <si>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</si>
  <si>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</si>
  <si>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</si>
  <si>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</si>
  <si>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</si>
  <si>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</si>
  <si>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</si>
  <si>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</si>
  <si>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</si>
  <si>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</si>
  <si>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</si>
  <si>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</si>
  <si>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</si>
  <si>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</si>
  <si>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</si>
  <si>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</si>
  <si>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</si>
  <si>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</si>
  <si>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</si>
  <si>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</si>
  <si>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</si>
  <si>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</si>
  <si>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</si>
  <si>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</si>
  <si>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</si>
  <si>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</si>
  <si>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</si>
  <si>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</si>
  <si>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</si>
  <si>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</si>
  <si>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</si>
  <si>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</si>
  <si>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</si>
  <si>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</si>
  <si>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</si>
  <si>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</si>
  <si>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</si>
  <si>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</si>
  <si>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</si>
  <si>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</si>
  <si>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</si>
  <si>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</si>
  <si>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</si>
  <si>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</si>
  <si>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</si>
  <si>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</si>
  <si>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</si>
  <si>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</si>
  <si>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</si>
  <si>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</si>
  <si>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</si>
  <si>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</si>
  <si>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</si>
  <si>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</si>
  <si>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</si>
  <si>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</si>
  <si>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</si>
  <si>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</si>
  <si>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</si>
  <si>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</si>
  <si>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</si>
  <si>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</si>
  <si>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</si>
  <si>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</si>
  <si>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</si>
  <si>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</si>
  <si>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</si>
  <si>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</si>
  <si>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</si>
  <si>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</si>
  <si>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</si>
  <si>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</si>
  <si>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</si>
  <si>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</si>
  <si>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</si>
  <si>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</si>
  <si>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</si>
  <si>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</si>
  <si>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</si>
  <si>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</si>
  <si>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</si>
  <si>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</si>
  <si>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</si>
  <si>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</si>
  <si>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</si>
  <si>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</si>
  <si>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</si>
  <si>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</si>
  <si>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</si>
  <si>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</si>
  <si>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</si>
  <si>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</si>
  <si>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</si>
  <si>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</si>
  <si>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</si>
  <si>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</si>
  <si>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</si>
  <si>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</si>
  <si>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</si>
  <si>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</si>
  <si>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</si>
  <si>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</si>
  <si>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</si>
  <si>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</si>
  <si>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</si>
  <si>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</si>
  <si>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</si>
  <si>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</si>
  <si>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</si>
  <si>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</si>
  <si>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</si>
  <si>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</si>
  <si>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</si>
  <si>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</si>
  <si>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</si>
  <si>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</si>
  <si>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</si>
  <si>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</si>
  <si>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</si>
  <si>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</si>
  <si>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</si>
  <si>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</si>
  <si>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</si>
  <si>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</si>
  <si>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</si>
  <si>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</si>
  <si>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</si>
  <si>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</si>
  <si>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</si>
  <si>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</si>
  <si>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</si>
  <si>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</si>
  <si>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</si>
  <si>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</si>
  <si>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</si>
  <si>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</si>
  <si>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</si>
  <si>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</si>
  <si>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</si>
  <si>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</si>
  <si>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</si>
  <si>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</si>
  <si>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</si>
  <si>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</si>
  <si>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</si>
  <si>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</si>
  <si>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</si>
  <si>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</si>
  <si>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</si>
  <si>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</si>
  <si>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</si>
  <si>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</si>
  <si>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</si>
  <si>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</si>
  <si>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</si>
  <si>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</si>
  <si>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</si>
  <si>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</si>
  <si>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</si>
  <si>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</si>
  <si>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</si>
  <si>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</si>
  <si>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</si>
  <si>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</si>
  <si>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</si>
  <si>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</si>
  <si>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</si>
  <si>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</si>
  <si>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</si>
  <si>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</si>
  <si>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</si>
  <si>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</si>
  <si>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</si>
  <si>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</si>
  <si>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</si>
  <si>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</si>
  <si>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</si>
  <si>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</si>
  <si>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</si>
  <si>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</si>
  <si>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</si>
  <si>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</si>
  <si>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</si>
  <si>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</si>
  <si>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</si>
  <si>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</si>
  <si>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</si>
  <si>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</si>
  <si>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</si>
  <si>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</si>
  <si>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</si>
  <si>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</si>
  <si>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</si>
  <si>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</si>
  <si>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</si>
  <si>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</si>
  <si>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</si>
  <si>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</si>
  <si>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</si>
  <si>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</si>
  <si>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</si>
  <si>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</si>
  <si>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</si>
  <si>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</si>
  <si>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</si>
  <si>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</si>
  <si>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</si>
  <si>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</si>
  <si>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</si>
  <si>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</si>
  <si>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</si>
  <si>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</si>
  <si>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</si>
  <si>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</si>
  <si>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</si>
  <si>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</si>
  <si>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</si>
  <si>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</si>
  <si>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</si>
  <si>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</si>
  <si>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</si>
  <si>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</si>
  <si>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</si>
  <si>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</si>
  <si>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</si>
  <si>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</si>
  <si>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</si>
  <si>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</si>
  <si>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</si>
  <si>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</si>
  <si>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</si>
  <si>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</si>
  <si>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</si>
  <si>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</si>
  <si>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</si>
  <si>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</si>
  <si>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</si>
  <si>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</si>
  <si>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</si>
  <si>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</si>
  <si>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</si>
  <si>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</si>
  <si>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</si>
  <si>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</si>
  <si>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</si>
  <si>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</si>
  <si>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</si>
  <si>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</si>
  <si>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</si>
  <si>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</si>
  <si>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</si>
  <si>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</si>
  <si>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</si>
  <si>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</si>
  <si>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</si>
  <si>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</si>
  <si>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</si>
  <si>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</si>
  <si>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</si>
  <si>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</si>
  <si>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</si>
  <si>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</si>
  <si>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</si>
  <si>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</si>
  <si>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</si>
  <si>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</si>
  <si>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</si>
  <si>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</si>
  <si>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</si>
  <si>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</si>
  <si>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</si>
  <si>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</si>
  <si>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</si>
  <si>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</si>
  <si>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</si>
  <si>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</si>
  <si>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</si>
  <si>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</si>
  <si>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</si>
  <si>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</si>
  <si>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</si>
  <si>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</si>
  <si>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</si>
  <si>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</si>
  <si>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</si>
  <si>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</si>
  <si>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</si>
  <si>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</si>
  <si>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</si>
  <si>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</si>
  <si>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</si>
  <si>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</si>
  <si>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</si>
  <si>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</si>
  <si>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</si>
  <si>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</si>
  <si>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</si>
  <si>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</si>
  <si>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</si>
  <si>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</si>
  <si>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</si>
  <si>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</si>
  <si>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</si>
  <si>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</si>
  <si>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</si>
  <si>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</si>
  <si>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</si>
  <si>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</si>
  <si>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</si>
  <si>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</si>
  <si>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</si>
  <si>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</si>
  <si>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</si>
  <si>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</si>
  <si>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</si>
  <si>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</si>
  <si>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</si>
  <si>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</si>
  <si>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</si>
  <si>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</si>
  <si>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</si>
  <si>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</si>
  <si>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</si>
  <si>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</si>
  <si>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</si>
  <si>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</si>
  <si>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</si>
  <si>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</si>
  <si>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</si>
  <si>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</si>
  <si>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</si>
  <si>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</si>
  <si>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</si>
  <si>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</si>
  <si>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</si>
  <si>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</si>
  <si>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</si>
  <si>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</si>
  <si>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</si>
  <si>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</si>
  <si>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</si>
  <si>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</si>
  <si>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</si>
  <si>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</si>
  <si>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</si>
  <si>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</si>
  <si>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</si>
  <si>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</si>
  <si>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</si>
  <si>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</si>
  <si>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</si>
  <si>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</si>
  <si>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</si>
  <si>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</si>
  <si>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</si>
  <si>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</si>
  <si>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</si>
  <si>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</si>
  <si>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</si>
  <si>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</si>
  <si>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</si>
  <si>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</si>
  <si>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</si>
  <si>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</si>
  <si>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</si>
  <si>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</si>
  <si>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</si>
  <si>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</si>
  <si>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</si>
  <si>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</si>
  <si>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</si>
  <si>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</si>
  <si>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</si>
  <si>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</si>
  <si>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</si>
  <si>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</si>
  <si>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</si>
  <si>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</si>
  <si>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</si>
  <si>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</si>
  <si>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</si>
  <si>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</si>
  <si>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</si>
  <si>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</si>
  <si>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</si>
  <si>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</si>
  <si>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</si>
  <si>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</si>
  <si>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</si>
  <si>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</si>
  <si>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</si>
  <si>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</si>
  <si>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</si>
  <si>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</si>
  <si>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</si>
  <si>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</si>
  <si>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</si>
  <si>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</si>
  <si>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</si>
  <si>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</si>
  <si>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</si>
  <si>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</si>
  <si>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</si>
  <si>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</si>
  <si>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</si>
  <si>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</si>
  <si>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</si>
  <si>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</si>
  <si>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</si>
  <si>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</si>
  <si>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</si>
  <si>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</si>
  <si>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</si>
  <si>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</si>
  <si>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</si>
  <si>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</si>
  <si>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</si>
  <si>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</si>
  <si>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</si>
  <si>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</si>
  <si>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</si>
  <si>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</si>
  <si>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</si>
  <si>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</si>
  <si>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</si>
  <si>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</si>
  <si>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</si>
  <si>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</si>
  <si>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</si>
  <si>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</si>
  <si>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</si>
  <si>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</si>
  <si>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</si>
  <si>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</si>
  <si>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</si>
  <si>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</si>
  <si>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</si>
  <si>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</si>
  <si>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</si>
  <si>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</si>
  <si>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</si>
  <si>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</si>
  <si>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</si>
  <si>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</si>
  <si>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</si>
  <si>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</si>
  <si>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</si>
  <si>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</si>
  <si>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</si>
  <si>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</si>
  <si>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</si>
  <si>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</si>
  <si>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</si>
  <si>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</si>
  <si>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</si>
  <si>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</si>
  <si>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</si>
  <si>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</si>
  <si>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</si>
  <si>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</si>
  <si>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</si>
  <si>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</si>
  <si>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</si>
  <si>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</si>
  <si>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</si>
  <si>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</si>
  <si>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</si>
  <si>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</si>
  <si>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</si>
  <si>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</si>
  <si>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</si>
  <si>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</si>
  <si>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</si>
  <si>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</si>
  <si>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</si>
  <si>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</si>
  <si>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</si>
  <si>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</si>
  <si>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</si>
  <si>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</si>
  <si>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</si>
  <si>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</si>
  <si>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</si>
  <si>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</si>
  <si>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</si>
  <si>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</si>
  <si>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</si>
  <si>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</si>
  <si>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</si>
  <si>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</si>
  <si>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</si>
  <si>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</si>
  <si>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</si>
  <si>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</si>
  <si>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</si>
  <si>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</si>
  <si>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</si>
  <si>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</si>
  <si>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</si>
  <si>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</si>
  <si>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</si>
  <si>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</si>
  <si>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</si>
  <si>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</si>
  <si>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</si>
  <si>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</si>
  <si>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</si>
  <si>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</si>
  <si>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</si>
  <si>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</si>
  <si>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</si>
  <si>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</si>
  <si>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</si>
  <si>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</si>
  <si>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</si>
  <si>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</si>
  <si>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</si>
  <si>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</si>
  <si>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</si>
  <si>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</si>
  <si>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</si>
  <si>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</si>
  <si>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</si>
  <si>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</si>
  <si>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</si>
  <si>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</si>
  <si>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</si>
  <si>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</si>
  <si>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</si>
  <si>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</si>
  <si>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</si>
  <si>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</si>
  <si>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</si>
  <si>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</si>
  <si>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</si>
  <si>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</si>
  <si>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</si>
  <si>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</si>
  <si>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</si>
  <si>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</si>
  <si>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</si>
  <si>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</si>
  <si>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</si>
  <si>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</si>
  <si>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</si>
  <si>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</si>
  <si>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</si>
  <si>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</si>
  <si>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</si>
  <si>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</si>
  <si>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</si>
  <si>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</si>
  <si>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</si>
  <si>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</si>
  <si>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</si>
  <si>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</si>
  <si>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</si>
  <si>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</si>
  <si>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</si>
  <si>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</si>
  <si>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</si>
  <si>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</si>
  <si>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</si>
  <si>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</si>
  <si>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</si>
  <si>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</si>
  <si>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</si>
  <si>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</si>
  <si>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</si>
  <si>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</si>
  <si>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</si>
  <si>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</si>
  <si>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</si>
  <si>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</si>
  <si>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</si>
  <si>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</si>
  <si>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</si>
  <si>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</si>
  <si>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</si>
  <si>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</si>
  <si>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</si>
  <si>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</si>
  <si>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</si>
  <si>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</si>
  <si>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</si>
  <si>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</si>
  <si>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</si>
  <si>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</si>
  <si>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</si>
  <si>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</si>
  <si>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</si>
  <si>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</si>
  <si>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</si>
  <si>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</si>
  <si>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</si>
  <si>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</si>
  <si>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</si>
  <si>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</si>
  <si>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</si>
  <si>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</si>
  <si>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</si>
  <si>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</si>
  <si>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</si>
  <si>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</si>
  <si>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</si>
  <si>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</si>
  <si>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</si>
  <si>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</si>
  <si>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</si>
  <si>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</si>
  <si>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</si>
  <si>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</si>
  <si>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</si>
  <si>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</si>
  <si>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</si>
  <si>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</si>
  <si>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</si>
  <si>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</si>
  <si>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</si>
  <si>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</si>
  <si>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</si>
  <si>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</si>
  <si>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</si>
  <si>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</si>
  <si>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</si>
  <si>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</si>
  <si>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</si>
  <si>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</si>
  <si>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</si>
  <si>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</si>
  <si>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</si>
  <si>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</si>
  <si>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</si>
  <si>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</si>
  <si>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</si>
  <si>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</si>
  <si>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</si>
  <si>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</si>
  <si>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</si>
  <si>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</si>
  <si>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</si>
  <si>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</si>
  <si>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</si>
  <si>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</si>
  <si>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</si>
  <si>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</si>
  <si>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</si>
  <si>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</si>
  <si>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</si>
  <si>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</si>
  <si>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</si>
  <si>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</si>
  <si>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</si>
  <si>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</si>
  <si>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</si>
  <si>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</si>
  <si>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</si>
  <si>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</si>
  <si>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</si>
  <si>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</si>
  <si>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</si>
  <si>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</si>
  <si>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</si>
  <si>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</si>
  <si>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</si>
  <si>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</si>
  <si>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</si>
  <si>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</si>
  <si>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</si>
  <si>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</si>
  <si>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</si>
  <si>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</si>
  <si>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</si>
  <si>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</si>
  <si>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</si>
  <si>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</si>
  <si>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</si>
  <si>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</si>
  <si>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</si>
  <si>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</si>
  <si>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</si>
  <si>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</si>
  <si>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</si>
  <si>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</si>
  <si>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</si>
  <si>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</si>
  <si>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</si>
  <si>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</si>
  <si>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</si>
  <si>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</si>
  <si>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</si>
  <si>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</si>
  <si>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</si>
  <si>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</si>
  <si>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</si>
  <si>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</si>
  <si>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</si>
  <si>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</si>
  <si>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</si>
  <si>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</si>
  <si>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</si>
  <si>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</si>
  <si>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</si>
  <si>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</si>
  <si>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</si>
  <si>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</si>
  <si>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</si>
  <si>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</si>
  <si>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</si>
  <si>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</si>
  <si>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</si>
  <si>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</si>
  <si>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</si>
  <si>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</si>
  <si>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</si>
  <si>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</si>
  <si>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</si>
  <si>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</si>
  <si>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</si>
  <si>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</si>
  <si>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</si>
  <si>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</si>
  <si>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</si>
  <si>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</si>
  <si>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</si>
  <si>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</si>
  <si>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</si>
  <si>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</si>
  <si>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</si>
  <si>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</si>
  <si>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</si>
  <si>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</si>
  <si>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</si>
  <si>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</si>
  <si>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</si>
  <si>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</si>
  <si>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</si>
  <si>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</si>
  <si>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</si>
  <si>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</si>
  <si>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</si>
  <si>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</si>
  <si>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</si>
  <si>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</si>
  <si>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</si>
  <si>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</si>
  <si>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</si>
  <si>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</si>
  <si>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</si>
  <si>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</si>
  <si>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</si>
  <si>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</si>
  <si>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</si>
  <si>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</si>
  <si>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</si>
  <si>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</si>
  <si>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</si>
  <si>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</si>
  <si>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</si>
  <si>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</si>
  <si>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</si>
  <si>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</si>
  <si>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</si>
  <si>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</si>
  <si>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</si>
  <si>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</si>
  <si>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</si>
  <si>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</si>
  <si>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</si>
  <si>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</si>
  <si>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</si>
  <si>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</si>
  <si>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</si>
  <si>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</si>
  <si>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</si>
  <si>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</si>
  <si>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</si>
  <si>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</si>
  <si>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</si>
  <si>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</si>
  <si>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</si>
  <si>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</si>
  <si>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</si>
  <si>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</si>
  <si>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</si>
  <si>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</si>
  <si>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</si>
  <si>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</si>
  <si>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</si>
  <si>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</si>
  <si>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</si>
  <si>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</si>
  <si>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</si>
  <si>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</si>
  <si>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</si>
  <si>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</si>
  <si>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</si>
  <si>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</si>
  <si>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</si>
  <si>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</si>
  <si>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</si>
  <si>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</si>
  <si>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</si>
  <si>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</si>
  <si>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</si>
  <si>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</si>
  <si>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</si>
  <si>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</si>
  <si>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</si>
  <si>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</si>
  <si>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</si>
  <si>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</si>
  <si>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</si>
  <si>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</si>
  <si>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</si>
  <si>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</si>
  <si>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</si>
  <si>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</si>
  <si>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</si>
  <si>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</si>
  <si>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</si>
  <si>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</si>
  <si>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</si>
  <si>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</si>
  <si>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</si>
  <si>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</si>
  <si>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</si>
  <si>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</si>
  <si>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</si>
  <si>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</si>
  <si>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</si>
  <si>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</si>
  <si>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</si>
  <si>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</si>
  <si>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</si>
  <si>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</si>
  <si>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</si>
  <si>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</si>
  <si>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</si>
  <si>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</si>
  <si>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</si>
  <si>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</si>
  <si>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</si>
  <si>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</si>
  <si>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</si>
  <si>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</si>
  <si>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</si>
  <si>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</si>
  <si>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</si>
  <si>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</si>
  <si>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</si>
  <si>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</si>
  <si>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</si>
  <si>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</si>
  <si>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</si>
  <si>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</si>
  <si>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</si>
  <si>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</si>
  <si>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</si>
  <si>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</si>
  <si>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</si>
  <si>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</si>
  <si>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</si>
  <si>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</si>
  <si>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</si>
  <si>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</si>
  <si>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</si>
  <si>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</si>
  <si>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</si>
  <si>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</si>
  <si>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</si>
  <si>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</si>
  <si>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</si>
  <si>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</si>
  <si>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</si>
  <si>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</si>
  <si>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</si>
  <si>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</si>
  <si>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</si>
  <si>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</si>
  <si>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</si>
  <si>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</si>
  <si>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</si>
  <si>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</si>
  <si>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</si>
  <si>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</si>
  <si>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</si>
  <si>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</si>
  <si>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</si>
  <si>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</si>
  <si>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</si>
  <si>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</si>
  <si>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</si>
  <si>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</si>
  <si>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</si>
  <si>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</si>
  <si>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</si>
  <si>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</si>
  <si>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</si>
  <si>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</si>
  <si>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</si>
  <si>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</si>
  <si>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</si>
  <si>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</si>
  <si>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</si>
  <si>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</si>
  <si>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</si>
  <si>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</si>
  <si>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</si>
  <si>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</si>
  <si>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</si>
  <si>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</si>
  <si>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</si>
  <si>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</si>
  <si>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</si>
  <si>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</si>
  <si>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</si>
  <si>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</si>
  <si>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</si>
  <si>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</si>
  <si>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</si>
  <si>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</si>
  <si>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</si>
  <si>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</si>
  <si>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</si>
  <si>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</si>
  <si>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</si>
  <si>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</si>
  <si>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</si>
  <si>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</si>
  <si>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</si>
  <si>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</si>
  <si>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</si>
  <si>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</si>
  <si>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</si>
  <si>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</si>
  <si>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</si>
  <si>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</si>
  <si>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</si>
  <si>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</si>
  <si>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</si>
  <si>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</si>
  <si>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</si>
  <si>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</si>
  <si>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</si>
  <si>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</si>
  <si>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</si>
  <si>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</si>
  <si>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</si>
  <si>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</si>
  <si>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</si>
  <si>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</si>
  <si>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</si>
  <si>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</si>
  <si>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</si>
  <si>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</si>
  <si>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</si>
  <si>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</si>
  <si>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</si>
  <si>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</si>
  <si>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</si>
  <si>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</si>
  <si>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</si>
  <si>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</si>
  <si>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</si>
  <si>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</si>
  <si>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</si>
  <si>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</si>
  <si>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</si>
  <si>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</si>
  <si>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</si>
  <si>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</si>
  <si>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</si>
  <si>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</si>
  <si>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</si>
  <si>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</si>
  <si>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</si>
  <si>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</si>
  <si>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</si>
  <si>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</si>
  <si>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</si>
  <si>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</si>
  <si>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</si>
  <si>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</si>
  <si>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</si>
  <si>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</si>
  <si>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</si>
  <si>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</si>
  <si>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</si>
  <si>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</si>
  <si>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</si>
  <si>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</si>
  <si>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</si>
  <si>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</si>
  <si>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</si>
  <si>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</si>
  <si>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</si>
  <si>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</si>
  <si>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</si>
  <si>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</si>
  <si>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</si>
  <si>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</si>
  <si>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</si>
  <si>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</si>
  <si>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</si>
  <si>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</si>
  <si>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</si>
  <si>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</si>
  <si>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</si>
  <si>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</si>
  <si>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</si>
  <si>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</si>
  <si>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</si>
  <si>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</si>
  <si>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</si>
  <si>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</si>
  <si>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</si>
  <si>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</si>
  <si>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</si>
  <si>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</si>
  <si>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</si>
  <si>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</si>
  <si>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</si>
  <si>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</si>
  <si>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</si>
  <si>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</si>
  <si>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</si>
  <si>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</si>
  <si>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</si>
  <si>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</si>
  <si>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</si>
  <si>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</si>
  <si>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</si>
  <si>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</si>
  <si>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</si>
  <si>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</si>
  <si>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</si>
  <si>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</si>
  <si>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</si>
  <si>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</si>
  <si>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</si>
  <si>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</si>
  <si>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</si>
  <si>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</si>
  <si>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</si>
  <si>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</si>
  <si>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</si>
  <si>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</si>
  <si>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</si>
  <si>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</si>
  <si>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</si>
  <si>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</si>
  <si>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</si>
  <si>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</si>
  <si>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</si>
  <si>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</si>
  <si>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</si>
  <si>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</si>
  <si>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</si>
  <si>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</si>
  <si>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</si>
  <si>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</si>
  <si>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</si>
  <si>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</si>
  <si>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</si>
  <si>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</si>
  <si>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</si>
  <si>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</si>
  <si>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</si>
  <si>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</si>
  <si>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</si>
  <si>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</si>
  <si>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</si>
  <si>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</si>
  <si>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</si>
  <si>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</si>
  <si>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</si>
  <si>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</si>
  <si>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</si>
  <si>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</si>
  <si>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</si>
  <si>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</si>
  <si>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</si>
  <si>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</si>
  <si>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</si>
  <si>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</si>
  <si>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</si>
  <si>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</si>
  <si>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</si>
  <si>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</si>
  <si>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</si>
  <si>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</si>
  <si>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</si>
  <si>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</si>
  <si>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</si>
  <si>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</si>
  <si>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</si>
  <si>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</si>
  <si>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</si>
  <si>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</si>
  <si>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</si>
  <si>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</si>
  <si>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</si>
  <si>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</si>
  <si>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</si>
  <si>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</si>
  <si>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</si>
  <si>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</si>
  <si>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</si>
  <si>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</si>
  <si>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</si>
  <si>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</si>
  <si>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</si>
  <si>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</si>
  <si>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</si>
  <si>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</si>
  <si>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</si>
  <si>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</si>
  <si>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</si>
  <si>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</si>
  <si>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</si>
  <si>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</si>
  <si>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</si>
  <si>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</si>
  <si>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</si>
  <si>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</si>
  <si>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</si>
  <si>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</si>
  <si>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</si>
  <si>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</si>
  <si>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</si>
  <si>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</si>
  <si>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</si>
  <si>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</si>
  <si>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</si>
  <si>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</si>
  <si>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</si>
  <si>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</si>
  <si>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</si>
  <si>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</si>
  <si>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</si>
  <si>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</si>
  <si>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</si>
  <si>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</si>
  <si>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</si>
  <si>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</si>
  <si>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</si>
  <si>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</si>
  <si>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</si>
  <si>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</si>
  <si>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</si>
  <si>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</si>
  <si>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</si>
  <si>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</si>
  <si>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</si>
  <si>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</si>
  <si>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</si>
  <si>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</si>
  <si>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</si>
  <si>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</si>
  <si>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</si>
  <si>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</si>
  <si>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</si>
  <si>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</si>
  <si>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</si>
  <si>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</si>
  <si>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</si>
  <si>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</si>
  <si>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</si>
  <si>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</si>
  <si>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</si>
  <si>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</si>
  <si>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</si>
  <si>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</si>
  <si>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</si>
  <si>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</si>
  <si>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</si>
  <si>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</si>
  <si>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</si>
  <si>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</si>
  <si>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</si>
  <si>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</si>
  <si>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</si>
  <si>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</si>
  <si>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</si>
  <si>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</si>
  <si>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</si>
  <si>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</si>
  <si>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</si>
  <si>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</si>
  <si>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</si>
  <si>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</si>
  <si>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</si>
  <si>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</si>
  <si>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</si>
  <si>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</si>
  <si>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</si>
  <si>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</si>
  <si>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</si>
  <si>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</si>
  <si>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</si>
  <si>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</si>
  <si>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</si>
  <si>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</si>
  <si>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</si>
  <si>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</si>
  <si>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</si>
  <si>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</si>
  <si>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</si>
  <si>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</si>
  <si>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</si>
  <si>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</si>
  <si>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</si>
  <si>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</si>
  <si>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</si>
  <si>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</si>
  <si>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</si>
  <si>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</si>
  <si>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</si>
  <si>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</si>
  <si>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</si>
  <si>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</si>
  <si>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</si>
  <si>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</si>
  <si>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</si>
  <si>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</si>
  <si>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</si>
  <si>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</si>
  <si>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</si>
  <si>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</si>
  <si>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</si>
  <si>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</si>
  <si>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</si>
  <si>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</si>
  <si>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</si>
  <si>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</si>
  <si>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</si>
  <si>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</si>
  <si>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</si>
  <si>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</si>
  <si>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</si>
  <si>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</si>
  <si>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</si>
  <si>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</si>
  <si>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</si>
  <si>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</si>
  <si>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</si>
  <si>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</si>
  <si>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</si>
  <si>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</si>
  <si>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</si>
  <si>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</si>
  <si>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</si>
  <si>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</si>
  <si>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</si>
  <si>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</si>
  <si>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</si>
  <si>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</si>
  <si>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</si>
  <si>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</si>
  <si>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</si>
  <si>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</si>
  <si>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</si>
  <si>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</si>
  <si>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</si>
  <si>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</si>
  <si>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</si>
  <si>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</si>
  <si>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</si>
  <si>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</si>
  <si>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</si>
  <si>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</si>
  <si>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</si>
  <si>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</si>
  <si>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</si>
  <si>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</si>
  <si>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</si>
  <si>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</si>
  <si>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</si>
  <si>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</si>
  <si>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</si>
  <si>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</si>
  <si>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</si>
  <si>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</si>
  <si>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</si>
  <si>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</si>
  <si>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</si>
  <si>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</si>
  <si>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</si>
  <si>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</si>
  <si>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</si>
  <si>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</si>
  <si>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</si>
  <si>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</si>
  <si>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</si>
  <si>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</si>
  <si>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</si>
  <si>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</si>
  <si>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</si>
  <si>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</si>
  <si>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</si>
  <si>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</si>
  <si>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</si>
  <si>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</si>
  <si>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</si>
  <si>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</si>
  <si>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</si>
  <si>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</si>
  <si>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</si>
  <si>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</si>
  <si>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</si>
  <si>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</si>
  <si>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</si>
  <si>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</si>
  <si>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</si>
  <si>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</si>
  <si>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</si>
  <si>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</si>
  <si>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</si>
  <si>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</si>
  <si>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</si>
  <si>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</si>
  <si>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</si>
  <si>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</si>
  <si>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</si>
  <si>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</si>
  <si>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</si>
  <si>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</si>
  <si>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</si>
  <si>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</si>
  <si>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</si>
  <si>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</si>
  <si>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</si>
  <si>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</si>
  <si>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</si>
  <si>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</si>
  <si>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</si>
  <si>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</si>
  <si>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</si>
  <si>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</si>
  <si>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</si>
  <si>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</si>
  <si>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</si>
  <si>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</si>
  <si>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</si>
  <si>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</si>
  <si>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</si>
  <si>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</si>
  <si>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</si>
  <si>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</si>
  <si>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</si>
  <si>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</si>
  <si>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</si>
  <si>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</si>
  <si>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</si>
  <si>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</si>
  <si>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</si>
  <si>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</si>
  <si>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</si>
  <si>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</si>
  <si>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</si>
  <si>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</si>
  <si>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</si>
  <si>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</si>
  <si>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</si>
  <si>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</si>
  <si>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</si>
  <si>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</si>
  <si>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</si>
  <si>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</si>
  <si>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</si>
  <si>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</si>
  <si>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</si>
  <si>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</si>
  <si>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</si>
  <si>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</si>
  <si>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</si>
  <si>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</si>
  <si>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</si>
  <si>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</si>
  <si>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</si>
  <si>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</si>
  <si>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</si>
  <si>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</si>
  <si>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</si>
  <si>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</si>
  <si>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</si>
  <si>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</si>
  <si>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</si>
  <si>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</si>
  <si>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</si>
  <si>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</si>
  <si>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</si>
  <si>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</si>
  <si>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</si>
  <si>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</si>
  <si>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</si>
  <si>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</si>
  <si>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</si>
  <si>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</si>
  <si>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</si>
  <si>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</si>
  <si>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</si>
  <si>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</si>
  <si>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</si>
  <si>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</si>
  <si>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</si>
  <si>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</si>
  <si>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</si>
  <si>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</si>
  <si>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</si>
  <si>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</si>
  <si>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</si>
  <si>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</si>
  <si>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</si>
  <si>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</si>
  <si>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</si>
  <si>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</si>
  <si>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</si>
  <si>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</si>
  <si>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</si>
  <si>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</si>
  <si>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</si>
  <si>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</si>
  <si>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</si>
  <si>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</si>
  <si>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</si>
  <si>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</si>
  <si>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</si>
  <si>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</si>
  <si>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</si>
  <si>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</si>
  <si>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</si>
  <si>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</si>
  <si>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</si>
  <si>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</si>
  <si>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</si>
  <si>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</si>
  <si>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</si>
  <si>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</si>
  <si>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</si>
  <si>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</si>
  <si>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</si>
  <si>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</si>
  <si>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</si>
  <si>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</si>
  <si>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</si>
  <si>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</si>
  <si>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</si>
  <si>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</si>
  <si>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</si>
  <si>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</si>
  <si>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</si>
  <si>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</si>
  <si>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</si>
  <si>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</si>
  <si>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</si>
  <si>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</si>
  <si>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</si>
  <si>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</si>
  <si>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</si>
  <si>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</si>
  <si>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</si>
  <si>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</si>
  <si>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</si>
  <si>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</si>
  <si>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</si>
  <si>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</si>
  <si>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</si>
  <si>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</si>
  <si>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</si>
  <si>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</si>
  <si>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</si>
  <si>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</si>
  <si>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</si>
  <si>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</si>
  <si>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</si>
  <si>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</si>
  <si>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</si>
  <si>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</si>
  <si>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</si>
  <si>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</si>
  <si>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</si>
  <si>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</si>
  <si>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</si>
  <si>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</si>
  <si>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</si>
  <si>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</si>
  <si>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</si>
  <si>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</si>
  <si>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</si>
  <si>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</si>
  <si>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</si>
  <si>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</si>
  <si>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</si>
  <si>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</si>
  <si>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</si>
  <si>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</si>
  <si>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</si>
  <si>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</si>
  <si>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</si>
  <si>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</si>
  <si>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</si>
  <si>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</si>
  <si>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</si>
  <si>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</si>
  <si>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</si>
  <si>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</si>
  <si>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</si>
  <si>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</si>
  <si>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</si>
  <si>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</si>
  <si>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</si>
  <si>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</si>
  <si>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</si>
  <si>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</si>
  <si>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</si>
  <si>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</si>
  <si>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</si>
  <si>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</si>
  <si>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</si>
  <si>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</si>
  <si>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</si>
  <si>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</si>
  <si>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</si>
  <si>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</si>
  <si>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</si>
  <si>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</si>
  <si>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</si>
  <si>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</si>
  <si>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</si>
  <si>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</si>
  <si>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</si>
  <si>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</si>
  <si>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</si>
  <si>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</si>
  <si>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</si>
  <si>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</si>
  <si>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</si>
  <si>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</si>
  <si>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</si>
  <si>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</si>
  <si>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</si>
  <si>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</si>
  <si>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</si>
  <si>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</si>
  <si>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</si>
  <si>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</si>
  <si>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</si>
  <si>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</si>
  <si>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</si>
  <si>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</si>
  <si>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</si>
  <si>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</si>
  <si>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</si>
  <si>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</si>
  <si>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</si>
  <si>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</si>
  <si>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</si>
  <si>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</si>
  <si>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</si>
  <si>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</si>
  <si>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</si>
  <si>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</si>
  <si>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</si>
  <si>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</si>
  <si>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</si>
  <si>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</si>
  <si>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</si>
  <si>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</si>
  <si>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</si>
  <si>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</si>
  <si>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</si>
  <si>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</si>
  <si>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</si>
  <si>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</si>
  <si>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</si>
  <si>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</si>
  <si>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</si>
  <si>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</si>
  <si>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</si>
  <si>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</si>
  <si>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</si>
  <si>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</si>
  <si>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</si>
  <si>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</si>
  <si>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</si>
  <si>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</si>
  <si>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</si>
  <si>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</si>
  <si>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</si>
  <si>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</si>
  <si>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</si>
  <si>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</si>
  <si>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</si>
  <si>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</si>
  <si>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</si>
  <si>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</si>
  <si>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</si>
  <si>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</si>
  <si>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</si>
  <si>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</si>
  <si>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</si>
  <si>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</si>
  <si>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</si>
  <si>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</si>
  <si>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</si>
  <si>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</si>
  <si>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</si>
  <si>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</si>
  <si>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</si>
  <si>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</si>
  <si>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</si>
  <si>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</si>
  <si>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</si>
  <si>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</si>
  <si>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</si>
  <si>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</si>
  <si>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</si>
  <si>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</si>
  <si>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</si>
  <si>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</si>
  <si>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</si>
  <si>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</si>
  <si>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</si>
  <si>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</si>
  <si>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</si>
  <si>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</si>
  <si>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</si>
  <si>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</si>
  <si>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</si>
  <si>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</si>
  <si>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</si>
  <si>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</si>
  <si>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</si>
  <si>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</si>
  <si>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</si>
  <si>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</si>
  <si>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</si>
  <si>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</si>
  <si>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</si>
  <si>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</si>
  <si>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</si>
  <si>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</si>
  <si>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</si>
  <si>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</si>
  <si>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</si>
  <si>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</si>
  <si>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</si>
  <si>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</si>
  <si>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</si>
  <si>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</si>
  <si>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</si>
  <si>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</si>
  <si>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</si>
  <si>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</si>
  <si>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</si>
  <si>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</si>
  <si>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</si>
  <si>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</si>
  <si>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</si>
  <si>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</si>
  <si>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</si>
  <si>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</si>
  <si>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</si>
  <si>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</si>
  <si>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</si>
  <si>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</si>
  <si>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</si>
  <si>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</si>
  <si>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</si>
  <si>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</si>
  <si>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</si>
  <si>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</si>
  <si>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</si>
  <si>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</si>
  <si>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</si>
  <si>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</si>
  <si>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</si>
  <si>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</si>
  <si>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</si>
  <si>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</si>
  <si>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</si>
  <si>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</si>
  <si>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</si>
  <si>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</si>
  <si>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</si>
  <si>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</si>
  <si>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</si>
  <si>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</si>
  <si>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</si>
  <si>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</si>
  <si>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</si>
  <si>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</si>
  <si>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</si>
  <si>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</si>
  <si>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</si>
  <si>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</si>
  <si>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</si>
  <si>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</si>
  <si>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</si>
  <si>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</si>
  <si>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</si>
  <si>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</si>
  <si>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</si>
  <si>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</si>
  <si>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</si>
  <si>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</si>
  <si>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</si>
  <si>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</si>
  <si>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</si>
  <si>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</si>
  <si>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</si>
  <si>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</si>
  <si>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</si>
  <si>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</si>
  <si>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</si>
  <si>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</si>
  <si>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</si>
  <si>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</si>
  <si>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</si>
  <si>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</si>
  <si>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</si>
  <si>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</si>
  <si>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</si>
  <si>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</si>
  <si>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</si>
  <si>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</si>
  <si>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</si>
  <si>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</si>
  <si>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</si>
  <si>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</si>
  <si>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</si>
  <si>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</si>
  <si>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</si>
  <si>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</si>
  <si>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</si>
  <si>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</si>
  <si>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</si>
  <si>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</si>
  <si>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</si>
  <si>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</si>
  <si>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</si>
  <si>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</si>
  <si>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</si>
  <si>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</si>
  <si>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</si>
  <si>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</si>
  <si>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</si>
  <si>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</si>
  <si>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</si>
  <si>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</si>
  <si>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</si>
  <si>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</si>
  <si>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</si>
  <si>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</si>
  <si>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</si>
  <si>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</si>
  <si>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</si>
  <si>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</si>
  <si>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</si>
  <si>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</si>
  <si>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</si>
  <si>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</si>
  <si>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</si>
  <si>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</si>
  <si>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</si>
  <si>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</si>
  <si>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</si>
  <si>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</si>
  <si>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</si>
  <si>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</si>
  <si>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</si>
  <si>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</si>
  <si>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</si>
  <si>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</si>
  <si>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</si>
  <si>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</si>
  <si>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</si>
  <si>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</si>
  <si>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</si>
  <si>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</si>
  <si>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</si>
  <si>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</si>
  <si>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</si>
  <si>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</si>
  <si>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</si>
  <si>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</si>
  <si>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</si>
  <si>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</si>
  <si>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</si>
  <si>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</si>
  <si>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</si>
  <si>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</si>
  <si>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</si>
  <si>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</si>
  <si>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</si>
  <si>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</si>
  <si>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</si>
  <si>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</si>
  <si>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</si>
  <si>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</si>
  <si>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</si>
  <si>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</si>
  <si>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</si>
  <si>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</si>
  <si>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</si>
  <si>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</si>
  <si>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</si>
  <si>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</si>
  <si>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</si>
  <si>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</si>
  <si>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</si>
  <si>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</si>
  <si>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</si>
  <si>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</si>
  <si>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</si>
  <si>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</si>
  <si>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</si>
  <si>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</si>
  <si>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</si>
  <si>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</si>
  <si>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</si>
  <si>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</si>
  <si>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</si>
  <si>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</si>
  <si>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</si>
  <si>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</si>
  <si>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</si>
  <si>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</si>
  <si>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</si>
  <si>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</si>
  <si>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</si>
  <si>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</si>
  <si>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</si>
  <si>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</si>
  <si>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</si>
  <si>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</si>
  <si>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</si>
  <si>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</si>
  <si>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</si>
  <si>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</si>
  <si>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</si>
  <si>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</si>
  <si>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</si>
  <si>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</si>
  <si>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</si>
  <si>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</si>
  <si>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</si>
  <si>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</si>
  <si>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</si>
  <si>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</si>
  <si>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</si>
  <si>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</si>
  <si>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</si>
  <si>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</si>
  <si>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</si>
  <si>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</si>
  <si>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</si>
  <si>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</si>
  <si>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</si>
  <si>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</si>
  <si>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</si>
  <si>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</si>
  <si>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</si>
  <si>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</si>
  <si>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</si>
  <si>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</si>
  <si>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</si>
  <si>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</si>
  <si>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</si>
  <si>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</si>
  <si>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</si>
  <si>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</si>
  <si>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</si>
  <si>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</si>
  <si>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</si>
  <si>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</si>
  <si>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</si>
  <si>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</si>
  <si>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</si>
  <si>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</si>
  <si>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</si>
  <si>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</si>
  <si>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</si>
  <si>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</si>
  <si>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</si>
  <si>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</si>
  <si>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</si>
  <si>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</si>
  <si>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</si>
  <si>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</si>
  <si>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</si>
  <si>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</si>
  <si>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</si>
  <si>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</si>
  <si>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</si>
  <si>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</si>
  <si>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</si>
  <si>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</si>
  <si>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</si>
  <si>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</si>
  <si>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</si>
  <si>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</si>
  <si>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</si>
  <si>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</si>
  <si>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</si>
  <si>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</si>
  <si>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</si>
  <si>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</si>
  <si>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</si>
  <si>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</si>
  <si>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</si>
  <si>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</si>
  <si>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</si>
  <si>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</si>
  <si>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</si>
  <si>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</si>
  <si>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</si>
  <si>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</si>
  <si>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</si>
  <si>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</si>
  <si>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</si>
  <si>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</si>
  <si>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</si>
  <si>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</si>
  <si>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</si>
  <si>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</si>
  <si>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</si>
  <si>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</si>
  <si>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</si>
  <si>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</si>
  <si>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</si>
  <si>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</si>
  <si>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</si>
  <si>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</si>
  <si>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</si>
  <si>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</si>
  <si>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</si>
  <si>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</si>
  <si>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</si>
  <si>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</si>
  <si>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</si>
  <si>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</si>
  <si>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</si>
  <si>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</si>
  <si>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</si>
  <si>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</si>
  <si>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</si>
  <si>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</si>
  <si>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</si>
  <si>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</si>
  <si>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</si>
  <si>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</si>
  <si>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</si>
  <si>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</si>
  <si>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</si>
  <si>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</si>
  <si>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</si>
  <si>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</si>
  <si>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</si>
  <si>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</si>
  <si>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</si>
  <si>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</si>
  <si>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</si>
  <si>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</si>
  <si>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</si>
  <si>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</si>
  <si>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</si>
  <si>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</si>
  <si>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</si>
  <si>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</si>
  <si>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</si>
  <si>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</si>
  <si>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</si>
  <si>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</si>
  <si>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</si>
  <si>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</si>
  <si>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</si>
  <si>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</si>
  <si>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</si>
  <si>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</si>
  <si>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</si>
  <si>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</si>
  <si>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</si>
  <si>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</si>
  <si>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</si>
  <si>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</si>
  <si>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</si>
  <si>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</si>
  <si>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</si>
  <si>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</si>
  <si>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</si>
  <si>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</si>
  <si>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</si>
  <si>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</si>
  <si>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</si>
  <si>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</si>
  <si>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</si>
  <si>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</si>
  <si>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</si>
  <si>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</si>
  <si>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</si>
  <si>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</si>
  <si>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</si>
  <si>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</si>
  <si>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</si>
  <si>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</si>
  <si>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</si>
  <si>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</si>
  <si>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</si>
  <si>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</si>
  <si>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</si>
  <si>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</si>
  <si>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</si>
  <si>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</si>
  <si>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</si>
  <si>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</si>
  <si>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</si>
  <si>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</si>
  <si>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</si>
  <si>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</si>
  <si>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</si>
  <si>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</si>
  <si>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</si>
  <si>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</si>
  <si>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</si>
  <si>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</si>
  <si>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</si>
  <si>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</si>
  <si>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</si>
  <si>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</si>
  <si>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</si>
  <si>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</si>
  <si>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</si>
  <si>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</si>
  <si>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</si>
  <si>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</si>
  <si>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</si>
  <si>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</si>
  <si>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</si>
  <si>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</si>
  <si>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</si>
  <si>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</si>
  <si>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</si>
  <si>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</si>
  <si>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</si>
  <si>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</si>
  <si>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</si>
  <si>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</si>
  <si>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</si>
  <si>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</si>
  <si>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</si>
  <si>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</si>
  <si>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</si>
  <si>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</si>
  <si>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</si>
  <si>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</si>
  <si>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</si>
  <si>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</si>
  <si>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</si>
  <si>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</si>
  <si>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</si>
  <si>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</si>
  <si>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</si>
  <si>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</si>
  <si>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</si>
  <si>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</si>
  <si>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</si>
  <si>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</si>
  <si>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</si>
  <si>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</si>
  <si>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</si>
  <si>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</si>
  <si>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</si>
  <si>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</si>
  <si>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</si>
  <si>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</si>
  <si>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</si>
  <si>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</si>
  <si>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</si>
  <si>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</si>
  <si>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</si>
  <si>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</si>
  <si>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</si>
  <si>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</si>
  <si>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</si>
  <si>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</si>
  <si>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</si>
  <si>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</si>
  <si>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</si>
  <si>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</si>
  <si>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</si>
  <si>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</si>
  <si>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</si>
  <si>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</si>
  <si>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</si>
  <si>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</si>
  <si>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</si>
  <si>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</si>
  <si>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</si>
  <si>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</si>
  <si>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</si>
  <si>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</si>
  <si>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</si>
  <si>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</si>
  <si>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</si>
  <si>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</si>
  <si>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</si>
  <si>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</si>
  <si>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</si>
  <si>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</si>
  <si>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</si>
  <si>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</si>
  <si>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</si>
  <si>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</si>
  <si>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</si>
  <si>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</si>
  <si>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</si>
  <si>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</si>
  <si>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</si>
  <si>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</si>
  <si>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</si>
  <si>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</si>
  <si>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</si>
  <si>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</si>
  <si>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</si>
  <si>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</si>
  <si>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</si>
  <si>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</si>
  <si>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</si>
  <si>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</si>
  <si>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</si>
  <si>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</si>
  <si>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</si>
  <si>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</si>
  <si>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</si>
  <si>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</si>
  <si>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</si>
  <si>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</si>
  <si>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</si>
  <si>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</si>
  <si>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</si>
  <si>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</si>
  <si>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</si>
  <si>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</si>
  <si>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</si>
  <si>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</si>
  <si>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</si>
  <si>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</si>
  <si>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</si>
  <si>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</si>
  <si>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</si>
  <si>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</si>
  <si>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</si>
  <si>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</si>
  <si>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</si>
  <si>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</si>
  <si>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</si>
  <si>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</si>
  <si>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</si>
  <si>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</si>
  <si>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</si>
  <si>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</si>
  <si>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</si>
  <si>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</si>
  <si>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</si>
  <si>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</si>
  <si>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</si>
  <si>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</si>
  <si>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</si>
  <si>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</si>
  <si>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</si>
  <si>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</si>
  <si>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</si>
  <si>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</si>
  <si>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</si>
  <si>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</si>
  <si>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</si>
  <si>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</si>
  <si>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</si>
  <si>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</si>
  <si>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</si>
  <si>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</si>
  <si>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</si>
  <si>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</si>
  <si>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</si>
  <si>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</si>
  <si>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</si>
  <si>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</si>
  <si>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</si>
  <si>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</si>
  <si>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</si>
  <si>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</si>
  <si>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</si>
  <si>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</si>
  <si>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</si>
  <si>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</si>
  <si>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</si>
  <si>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</si>
  <si>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</si>
  <si>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</si>
  <si>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</si>
  <si>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</si>
  <si>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</si>
  <si>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</si>
  <si>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</si>
  <si>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</si>
  <si>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</si>
  <si>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</si>
  <si>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</si>
  <si>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</si>
  <si>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</si>
  <si>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</si>
  <si>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</si>
  <si>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</si>
  <si>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</si>
  <si>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</si>
  <si>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</si>
  <si>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</si>
  <si>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</si>
  <si>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</si>
  <si>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</si>
  <si>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</si>
  <si>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</si>
  <si>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</si>
  <si>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</si>
  <si>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</si>
  <si>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</si>
  <si>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</si>
  <si>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</si>
  <si>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</si>
  <si>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</si>
  <si>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</si>
  <si>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</si>
  <si>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</si>
  <si>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</si>
  <si>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</si>
  <si>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</si>
  <si>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</si>
  <si>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</si>
  <si>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</si>
  <si>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</si>
  <si>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</si>
  <si>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</si>
  <si>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</si>
  <si>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</si>
  <si>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</si>
  <si>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</si>
  <si>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</si>
  <si>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</si>
  <si>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</si>
  <si>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</si>
  <si>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</si>
  <si>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</si>
  <si>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</si>
  <si>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</si>
  <si>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</si>
  <si>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</si>
  <si>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</si>
  <si>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</si>
  <si>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</si>
  <si>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</si>
  <si>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</si>
  <si>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</si>
  <si>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</si>
  <si>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</si>
  <si>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</si>
  <si>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</si>
  <si>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</si>
  <si>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</si>
  <si>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</si>
  <si>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</si>
  <si>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</si>
  <si>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</si>
  <si>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</si>
  <si>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</si>
  <si>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</si>
  <si>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</si>
  <si>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</si>
  <si>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</si>
  <si>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</si>
  <si>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</si>
  <si>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</si>
  <si>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</si>
  <si>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</si>
  <si>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</si>
  <si>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</si>
  <si>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</si>
  <si>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</si>
  <si>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</si>
  <si>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</si>
  <si>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</si>
  <si>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</si>
  <si>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</si>
  <si>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</si>
  <si>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</si>
  <si>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</si>
  <si>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</si>
  <si>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</si>
  <si>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</si>
  <si>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</si>
  <si>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</si>
  <si>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</si>
  <si>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</si>
  <si>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</si>
  <si>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</si>
  <si>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</si>
  <si>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</si>
  <si>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</si>
  <si>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</si>
  <si>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</si>
  <si>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</si>
  <si>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</si>
  <si>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</si>
  <si>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</si>
  <si>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</si>
  <si>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</si>
  <si>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</si>
  <si>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</si>
  <si>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</si>
  <si>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</si>
  <si>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</si>
  <si>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</si>
  <si>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</si>
  <si>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</si>
  <si>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</si>
  <si>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</si>
  <si>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</si>
  <si>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</si>
  <si>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</si>
  <si>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</si>
  <si>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</si>
  <si>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</si>
  <si>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</si>
  <si>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</si>
  <si>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</si>
  <si>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</si>
  <si>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</si>
  <si>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</si>
  <si>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</si>
  <si>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</si>
  <si>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</si>
  <si>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</si>
  <si>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</si>
  <si>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</si>
  <si>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</si>
  <si>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</si>
  <si>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</si>
  <si>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</si>
  <si>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</si>
  <si>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</si>
  <si>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</si>
  <si>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</si>
  <si>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</si>
  <si>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</si>
  <si>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</si>
  <si>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</si>
  <si>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</si>
  <si>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</si>
  <si>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</si>
  <si>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</si>
  <si>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</si>
  <si>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</si>
  <si>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</si>
  <si>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</si>
  <si>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</si>
  <si>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</si>
  <si>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</si>
  <si>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</si>
  <si>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</si>
  <si>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</si>
  <si>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</si>
  <si>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</si>
  <si>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</si>
  <si>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</si>
  <si>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</si>
  <si>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</si>
  <si>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</si>
  <si>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</si>
  <si>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</si>
  <si>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</si>
  <si>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</si>
  <si>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</si>
  <si>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</si>
  <si>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</si>
  <si>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</si>
  <si>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</si>
  <si>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</si>
  <si>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</si>
  <si>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</si>
  <si>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</si>
  <si>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</si>
  <si>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</si>
  <si>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</si>
  <si>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</si>
  <si>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</si>
  <si>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</si>
  <si>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</si>
  <si>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</si>
  <si>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</si>
  <si>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</si>
  <si>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</si>
  <si>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</si>
  <si>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</si>
  <si>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</si>
  <si>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</si>
  <si>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</si>
  <si>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</si>
  <si>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</si>
  <si>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</si>
  <si>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</si>
  <si>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</si>
  <si>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</si>
  <si>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</si>
  <si>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</si>
  <si>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</si>
  <si>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</si>
  <si>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</si>
  <si>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</si>
  <si>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</si>
  <si>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</si>
  <si>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</si>
  <si>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</si>
  <si>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</si>
  <si>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</si>
  <si>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</si>
  <si>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</si>
  <si>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</si>
  <si>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</si>
  <si>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</si>
  <si>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</si>
  <si>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</si>
  <si>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</si>
  <si>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</si>
  <si>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</si>
  <si>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</si>
  <si>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</si>
  <si>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</si>
  <si>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</si>
  <si>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</si>
  <si>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</si>
  <si>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</si>
  <si>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</si>
  <si>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</si>
  <si>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</si>
  <si>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</si>
  <si>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</si>
  <si>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</si>
  <si>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</si>
  <si>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</si>
  <si>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</si>
  <si>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</si>
  <si>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</si>
  <si>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</si>
  <si>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</si>
  <si>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</si>
  <si>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</si>
  <si>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</si>
  <si>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</si>
  <si>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</si>
  <si>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</si>
  <si>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</si>
  <si>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</si>
  <si>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</si>
  <si>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</si>
  <si>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</si>
  <si>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</si>
  <si>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</si>
  <si>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</si>
  <si>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</si>
  <si>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</si>
  <si>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</si>
  <si>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</si>
  <si>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</si>
  <si>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</si>
  <si>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</si>
  <si>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</si>
  <si>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</si>
  <si>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</si>
  <si>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</si>
  <si>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</si>
  <si>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</si>
  <si>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</si>
  <si>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</si>
  <si>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</si>
  <si>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</si>
  <si>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</si>
  <si>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</si>
  <si>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</si>
  <si>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</si>
  <si>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</si>
  <si>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</si>
  <si>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</si>
  <si>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</si>
  <si>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</si>
  <si>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</si>
  <si>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</si>
  <si>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</si>
  <si>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</si>
  <si>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</si>
  <si>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</si>
  <si>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</si>
  <si>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</si>
  <si>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</si>
  <si>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</si>
  <si>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</si>
  <si>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</si>
  <si>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</si>
  <si>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</si>
  <si>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</si>
  <si>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</si>
  <si>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</si>
  <si>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</si>
  <si>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</si>
  <si>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</si>
  <si>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</si>
  <si>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</si>
  <si>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</si>
  <si>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</si>
  <si>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</si>
  <si>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</si>
  <si>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</si>
  <si>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</si>
  <si>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</si>
  <si>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</si>
  <si>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</si>
  <si>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</si>
  <si>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</si>
  <si>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</si>
  <si>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</si>
  <si>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</si>
  <si>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</si>
  <si>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</si>
  <si>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</si>
  <si>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</si>
  <si>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</si>
  <si>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</si>
  <si>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</si>
  <si>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</si>
  <si>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</si>
  <si>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</si>
  <si>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</si>
  <si>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</si>
  <si>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</si>
  <si>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</si>
  <si>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</si>
  <si>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</si>
  <si>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</si>
  <si>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</si>
  <si>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</si>
  <si>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</si>
  <si>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</si>
  <si>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</si>
  <si>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</si>
  <si>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</si>
  <si>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</si>
  <si>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</si>
  <si>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</si>
  <si>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</si>
  <si>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</si>
  <si>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</si>
  <si>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</si>
  <si>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</si>
  <si>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</si>
  <si>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</si>
  <si>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</si>
  <si>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</si>
  <si>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</si>
  <si>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</si>
  <si>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</si>
  <si>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</si>
  <si>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</si>
  <si>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</si>
  <si>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</si>
  <si>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</si>
  <si>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</si>
  <si>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</si>
  <si>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</si>
  <si>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</si>
  <si>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</si>
  <si>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</si>
  <si>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</si>
  <si>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</si>
  <si>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</si>
  <si>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</si>
  <si>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</si>
  <si>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</si>
  <si>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</si>
  <si>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</si>
  <si>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</si>
  <si>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</si>
  <si>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</si>
  <si>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</si>
  <si>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</si>
  <si>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</si>
  <si>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</si>
  <si>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</si>
  <si>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</si>
  <si>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</si>
  <si>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</si>
  <si>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</si>
  <si>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</si>
  <si>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</si>
  <si>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</si>
  <si>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</si>
  <si>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</si>
  <si>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</si>
  <si>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</si>
  <si>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</si>
  <si>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</si>
  <si>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</si>
  <si>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</si>
  <si>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</si>
  <si>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</si>
  <si>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</si>
  <si>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</si>
  <si>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</si>
  <si>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</si>
  <si>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</si>
  <si>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</si>
  <si>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</si>
  <si>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</si>
  <si>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</si>
  <si>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</si>
  <si>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</si>
  <si>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</si>
  <si>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</si>
  <si>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</si>
  <si>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</si>
  <si>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</si>
  <si>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</si>
  <si>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</si>
  <si>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</si>
  <si>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</si>
  <si>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</si>
  <si>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</si>
  <si>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</si>
  <si>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</si>
  <si>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</si>
  <si>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</si>
  <si>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</si>
  <si>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</si>
  <si>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</si>
  <si>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</si>
  <si>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</si>
  <si>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</si>
  <si>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</si>
  <si>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</si>
  <si>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</si>
  <si>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</si>
  <si>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</si>
  <si>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</si>
  <si>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</si>
  <si>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</si>
  <si>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</si>
  <si>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</si>
  <si>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</si>
  <si>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</si>
  <si>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</si>
  <si>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</si>
  <si>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</si>
  <si>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</si>
  <si>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</si>
  <si>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</si>
  <si>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</si>
  <si>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</si>
  <si>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</si>
  <si>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</si>
  <si>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</si>
  <si>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</si>
  <si>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</si>
  <si>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</si>
  <si>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</si>
  <si>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</si>
  <si>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</si>
  <si>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</si>
  <si>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</si>
  <si>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</si>
  <si>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</si>
  <si>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</si>
  <si>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</si>
  <si>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</si>
  <si>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</si>
  <si>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</si>
  <si>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</si>
  <si>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</si>
  <si>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</si>
  <si>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</si>
  <si>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</si>
  <si>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</si>
  <si>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</si>
  <si>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</si>
  <si>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</si>
  <si>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</si>
  <si>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</si>
  <si>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</si>
  <si>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</si>
  <si>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</si>
  <si>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</si>
  <si>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</si>
  <si>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</si>
  <si>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</si>
  <si>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</si>
  <si>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</si>
  <si>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</si>
  <si>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</si>
  <si>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</si>
  <si>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</si>
  <si>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</si>
  <si>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</si>
  <si>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</si>
  <si>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</si>
  <si>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</si>
  <si>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</si>
  <si>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</si>
  <si>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</si>
  <si>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</si>
  <si>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</si>
  <si>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</si>
  <si>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</si>
  <si>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</si>
  <si>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</si>
  <si>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</si>
  <si>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</si>
  <si>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</si>
  <si>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</si>
  <si>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</si>
  <si>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</si>
  <si>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</si>
  <si>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</si>
  <si>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</si>
  <si>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</si>
  <si>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</si>
  <si>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</si>
  <si>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</si>
  <si>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</si>
  <si>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</si>
  <si>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</si>
  <si>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</si>
  <si>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</si>
  <si>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</si>
  <si>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</si>
  <si>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</si>
  <si>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</si>
  <si>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</si>
  <si>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</si>
  <si>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</si>
  <si>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</si>
  <si>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</si>
  <si>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</si>
  <si>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</si>
  <si>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</si>
  <si>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</si>
  <si>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</si>
  <si>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</si>
  <si>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</si>
  <si>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</si>
  <si>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</si>
  <si>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</si>
  <si>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</si>
  <si>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</si>
  <si>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</si>
  <si>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</si>
  <si>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</si>
  <si>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</si>
  <si>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</si>
  <si>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</si>
  <si>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</si>
  <si>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</si>
  <si>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</si>
  <si>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</si>
  <si>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</si>
  <si>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</si>
  <si>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</si>
  <si>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</si>
  <si>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</si>
  <si>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</si>
  <si>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</si>
  <si>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</si>
  <si>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</si>
  <si>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</si>
  <si>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</si>
  <si>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</si>
  <si>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</si>
  <si>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</si>
  <si>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</si>
  <si>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</si>
  <si>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</si>
  <si>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</si>
  <si>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</si>
  <si>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</si>
  <si>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</si>
  <si>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</si>
  <si>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</si>
  <si>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</si>
  <si>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</si>
  <si>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</si>
  <si>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</si>
  <si>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</si>
  <si>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</si>
  <si>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</si>
  <si>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</si>
  <si>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</si>
  <si>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</si>
  <si>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</si>
  <si>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</si>
  <si>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</si>
  <si>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</si>
  <si>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</si>
  <si>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</si>
  <si>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</si>
  <si>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</si>
  <si>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</si>
  <si>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</si>
  <si>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</si>
  <si>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</si>
  <si>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</si>
  <si>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</si>
  <si>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</si>
  <si>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</si>
  <si>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</si>
  <si>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</si>
  <si>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</si>
  <si>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</si>
  <si>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</si>
  <si>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</si>
  <si>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</si>
  <si>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</si>
  <si>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</si>
  <si>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</si>
  <si>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</si>
  <si>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</si>
  <si>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</si>
  <si>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</si>
  <si>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</si>
  <si>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</si>
  <si>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</si>
  <si>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</si>
  <si>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</si>
  <si>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</si>
  <si>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</si>
  <si>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</si>
  <si>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</si>
  <si>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</si>
  <si>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</si>
  <si>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</si>
  <si>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</si>
  <si>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</si>
  <si>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</si>
  <si>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</si>
  <si>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</si>
  <si>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</si>
  <si>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</si>
  <si>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</si>
  <si>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</si>
  <si>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</si>
  <si>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</si>
  <si>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</si>
  <si>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</si>
  <si>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</si>
  <si>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</si>
  <si>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</si>
  <si>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</si>
  <si>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</si>
  <si>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</si>
  <si>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</si>
  <si>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</si>
  <si>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</si>
  <si>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</si>
  <si>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</si>
  <si>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</si>
  <si>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</si>
  <si>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</si>
  <si>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</si>
  <si>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</si>
  <si>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</si>
  <si>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</si>
  <si>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</si>
  <si>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</si>
  <si>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</si>
  <si>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</si>
  <si>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</si>
  <si>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</si>
  <si>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</si>
  <si>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</si>
  <si>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</si>
  <si>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</si>
  <si>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</si>
  <si>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</si>
  <si>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</si>
  <si>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</si>
  <si>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</si>
  <si>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</si>
  <si>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</si>
  <si>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</si>
  <si>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</si>
  <si>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</si>
  <si>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</si>
  <si>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</si>
  <si>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</si>
  <si>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</si>
  <si>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</si>
  <si>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</si>
  <si>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</si>
  <si>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</si>
  <si>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</si>
  <si>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</si>
  <si>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</si>
  <si>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</si>
  <si>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</si>
  <si>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</si>
  <si>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</si>
  <si>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</si>
  <si>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</si>
  <si>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</si>
  <si>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</si>
  <si>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</si>
  <si>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</si>
  <si>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</si>
  <si>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</si>
  <si>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</si>
  <si>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</si>
  <si>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</si>
  <si>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</si>
  <si>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</si>
  <si>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</si>
  <si>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</si>
  <si>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</si>
  <si>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</si>
  <si>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</si>
  <si>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</si>
  <si>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</si>
  <si>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</si>
  <si>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</si>
  <si>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</si>
  <si>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</si>
  <si>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</si>
  <si>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</si>
  <si>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</si>
  <si>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</si>
  <si>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</si>
  <si>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</si>
  <si>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</si>
  <si>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</si>
  <si>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</si>
  <si>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</si>
  <si>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</si>
  <si>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</si>
  <si>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</si>
  <si>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</si>
  <si>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</si>
  <si>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</si>
  <si>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</si>
  <si>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</si>
  <si>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</si>
  <si>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</si>
  <si>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</si>
  <si>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</si>
  <si>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</si>
  <si>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</si>
  <si>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</si>
  <si>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</si>
  <si>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</si>
  <si>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</si>
  <si>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</si>
  <si>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</si>
  <si>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</si>
  <si>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</si>
  <si>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</si>
  <si>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</si>
  <si>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</si>
  <si>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</si>
  <si>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</si>
  <si>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</si>
  <si>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</si>
  <si>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</si>
  <si>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</si>
  <si>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</si>
  <si>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</si>
  <si>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</si>
  <si>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</si>
  <si>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</si>
  <si>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</si>
  <si>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</si>
  <si>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</si>
  <si>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</si>
  <si>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</si>
  <si>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</si>
  <si>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</si>
  <si>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</si>
  <si>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</si>
  <si>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</si>
  <si>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</si>
  <si>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</si>
  <si>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</si>
  <si>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</si>
  <si>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</si>
  <si>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</si>
  <si>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</si>
  <si>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</si>
  <si>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</si>
  <si>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</si>
  <si>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</si>
  <si>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</si>
  <si>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</si>
  <si>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</si>
  <si>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</si>
  <si>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</si>
  <si>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</si>
  <si>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</si>
  <si>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</si>
  <si>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</si>
  <si>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</si>
  <si>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</si>
  <si>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</si>
  <si>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</si>
  <si>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</si>
  <si>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</si>
  <si>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</si>
  <si>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</si>
  <si>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</si>
  <si>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</si>
  <si>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</si>
  <si>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</si>
  <si>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</si>
  <si>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</si>
  <si>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</si>
  <si>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</si>
  <si>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</si>
  <si>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</si>
  <si>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</si>
  <si>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</si>
  <si>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</si>
  <si>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</si>
  <si>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</si>
  <si>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</si>
  <si>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</si>
  <si>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</si>
  <si>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</si>
  <si>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</si>
  <si>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</si>
  <si>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</si>
  <si>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</si>
  <si>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</si>
  <si>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</si>
  <si>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</si>
  <si>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</si>
  <si>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</si>
  <si>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</si>
  <si>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</si>
  <si>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</si>
  <si>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</si>
  <si>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</si>
  <si>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</si>
  <si>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</si>
  <si>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</si>
  <si>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</si>
  <si>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</si>
  <si>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</si>
  <si>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</si>
  <si>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</si>
  <si>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</si>
  <si>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</si>
  <si>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</si>
  <si>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</si>
  <si>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</si>
  <si>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</si>
  <si>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</si>
  <si>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</si>
  <si>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</si>
  <si>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</si>
  <si>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</si>
  <si>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</si>
  <si>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</si>
  <si>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</si>
  <si>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</si>
  <si>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</si>
  <si>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</si>
  <si>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</si>
  <si>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</si>
  <si>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</si>
  <si>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</si>
  <si>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</si>
  <si>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</si>
  <si>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</si>
  <si>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</si>
  <si>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</si>
  <si>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</si>
  <si>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</si>
  <si>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</si>
  <si>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</si>
  <si>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</si>
  <si>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</si>
  <si>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</si>
  <si>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</si>
  <si>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</si>
  <si>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</si>
  <si>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</si>
  <si>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</si>
  <si>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</si>
  <si>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</si>
  <si>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</si>
  <si>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</si>
  <si>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</si>
  <si>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</si>
  <si>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</si>
  <si>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</si>
  <si>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</si>
  <si>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</si>
  <si>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</si>
  <si>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</si>
  <si>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</si>
  <si>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</si>
  <si>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</si>
  <si>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</si>
  <si>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</si>
  <si>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</si>
  <si>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</si>
  <si>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</si>
  <si>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</si>
  <si>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</si>
  <si>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</si>
  <si>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</si>
  <si>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</si>
  <si>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</si>
  <si>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</si>
  <si>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</si>
  <si>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</si>
  <si>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</si>
  <si>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</si>
  <si>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</si>
  <si>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</si>
  <si>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</si>
  <si>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</si>
  <si>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</si>
  <si>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</si>
  <si>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</si>
  <si>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</si>
  <si>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</si>
  <si>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</si>
  <si>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</si>
  <si>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</si>
  <si>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</si>
  <si>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</si>
  <si>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</si>
  <si>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</si>
  <si>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</si>
  <si>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</si>
  <si>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</si>
  <si>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</si>
  <si>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</si>
  <si>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</si>
  <si>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</si>
  <si>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</si>
  <si>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</si>
  <si>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</si>
  <si>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</si>
  <si>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</si>
  <si>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</si>
  <si>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</si>
  <si>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</si>
  <si>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</si>
  <si>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</si>
  <si>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</si>
  <si>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</si>
  <si>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</si>
  <si>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</si>
  <si>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</si>
  <si>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</si>
  <si>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</si>
  <si>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</si>
  <si>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</si>
  <si>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</si>
  <si>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</si>
  <si>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</si>
  <si>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</si>
  <si>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</si>
  <si>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</si>
  <si>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</si>
  <si>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</si>
  <si>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</si>
  <si>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</si>
  <si>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</si>
  <si>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</si>
  <si>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</si>
  <si>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</si>
  <si>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</si>
  <si>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</si>
  <si>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</si>
  <si>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</si>
  <si>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</si>
  <si>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</si>
  <si>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</si>
  <si>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</si>
  <si>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</si>
  <si>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</si>
  <si>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</si>
  <si>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</si>
  <si>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</si>
  <si>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</si>
  <si>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</si>
  <si>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</si>
  <si>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</si>
  <si>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</si>
  <si>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</si>
  <si>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</si>
  <si>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</si>
  <si>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</si>
  <si>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</si>
  <si>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</si>
  <si>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</si>
  <si>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</si>
  <si>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</si>
  <si>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</si>
  <si>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</si>
  <si>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</si>
  <si>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</si>
  <si>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</si>
  <si>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</si>
  <si>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</si>
  <si>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</si>
  <si>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</si>
  <si>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</si>
  <si>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</si>
  <si>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</si>
  <si>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</si>
  <si>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</si>
  <si>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</si>
  <si>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</si>
  <si>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</si>
  <si>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</si>
  <si>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</si>
  <si>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</si>
  <si>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</si>
  <si>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</si>
  <si>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</si>
  <si>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</si>
  <si>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</si>
  <si>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</si>
  <si>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</si>
  <si>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</si>
  <si>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</si>
  <si>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</si>
  <si>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</si>
  <si>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</si>
  <si>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</si>
  <si>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</si>
  <si>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</si>
  <si>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</si>
  <si>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</si>
  <si>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</si>
  <si>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</si>
  <si>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</si>
  <si>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</si>
  <si>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</si>
  <si>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</si>
  <si>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</si>
  <si>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</si>
  <si>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</si>
  <si>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</si>
  <si>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</si>
  <si>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</si>
  <si>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</si>
  <si>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</si>
  <si>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</si>
  <si>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</si>
  <si>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</si>
  <si>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</si>
  <si>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</si>
  <si>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</si>
  <si>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</si>
  <si>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</si>
  <si>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</si>
  <si>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</si>
  <si>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</si>
  <si>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</si>
  <si>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</si>
  <si>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</si>
  <si>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</si>
  <si>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</si>
  <si>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</si>
  <si>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</si>
  <si>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</si>
  <si>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</si>
  <si>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</si>
  <si>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</si>
  <si>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</si>
  <si>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</si>
  <si>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</si>
  <si>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</si>
  <si>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</si>
  <si>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</si>
  <si>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</si>
  <si>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</si>
  <si>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</si>
  <si>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</si>
  <si>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</si>
  <si>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</si>
  <si>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</si>
  <si>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</si>
  <si>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</si>
  <si>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</si>
  <si>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</si>
  <si>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</si>
  <si>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</si>
  <si>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</si>
  <si>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</si>
  <si>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</si>
  <si>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</si>
  <si>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</si>
  <si>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</si>
  <si>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</si>
  <si>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</si>
  <si>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</si>
  <si>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</si>
  <si>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</si>
  <si>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</si>
  <si>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</si>
  <si>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</si>
  <si>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</si>
  <si>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</si>
  <si>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</si>
  <si>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</si>
  <si>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</si>
  <si>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</si>
  <si>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</si>
  <si>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</si>
  <si>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</si>
  <si>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</si>
  <si>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</si>
  <si>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</si>
  <si>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</si>
  <si>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</si>
  <si>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</si>
  <si>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</si>
  <si>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</si>
  <si>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</si>
  <si>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</si>
  <si>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</si>
  <si>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</si>
  <si>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</si>
  <si>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</si>
  <si>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</si>
  <si>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</si>
  <si>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</si>
  <si>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</si>
  <si>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</si>
  <si>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</si>
  <si>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</si>
  <si>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</si>
  <si>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</si>
  <si>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</si>
  <si>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</si>
  <si>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</si>
  <si>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</si>
  <si>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</si>
  <si>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</si>
  <si>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</si>
  <si>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</si>
  <si>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</si>
  <si>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</si>
  <si>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</si>
  <si>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</si>
  <si>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</si>
  <si>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</si>
  <si>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</si>
  <si>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</si>
  <si>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</si>
  <si>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</si>
  <si>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</si>
  <si>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</si>
  <si>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</si>
  <si>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</si>
  <si>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</si>
  <si>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</si>
  <si>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</si>
  <si>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</si>
  <si>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</si>
  <si>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</si>
  <si>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</si>
  <si>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</si>
  <si>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</si>
  <si>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</si>
  <si>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</si>
  <si>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</si>
  <si>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</si>
  <si>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</si>
  <si>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</si>
  <si>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</si>
  <si>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</si>
  <si>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</si>
  <si>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</si>
  <si>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</si>
  <si>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</si>
  <si>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</si>
  <si>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</si>
  <si>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</si>
  <si>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</si>
  <si>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</si>
  <si>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</si>
  <si>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</si>
  <si>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</si>
  <si>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</si>
  <si>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</si>
  <si>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</si>
  <si>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</si>
  <si>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</si>
  <si>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</si>
  <si>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</si>
  <si>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</si>
  <si>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</si>
  <si>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</si>
  <si>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</si>
  <si>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</si>
  <si>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</si>
  <si>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</si>
  <si>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</si>
  <si>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</si>
  <si>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</si>
  <si>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</si>
  <si>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</si>
  <si>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</si>
  <si>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</si>
  <si>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</si>
  <si>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</si>
  <si>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</si>
  <si>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</si>
  <si>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</si>
  <si>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</si>
  <si>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</si>
  <si>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</si>
  <si>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</si>
  <si>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</si>
  <si>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</si>
  <si>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</si>
  <si>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</si>
  <si>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</si>
  <si>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</si>
  <si>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</si>
  <si>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</si>
  <si>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</si>
  <si>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</si>
  <si>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</si>
  <si>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</si>
  <si>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</si>
  <si>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</si>
  <si>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</si>
  <si>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</si>
  <si>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</si>
  <si>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</si>
  <si>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</si>
  <si>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</si>
  <si>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</si>
  <si>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</si>
  <si>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</si>
  <si>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</si>
  <si>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</si>
  <si>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</si>
  <si>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</si>
  <si>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</si>
  <si>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</si>
  <si>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</si>
  <si>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</si>
  <si>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</si>
  <si>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</si>
  <si>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</si>
  <si>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</si>
  <si>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</si>
  <si>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</si>
  <si>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</si>
  <si>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</si>
  <si>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</si>
  <si>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</si>
  <si>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</si>
  <si>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</si>
  <si>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</si>
  <si>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</si>
  <si>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</si>
  <si>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</si>
  <si>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</si>
  <si>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</si>
  <si>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</si>
  <si>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</si>
  <si>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</si>
  <si>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</si>
  <si>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</si>
  <si>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</si>
  <si>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</si>
  <si>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</si>
  <si>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</si>
  <si>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</si>
  <si>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</si>
  <si>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</si>
  <si>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</si>
  <si>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</si>
  <si>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</si>
  <si>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</si>
  <si>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</si>
  <si>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</si>
  <si>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</si>
  <si>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</si>
  <si>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</si>
  <si>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</si>
  <si>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</si>
  <si>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</si>
  <si>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</si>
  <si>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</si>
  <si>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</si>
  <si>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</si>
  <si>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</si>
  <si>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</si>
  <si>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</si>
  <si>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</si>
  <si>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</si>
  <si>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</si>
  <si>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</si>
  <si>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</si>
  <si>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</si>
  <si>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</si>
  <si>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</si>
  <si>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</si>
  <si>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</si>
  <si>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</si>
  <si>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</si>
  <si>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</si>
  <si>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</si>
  <si>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</si>
  <si>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</si>
  <si>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</si>
  <si>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</si>
  <si>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</si>
  <si>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</si>
  <si>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</si>
  <si>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</si>
  <si>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</si>
  <si>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</si>
  <si>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</si>
  <si>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</si>
  <si>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</si>
  <si>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</si>
  <si>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</si>
  <si>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</si>
  <si>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</si>
  <si>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</si>
  <si>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</si>
  <si>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</si>
  <si>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</si>
  <si>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</si>
  <si>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</si>
  <si>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</si>
  <si>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</si>
  <si>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</si>
  <si>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</si>
  <si>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</si>
  <si>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</si>
  <si>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</si>
  <si>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</si>
  <si>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</si>
  <si>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</si>
  <si>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</si>
  <si>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</si>
  <si>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</si>
  <si>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</si>
  <si>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</si>
  <si>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</si>
  <si>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</si>
  <si>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</si>
  <si>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</si>
  <si>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</si>
  <si>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</si>
  <si>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</si>
  <si>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</si>
  <si>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</si>
  <si>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</si>
  <si>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</si>
  <si>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</si>
  <si>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</si>
  <si>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</si>
  <si>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</si>
  <si>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</si>
  <si>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</si>
  <si>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</si>
  <si>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</si>
  <si>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</si>
  <si>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</si>
  <si>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</si>
  <si>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</si>
  <si>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</si>
  <si>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</si>
  <si>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</si>
  <si>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</si>
  <si>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</si>
  <si>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</si>
  <si>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</si>
  <si>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</si>
  <si>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</si>
  <si>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</si>
  <si>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</si>
  <si>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</si>
  <si>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</si>
  <si>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</si>
  <si>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</si>
  <si>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</si>
  <si>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</si>
  <si>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</si>
  <si>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</si>
  <si>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</si>
  <si>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</si>
  <si>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</si>
  <si>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</si>
  <si>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</si>
  <si>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</si>
  <si>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</si>
  <si>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</si>
  <si>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</si>
  <si>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</si>
  <si>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</si>
  <si>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</si>
  <si>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</si>
  <si>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</si>
  <si>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</si>
  <si>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</si>
  <si>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</si>
  <si>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</si>
  <si>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</si>
  <si>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</si>
  <si>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</si>
  <si>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</si>
  <si>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</si>
  <si>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</si>
  <si>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</si>
  <si>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</si>
  <si>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</si>
  <si>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</si>
  <si>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</si>
  <si>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</si>
  <si>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</si>
  <si>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</si>
  <si>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</si>
  <si>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</si>
  <si>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</si>
  <si>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</si>
  <si>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</si>
  <si>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</si>
  <si>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</si>
  <si>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</si>
  <si>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</si>
  <si>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</si>
  <si>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</si>
  <si>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</si>
  <si>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</si>
  <si>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</si>
  <si>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</si>
  <si>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</si>
  <si>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</si>
  <si>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</si>
  <si>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</si>
  <si>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</si>
  <si>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</si>
  <si>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</si>
  <si>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</si>
  <si>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</si>
  <si>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</si>
  <si>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</si>
  <si>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</si>
  <si>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</si>
  <si>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</si>
  <si>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</si>
  <si>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</si>
  <si>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</si>
  <si>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</si>
  <si>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</si>
  <si>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</si>
  <si>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</si>
  <si>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</si>
  <si>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</si>
  <si>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</si>
  <si>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</si>
  <si>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</si>
  <si>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</si>
  <si>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</si>
  <si>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</si>
  <si>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</si>
  <si>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</si>
  <si>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</si>
  <si>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</si>
  <si>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</si>
  <si>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</si>
  <si>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</si>
  <si>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</si>
  <si>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</si>
  <si>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</si>
  <si>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</si>
  <si>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</si>
  <si>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</si>
  <si>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</si>
  <si>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</si>
  <si>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</si>
  <si>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</si>
  <si>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</si>
  <si>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</si>
  <si>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</si>
  <si>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</si>
  <si>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</si>
  <si>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</si>
  <si>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</si>
  <si>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</si>
  <si>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</si>
  <si>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</si>
  <si>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</si>
  <si>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</si>
  <si>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</si>
  <si>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</si>
  <si>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</si>
  <si>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</si>
  <si>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</si>
  <si>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</si>
  <si>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</si>
  <si>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</si>
  <si>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</si>
  <si>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</si>
  <si>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</si>
  <si>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</si>
  <si>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</si>
  <si>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</si>
  <si>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</si>
  <si>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</si>
  <si>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</si>
  <si>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</si>
  <si>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</si>
  <si>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</si>
  <si>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</si>
  <si>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</si>
  <si>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</si>
  <si>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</si>
  <si>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</si>
  <si>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</si>
  <si>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</si>
  <si>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</si>
  <si>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</si>
  <si>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</si>
  <si>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</si>
  <si>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</si>
  <si>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</si>
  <si>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</si>
  <si>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</si>
  <si>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</si>
  <si>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</si>
  <si>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</si>
  <si>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</si>
  <si>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</si>
  <si>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</si>
  <si>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</si>
  <si>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</si>
  <si>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</si>
  <si>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</si>
  <si>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</si>
  <si>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</si>
  <si>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</si>
  <si>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</si>
  <si>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</si>
  <si>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</si>
  <si>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</si>
  <si>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</si>
  <si>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</si>
  <si>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</si>
  <si>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</si>
  <si>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</si>
  <si>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</si>
  <si>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</si>
  <si>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</si>
  <si>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</si>
  <si>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</si>
  <si>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</si>
  <si>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</si>
  <si>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</si>
  <si>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</si>
  <si>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</si>
  <si>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</si>
  <si>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</si>
  <si>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</si>
  <si>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</si>
  <si>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</si>
  <si>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</si>
  <si>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</si>
  <si>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</si>
  <si>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</si>
  <si>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</si>
  <si>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</si>
  <si>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</si>
  <si>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</si>
  <si>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</si>
  <si>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</si>
  <si>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</si>
  <si>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</si>
  <si>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</si>
  <si>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</si>
  <si>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</si>
  <si>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</si>
  <si>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</si>
  <si>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</si>
  <si>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</si>
  <si>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</si>
  <si>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</si>
  <si>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</si>
  <si>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</si>
  <si>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</si>
  <si>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</si>
  <si>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</si>
  <si>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</si>
  <si>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</si>
  <si>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</si>
  <si>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</si>
  <si>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</si>
  <si>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</si>
  <si>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</si>
  <si>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</si>
  <si>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</si>
  <si>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</si>
  <si>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</si>
  <si>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</si>
  <si>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</si>
  <si>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</si>
  <si>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</si>
  <si>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</si>
  <si>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</si>
  <si>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</si>
  <si>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</si>
  <si>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</si>
  <si>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</si>
  <si>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</si>
  <si>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</si>
  <si>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</si>
  <si>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</si>
  <si>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</si>
  <si>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</si>
  <si>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</si>
  <si>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</si>
  <si>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</si>
  <si>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</si>
  <si>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</si>
  <si>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</si>
  <si>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</si>
  <si>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</si>
  <si>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</si>
  <si>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</si>
  <si>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</si>
  <si>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</si>
  <si>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</si>
  <si>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</si>
  <si>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</si>
  <si>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</si>
  <si>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</si>
  <si>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</si>
  <si>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</si>
  <si>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</si>
  <si>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</si>
  <si>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</si>
  <si>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</si>
  <si>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</si>
  <si>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</si>
  <si>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</si>
  <si>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</si>
  <si>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</si>
  <si>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</si>
  <si>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</si>
  <si>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</si>
  <si>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</si>
  <si>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</si>
  <si>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</si>
  <si>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</si>
  <si>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</si>
  <si>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</si>
  <si>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</si>
  <si>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</si>
  <si>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</si>
  <si>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</si>
  <si>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</si>
  <si>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</si>
  <si>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</si>
  <si>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</si>
  <si>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</si>
  <si>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</si>
  <si>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</si>
  <si>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</si>
  <si>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</si>
  <si>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</si>
  <si>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</si>
  <si>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</si>
  <si>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</si>
  <si>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</si>
  <si>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</si>
  <si>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</si>
  <si>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</si>
  <si>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</si>
  <si>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</si>
  <si>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</si>
  <si>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</si>
  <si>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</si>
  <si>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</si>
  <si>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</si>
  <si>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</si>
  <si>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</si>
  <si>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</si>
  <si>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</si>
  <si>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</si>
  <si>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</si>
  <si>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</si>
  <si>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</si>
  <si>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</si>
  <si>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</si>
  <si>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</si>
  <si>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</si>
  <si>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</si>
  <si>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</si>
  <si>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</si>
  <si>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</si>
  <si>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</si>
  <si>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</si>
  <si>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</si>
  <si>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</si>
  <si>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</si>
  <si>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</si>
  <si>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</si>
  <si>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</si>
  <si>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</si>
  <si>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</si>
  <si>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</si>
  <si>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</si>
  <si>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</si>
  <si>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</si>
  <si>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</si>
  <si>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</si>
  <si>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</si>
  <si>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</si>
  <si>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</si>
  <si>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</si>
  <si>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</si>
  <si>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</si>
  <si>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</si>
  <si>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</si>
  <si>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</si>
  <si>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</si>
  <si>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</si>
  <si>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</si>
  <si>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</si>
  <si>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</si>
  <si>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</si>
  <si>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</si>
  <si>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</si>
  <si>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</si>
  <si>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</si>
  <si>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</si>
  <si>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</si>
  <si>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</si>
  <si>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</si>
  <si>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</si>
  <si>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</si>
  <si>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</si>
  <si>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</si>
  <si>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</si>
  <si>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</si>
  <si>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</si>
  <si>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</si>
  <si>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</si>
  <si>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</si>
  <si>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</si>
  <si>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</si>
  <si>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</si>
  <si>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</si>
  <si>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</si>
  <si>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</si>
  <si>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</si>
  <si>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</si>
  <si>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</si>
  <si>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</si>
  <si>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</si>
  <si>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</si>
  <si>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</si>
  <si>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</si>
  <si>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</si>
  <si>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</si>
  <si>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</si>
  <si>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</si>
  <si>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</si>
  <si>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</si>
  <si>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</si>
  <si>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</si>
  <si>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</si>
  <si>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</si>
  <si>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</si>
  <si>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</si>
  <si>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</si>
  <si>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</si>
  <si>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</si>
  <si>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</si>
  <si>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</si>
  <si>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</si>
  <si>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</si>
  <si>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</si>
  <si>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</si>
  <si>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</si>
  <si>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</si>
  <si>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</si>
  <si>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</si>
  <si>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</si>
  <si>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</si>
  <si>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</si>
  <si>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</si>
  <si>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</si>
  <si>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</si>
  <si>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</si>
  <si>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</si>
  <si>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</si>
  <si>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</si>
  <si>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</si>
  <si>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</si>
  <si>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</si>
  <si>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</si>
  <si>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</si>
  <si>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</si>
  <si>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</si>
  <si>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</si>
  <si>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</si>
  <si>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</si>
  <si>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</si>
  <si>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</si>
  <si>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</si>
  <si>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</si>
  <si>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</si>
  <si>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</si>
  <si>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</si>
  <si>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</si>
  <si>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</si>
  <si>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</si>
  <si>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</si>
  <si>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</si>
  <si>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</si>
  <si>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</si>
  <si>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</si>
  <si>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</si>
  <si>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</si>
  <si>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</si>
  <si>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</si>
  <si>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</si>
  <si>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</si>
  <si>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</si>
  <si>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</si>
  <si>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</si>
  <si>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</si>
  <si>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</si>
  <si>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</si>
  <si>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</si>
  <si>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</si>
  <si>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</si>
  <si>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</si>
  <si>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</si>
  <si>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</si>
  <si>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</si>
  <si>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</si>
  <si>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</si>
  <si>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</si>
  <si>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</si>
  <si>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</si>
  <si>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</si>
  <si>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</si>
  <si>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</si>
  <si>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</si>
  <si>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</si>
  <si>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</si>
  <si>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</si>
  <si>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</si>
  <si>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</si>
  <si>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</si>
  <si>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</si>
  <si>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</si>
  <si>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</si>
  <si>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</si>
  <si>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</si>
  <si>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</si>
  <si>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</si>
  <si>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</si>
  <si>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</si>
  <si>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</si>
  <si>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</si>
  <si>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</si>
  <si>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</si>
  <si>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</si>
  <si>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</si>
  <si>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</si>
  <si>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</si>
  <si>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</si>
  <si>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</si>
  <si>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</si>
  <si>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</si>
  <si>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</si>
  <si>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</si>
  <si>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</si>
  <si>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</si>
  <si>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</si>
  <si>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</si>
  <si>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</si>
  <si>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</si>
  <si>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</si>
  <si>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</si>
  <si>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</si>
  <si>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</si>
  <si>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</si>
  <si>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</si>
  <si>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</si>
  <si>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</si>
  <si>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</si>
  <si>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</si>
  <si>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</si>
  <si>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</si>
  <si>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</si>
  <si>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</si>
  <si>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</si>
  <si>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</si>
  <si>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</si>
  <si>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</si>
  <si>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</si>
  <si>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</si>
  <si>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</si>
  <si>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</si>
  <si>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</si>
  <si>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</si>
  <si>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</si>
  <si>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</si>
  <si>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</si>
  <si>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</si>
  <si>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</si>
  <si>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</si>
  <si>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</si>
  <si>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</si>
  <si>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</si>
  <si>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</si>
  <si>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</si>
  <si>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</si>
  <si>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</si>
  <si>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</si>
  <si>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</si>
  <si>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</si>
  <si>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</si>
  <si>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</si>
  <si>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</si>
  <si>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</si>
  <si>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</si>
  <si>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</si>
  <si>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</si>
  <si>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</si>
  <si>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</si>
  <si>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</si>
  <si>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</si>
  <si>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</si>
  <si>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</si>
  <si>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</si>
  <si>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</si>
  <si>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</si>
  <si>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</si>
  <si>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</si>
  <si>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</si>
  <si>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</si>
  <si>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</si>
  <si>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</si>
  <si>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</si>
  <si>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</si>
  <si>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</si>
  <si>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</si>
  <si>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</si>
  <si>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</si>
  <si>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</si>
  <si>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</si>
  <si>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</si>
  <si>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</si>
  <si>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</si>
  <si>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</si>
  <si>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</si>
  <si>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</si>
  <si>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</si>
  <si>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</si>
  <si>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</si>
  <si>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</si>
  <si>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</si>
  <si>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</si>
  <si>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</si>
  <si>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</si>
  <si>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</si>
  <si>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</si>
  <si>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</si>
  <si>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</si>
  <si>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</si>
  <si>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</si>
  <si>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</si>
  <si>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</si>
  <si>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</si>
  <si>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</si>
  <si>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</si>
  <si>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</si>
  <si>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</si>
  <si>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</si>
  <si>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</si>
  <si>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</si>
  <si>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</si>
  <si>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</si>
  <si>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</si>
  <si>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</si>
  <si>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</si>
  <si>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</si>
  <si>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</si>
  <si>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</si>
  <si>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</si>
  <si>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</si>
  <si>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</si>
  <si>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</si>
  <si>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</si>
  <si>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</si>
  <si>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</si>
  <si>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</si>
  <si>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</si>
  <si>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</si>
  <si>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</si>
  <si>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</si>
  <si>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</si>
  <si>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</si>
  <si>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</si>
  <si>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</si>
  <si>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</si>
  <si>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</si>
  <si>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</si>
  <si>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</si>
  <si>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</si>
  <si>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</si>
  <si>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</si>
  <si>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</si>
  <si>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</si>
  <si>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</si>
  <si>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</si>
  <si>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</si>
  <si>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</si>
  <si>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</si>
  <si>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</si>
  <si>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</si>
  <si>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</si>
  <si>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</si>
  <si>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</si>
  <si>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</si>
  <si>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</si>
  <si>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</si>
  <si>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</si>
  <si>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</si>
  <si>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</si>
  <si>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</si>
  <si>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</si>
  <si>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</si>
  <si>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</si>
  <si>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</si>
  <si>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</si>
  <si>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</si>
  <si>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</si>
  <si>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</si>
  <si>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</si>
  <si>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</si>
  <si>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</si>
  <si>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</si>
  <si>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</si>
  <si>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</si>
  <si>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</si>
  <si>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</si>
  <si>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</si>
  <si>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</si>
  <si>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</si>
  <si>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</si>
  <si>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</si>
  <si>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</si>
  <si>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</si>
  <si>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</si>
  <si>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</si>
  <si>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</si>
  <si>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</si>
  <si>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</si>
  <si>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</si>
  <si>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</si>
  <si>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</si>
  <si>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</si>
  <si>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</si>
  <si>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</si>
  <si>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</si>
  <si>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</si>
  <si>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</si>
  <si>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</si>
  <si>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</si>
  <si>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</si>
  <si>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</si>
  <si>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</si>
  <si>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</si>
  <si>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</si>
  <si>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</si>
  <si>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</si>
  <si>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</si>
  <si>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</si>
  <si>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</si>
  <si>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</si>
  <si>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</si>
  <si>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</si>
  <si>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</si>
  <si>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</si>
  <si>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</si>
  <si>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</si>
  <si>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</si>
  <si>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</si>
  <si>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</si>
  <si>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</si>
  <si>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</si>
  <si>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</si>
  <si>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</si>
  <si>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</si>
  <si>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</si>
  <si>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</si>
  <si>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</si>
  <si>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</si>
  <si>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</si>
  <si>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</si>
  <si>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</si>
  <si>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</si>
  <si>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</si>
  <si>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</si>
  <si>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</si>
  <si>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</si>
  <si>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</si>
  <si>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</si>
  <si>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</si>
  <si>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</si>
  <si>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</si>
  <si>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</si>
  <si>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</si>
  <si>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</si>
  <si>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</si>
  <si>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</si>
  <si>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</si>
  <si>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</si>
  <si>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</si>
  <si>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</si>
  <si>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</si>
  <si>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</si>
  <si>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</si>
  <si>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</si>
  <si>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</si>
  <si>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</si>
  <si>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</si>
  <si>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</si>
  <si>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</si>
  <si>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</si>
  <si>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</si>
  <si>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</si>
  <si>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</si>
  <si>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</si>
  <si>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</si>
  <si>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</si>
  <si>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</si>
  <si>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</si>
  <si>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</si>
  <si>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</si>
  <si>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</si>
  <si>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</si>
  <si>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</si>
  <si>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</si>
  <si>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</si>
  <si>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</si>
  <si>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</si>
  <si>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</si>
  <si>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</si>
  <si>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</si>
  <si>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</si>
  <si>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</si>
  <si>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</si>
  <si>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</si>
  <si>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</si>
  <si>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</si>
  <si>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</si>
  <si>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</si>
  <si>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</si>
  <si>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</si>
  <si>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</si>
  <si>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</si>
  <si>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</si>
  <si>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</si>
  <si>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</si>
  <si>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</si>
  <si>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</si>
  <si>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</si>
  <si>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</si>
  <si>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</si>
  <si>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</si>
  <si>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</si>
  <si>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</si>
  <si>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</si>
  <si>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</si>
  <si>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</si>
  <si>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</si>
  <si>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</si>
  <si>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</si>
  <si>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</si>
  <si>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</si>
  <si>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</si>
  <si>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</si>
  <si>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</si>
  <si>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</si>
  <si>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</si>
  <si>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</si>
  <si>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</si>
  <si>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</si>
  <si>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</si>
  <si>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</si>
  <si>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</si>
  <si>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</si>
  <si>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</si>
  <si>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</si>
  <si>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</si>
  <si>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</si>
  <si>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</si>
  <si>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</si>
  <si>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</si>
  <si>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</si>
  <si>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</si>
  <si>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</si>
  <si>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</si>
  <si>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</si>
  <si>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</si>
  <si>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</si>
  <si>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</si>
  <si>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</si>
  <si>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</si>
  <si>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</si>
  <si>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</si>
  <si>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</si>
  <si>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</si>
  <si>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</si>
  <si>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</si>
  <si>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</si>
  <si>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</si>
  <si>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</si>
  <si>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</si>
  <si>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</si>
  <si>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</si>
  <si>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</si>
  <si>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</si>
  <si>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</si>
  <si>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</si>
  <si>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</si>
  <si>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</si>
  <si>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</si>
  <si>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</si>
  <si>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</si>
  <si>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</si>
  <si>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</si>
  <si>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</si>
  <si>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</si>
  <si>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</si>
  <si>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</si>
  <si>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</si>
  <si>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</si>
  <si>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</si>
  <si>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</si>
  <si>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</si>
  <si>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</si>
  <si>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</si>
  <si>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</si>
  <si>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</si>
  <si>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</si>
  <si>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</si>
  <si>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</si>
  <si>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</si>
  <si>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</si>
  <si>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</si>
  <si>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</si>
  <si>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</si>
  <si>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</si>
  <si>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</si>
  <si>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</si>
  <si>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</si>
  <si>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</si>
  <si>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</si>
  <si>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</si>
  <si>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</si>
  <si>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</si>
  <si>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</si>
  <si>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</si>
  <si>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</si>
  <si>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</si>
  <si>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</si>
  <si>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</si>
  <si>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</si>
  <si>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</si>
  <si>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</si>
  <si>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</si>
  <si>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</si>
  <si>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</si>
  <si>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</si>
  <si>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</si>
  <si>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</si>
  <si>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</si>
  <si>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</si>
  <si>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</si>
  <si>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</si>
  <si>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</si>
  <si>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</si>
  <si>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</si>
  <si>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</si>
  <si>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</si>
  <si>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</si>
  <si>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</si>
  <si>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</si>
  <si>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</si>
  <si>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</si>
  <si>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</si>
  <si>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</si>
  <si>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</si>
  <si>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</si>
  <si>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</si>
  <si>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</si>
  <si>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</si>
  <si>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</si>
  <si>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</si>
  <si>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</si>
  <si>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</si>
  <si>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</si>
  <si>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</si>
  <si>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</si>
  <si>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</si>
  <si>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</si>
  <si>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</si>
  <si>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</si>
  <si>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</si>
  <si>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</si>
  <si>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</si>
  <si>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</si>
  <si>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</si>
  <si>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</si>
  <si>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</si>
  <si>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</si>
  <si>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</si>
  <si>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</si>
  <si>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</si>
  <si>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</si>
  <si>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</si>
  <si>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</si>
  <si>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</si>
  <si>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</si>
  <si>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</si>
  <si>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</si>
  <si>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</si>
  <si>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</si>
  <si>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</si>
  <si>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</si>
  <si>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</si>
  <si>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</si>
  <si>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</si>
  <si>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</si>
  <si>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</si>
  <si>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</si>
  <si>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</si>
  <si>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</si>
  <si>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</si>
  <si>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</si>
  <si>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</si>
  <si>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</si>
  <si>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</si>
  <si>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</si>
  <si>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</si>
  <si>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</si>
  <si>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</si>
  <si>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</si>
  <si>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</si>
  <si>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</si>
  <si>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</si>
  <si>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</si>
  <si>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</si>
  <si>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</si>
  <si>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</si>
  <si>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</si>
  <si>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</si>
  <si>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</si>
  <si>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</si>
  <si>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</si>
  <si>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</si>
  <si>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</si>
  <si>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</si>
  <si>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</si>
  <si>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</si>
  <si>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</si>
  <si>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</si>
  <si>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</si>
  <si>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</si>
  <si>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</si>
  <si>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</si>
  <si>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</si>
  <si>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</si>
  <si>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</si>
  <si>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</si>
  <si>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</si>
  <si>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</si>
  <si>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</si>
  <si>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</si>
  <si>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</si>
  <si>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</si>
  <si>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</si>
  <si>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</si>
  <si>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</si>
  <si>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</si>
  <si>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</si>
  <si>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</si>
  <si>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</si>
  <si>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</si>
  <si>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</si>
  <si>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</si>
  <si>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</si>
  <si>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</si>
  <si>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</si>
  <si>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</si>
  <si>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</si>
  <si>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</si>
  <si>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</si>
  <si>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</si>
  <si>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</si>
  <si>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</si>
  <si>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</si>
  <si>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</si>
  <si>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</si>
  <si>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</si>
  <si>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</si>
  <si>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</si>
  <si>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</si>
  <si>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</si>
  <si>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</si>
  <si>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</si>
  <si>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</si>
  <si>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</si>
  <si>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</si>
  <si>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</si>
  <si>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</si>
  <si>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</si>
  <si>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</si>
  <si>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</si>
  <si>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</si>
  <si>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</si>
  <si>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</si>
  <si>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</si>
  <si>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</si>
  <si>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</si>
  <si>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</si>
  <si>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</si>
  <si>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</si>
  <si>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</si>
  <si>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</si>
  <si>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</si>
  <si>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</si>
  <si>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</si>
  <si>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</si>
  <si>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</si>
  <si>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</si>
  <si>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</si>
  <si>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</si>
  <si>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</si>
  <si>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</si>
  <si>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</si>
  <si>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</si>
  <si>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</si>
  <si>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</si>
  <si>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</si>
  <si>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</si>
  <si>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</si>
  <si>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</si>
  <si>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</si>
  <si>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</si>
  <si>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</si>
  <si>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</si>
  <si>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</si>
  <si>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</si>
  <si>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</si>
  <si>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</si>
  <si>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</si>
  <si>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</si>
  <si>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</si>
  <si>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</si>
  <si>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</si>
  <si>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</si>
  <si>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</si>
  <si>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</si>
  <si>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</si>
  <si>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</si>
  <si>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</si>
  <si>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</si>
  <si>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</si>
  <si>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</si>
  <si>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</si>
  <si>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</si>
  <si>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</si>
  <si>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</si>
  <si>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</si>
  <si>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</si>
  <si>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</si>
  <si>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</si>
  <si>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</si>
  <si>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</si>
  <si>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</si>
  <si>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</si>
  <si>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</si>
  <si>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</si>
  <si>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</si>
  <si>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</si>
  <si>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</si>
  <si>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</si>
  <si>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</si>
  <si>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</si>
  <si>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</si>
  <si>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</si>
  <si>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</si>
  <si>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</si>
  <si>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</si>
  <si>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</si>
  <si>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</si>
  <si>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</si>
  <si>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</si>
  <si>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</si>
  <si>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</si>
  <si>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</si>
  <si>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</si>
  <si>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</si>
  <si>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</si>
  <si>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</si>
  <si>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</si>
  <si>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</si>
  <si>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</si>
  <si>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</si>
  <si>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</si>
  <si>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</si>
  <si>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</si>
  <si>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</si>
  <si>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</si>
  <si>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</si>
  <si>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</si>
  <si>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</si>
  <si>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</si>
  <si>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</si>
  <si>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</si>
  <si>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</si>
  <si>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</si>
  <si>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</si>
  <si>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</si>
  <si>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</si>
  <si>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</si>
  <si>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</si>
  <si>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</si>
  <si>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</si>
  <si>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</si>
  <si>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</si>
  <si>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</si>
  <si>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</si>
  <si>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</si>
  <si>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</si>
  <si>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</si>
  <si>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</si>
  <si>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</si>
  <si>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</si>
  <si>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</si>
  <si>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</si>
  <si>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</si>
  <si>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</si>
  <si>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</si>
  <si>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</si>
  <si>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</si>
  <si>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</si>
  <si>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</si>
  <si>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</si>
  <si>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</si>
  <si>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</si>
  <si>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</si>
  <si>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</si>
  <si>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</si>
  <si>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</si>
  <si>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</si>
  <si>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</si>
  <si>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</si>
  <si>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</si>
  <si>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</si>
  <si>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</si>
  <si>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</si>
  <si>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</si>
  <si>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</si>
  <si>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</si>
  <si>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</si>
  <si>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</si>
  <si>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</si>
  <si>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</si>
  <si>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</si>
  <si>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</si>
  <si>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</si>
  <si>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</si>
  <si>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</si>
  <si>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</si>
  <si>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</si>
  <si>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</si>
  <si>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</si>
  <si>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</si>
  <si>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</si>
  <si>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</si>
  <si>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</si>
  <si>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</si>
  <si>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</si>
  <si>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</si>
  <si>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</si>
  <si>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</si>
  <si>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</si>
  <si>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</si>
  <si>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</si>
  <si>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</si>
  <si>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</si>
  <si>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</si>
  <si>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</si>
  <si>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</si>
  <si>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</si>
  <si>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</si>
  <si>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</si>
  <si>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</si>
  <si>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</si>
  <si>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</si>
  <si>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</si>
  <si>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</si>
  <si>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</si>
  <si>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</si>
  <si>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</si>
  <si>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</si>
  <si>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</si>
  <si>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</si>
  <si>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</si>
  <si>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</si>
  <si>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</si>
  <si>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</si>
  <si>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</si>
  <si>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</si>
  <si>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</si>
  <si>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</si>
  <si>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</si>
  <si>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</si>
  <si>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</si>
  <si>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</si>
  <si>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</si>
  <si>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</si>
  <si>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</si>
  <si>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</si>
  <si>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</si>
  <si>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</si>
  <si>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</si>
  <si>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</si>
  <si>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</si>
  <si>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</si>
  <si>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</si>
  <si>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</si>
  <si>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</si>
  <si>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</si>
  <si>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</si>
  <si>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</si>
  <si>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</si>
  <si>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</si>
  <si>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</si>
  <si>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</si>
  <si>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</si>
  <si>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</si>
  <si>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</si>
  <si>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</si>
  <si>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</si>
  <si>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</si>
  <si>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</si>
  <si>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</si>
  <si>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</si>
  <si>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</si>
  <si>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</si>
  <si>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</si>
  <si>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</si>
  <si>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</si>
  <si>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</si>
  <si>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</si>
  <si>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</si>
  <si>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</si>
  <si>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</si>
  <si>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</si>
  <si>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</si>
  <si>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</si>
  <si>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</si>
  <si>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</si>
  <si>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</si>
  <si>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</si>
  <si>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</si>
  <si>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</si>
  <si>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</si>
  <si>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</si>
  <si>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</si>
  <si>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</si>
  <si>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</si>
  <si>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</si>
  <si>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</si>
  <si>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</si>
  <si>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</si>
  <si>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</si>
  <si>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</si>
  <si>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</si>
  <si>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</si>
  <si>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</si>
  <si>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</si>
  <si>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</si>
  <si>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</si>
  <si>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</si>
  <si>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</si>
  <si>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</si>
  <si>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</si>
  <si>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</si>
  <si>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</si>
  <si>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</si>
  <si>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</si>
  <si>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</si>
  <si>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</si>
  <si>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</si>
  <si>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</si>
  <si>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</si>
  <si>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</si>
  <si>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</si>
  <si>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</si>
  <si>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</si>
  <si>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</si>
  <si>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</si>
  <si>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</si>
  <si>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</si>
  <si>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</si>
  <si>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</si>
  <si>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</si>
  <si>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</si>
  <si>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</si>
  <si>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</si>
  <si>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</si>
  <si>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</si>
  <si>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</si>
  <si>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</si>
  <si>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</si>
  <si>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</si>
  <si>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</si>
  <si>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</si>
  <si>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</si>
  <si>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</si>
  <si>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</si>
  <si>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</si>
  <si>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</si>
  <si>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</si>
  <si>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</si>
  <si>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</si>
  <si>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</si>
  <si>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</si>
  <si>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</si>
  <si>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</si>
  <si>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</si>
  <si>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</si>
  <si>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</si>
  <si>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</si>
  <si>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</si>
  <si>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</si>
  <si>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</si>
  <si>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</si>
  <si>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</si>
  <si>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</si>
  <si>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</si>
  <si>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</si>
  <si>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</si>
  <si>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</si>
  <si>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</si>
  <si>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</si>
  <si>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</si>
  <si>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</si>
  <si>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</si>
  <si>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</si>
  <si>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</si>
  <si>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</si>
  <si>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</si>
  <si>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</si>
  <si>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</si>
  <si>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</si>
  <si>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</si>
  <si>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</si>
  <si>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</si>
  <si>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</si>
  <si>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</si>
  <si>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</si>
  <si>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</si>
  <si>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</si>
  <si>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</si>
  <si>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</si>
  <si>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</si>
  <si>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</si>
  <si>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</si>
  <si>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</si>
  <si>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</si>
  <si>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</si>
  <si>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</si>
  <si>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</si>
  <si>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</si>
  <si>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</si>
  <si>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</si>
  <si>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</si>
  <si>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</si>
  <si>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</si>
  <si>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</si>
  <si>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</si>
  <si>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</si>
  <si>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</si>
  <si>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</si>
  <si>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</si>
  <si>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</si>
  <si>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</si>
  <si>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</si>
  <si>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</si>
  <si>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</si>
  <si>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</si>
  <si>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</si>
  <si>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</si>
  <si>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</si>
  <si>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</si>
  <si>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</si>
  <si>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</si>
  <si>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</si>
  <si>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</si>
  <si>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</si>
  <si>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</si>
  <si>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</si>
  <si>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</si>
  <si>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</si>
  <si>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</si>
  <si>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</si>
  <si>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</si>
  <si>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</si>
  <si>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</si>
  <si>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</si>
  <si>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</si>
  <si>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</si>
  <si>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</si>
  <si>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</si>
  <si>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</si>
  <si>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</si>
  <si>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</si>
  <si>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</si>
  <si>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</si>
  <si>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</si>
  <si>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</si>
  <si>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</si>
  <si>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</si>
  <si>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</si>
  <si>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</si>
  <si>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</si>
  <si>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</si>
  <si>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</si>
  <si>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</si>
  <si>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</si>
  <si>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</si>
  <si>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</si>
  <si>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</si>
  <si>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</si>
  <si>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</si>
  <si>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</si>
  <si>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</si>
  <si>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</si>
  <si>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</si>
  <si>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</si>
  <si>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</si>
  <si>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</si>
  <si>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</si>
  <si>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</si>
  <si>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</si>
  <si>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</si>
  <si>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</si>
  <si>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</si>
  <si>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</si>
  <si>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</si>
  <si>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</si>
  <si>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</si>
  <si>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</si>
  <si>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</si>
  <si>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</si>
  <si>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</si>
  <si>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</si>
  <si>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</si>
  <si>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</si>
  <si>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</si>
  <si>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</si>
  <si>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</si>
  <si>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</si>
  <si>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</si>
  <si>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</si>
  <si>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</si>
  <si>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</si>
  <si>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</si>
  <si>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</si>
  <si>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</si>
  <si>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</si>
  <si>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</si>
  <si>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</si>
  <si>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</si>
  <si>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</si>
  <si>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</si>
  <si>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</si>
  <si>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</si>
  <si>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</si>
  <si>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</si>
  <si>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</si>
  <si>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</si>
  <si>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</si>
  <si>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</si>
  <si>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</si>
  <si>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</si>
  <si>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</si>
  <si>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</si>
  <si>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</si>
  <si>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</si>
  <si>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</si>
  <si>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</si>
  <si>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</si>
  <si>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</si>
  <si>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</si>
  <si>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</si>
  <si>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</si>
  <si>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</si>
  <si>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</si>
  <si>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</si>
  <si>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</si>
  <si>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</si>
  <si>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</si>
  <si>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</si>
  <si>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</si>
  <si>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</si>
  <si>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</si>
  <si>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</si>
  <si>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</si>
  <si>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</si>
  <si>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</si>
  <si>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</si>
  <si>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</si>
  <si>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</si>
  <si>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</si>
  <si>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</si>
  <si>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</si>
  <si>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</si>
  <si>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</si>
  <si>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</si>
  <si>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</si>
  <si>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</si>
  <si>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</si>
  <si>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</si>
  <si>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</si>
  <si>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</si>
  <si>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</si>
  <si>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</si>
  <si>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</si>
  <si>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</si>
  <si>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</si>
  <si>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</si>
  <si>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</si>
  <si>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</si>
  <si>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</si>
  <si>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</si>
  <si>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</si>
  <si>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</si>
  <si>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</si>
  <si>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</si>
  <si>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</si>
  <si>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</si>
  <si>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</si>
  <si>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</si>
  <si>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</si>
  <si>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</si>
  <si>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</si>
  <si>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</si>
  <si>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</si>
  <si>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</si>
  <si>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</si>
  <si>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</si>
  <si>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</si>
  <si>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</si>
  <si>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</si>
  <si>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</si>
  <si>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</si>
  <si>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</si>
  <si>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</si>
  <si>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</si>
  <si>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</si>
  <si>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</si>
  <si>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</si>
  <si>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</si>
  <si>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</si>
  <si>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</si>
  <si>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</si>
  <si>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</si>
  <si>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</si>
  <si>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</si>
  <si>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</si>
  <si>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</si>
  <si>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</si>
  <si>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</si>
  <si>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</si>
  <si>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</si>
  <si>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</si>
  <si>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</si>
  <si>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</si>
  <si>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</si>
  <si>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</si>
  <si>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</si>
  <si>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</si>
  <si>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</si>
  <si>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</si>
  <si>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</si>
  <si>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</si>
  <si>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</si>
  <si>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</si>
  <si>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</si>
  <si>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</si>
  <si>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</si>
  <si>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</si>
  <si>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</si>
  <si>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</si>
  <si>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</si>
  <si>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</si>
  <si>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</si>
  <si>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</si>
  <si>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</si>
  <si>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</si>
  <si>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</si>
  <si>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</si>
  <si>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</si>
  <si>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</si>
  <si>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</si>
  <si>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</si>
  <si>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</si>
  <si>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</si>
  <si>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</si>
  <si>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</si>
  <si>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</si>
  <si>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</si>
  <si>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</si>
  <si>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</si>
  <si>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</si>
  <si>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</si>
  <si>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</si>
  <si>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</si>
  <si>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</si>
  <si>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</si>
  <si>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</si>
  <si>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</si>
  <si>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</si>
  <si>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</si>
  <si>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</si>
  <si>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</si>
  <si>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</si>
  <si>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</si>
  <si>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</si>
  <si>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</si>
  <si>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</si>
  <si>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</si>
  <si>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</si>
  <si>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</si>
  <si>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</si>
  <si>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</si>
  <si>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</si>
  <si>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</si>
  <si>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</si>
  <si>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</si>
  <si>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</si>
  <si>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</si>
  <si>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</si>
  <si>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</si>
  <si>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</si>
  <si>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</si>
  <si>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</si>
  <si>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</si>
  <si>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</si>
  <si>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</si>
  <si>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</si>
  <si>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</si>
  <si>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</si>
  <si>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</si>
  <si>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</si>
  <si>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</si>
  <si>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</si>
  <si>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</si>
  <si>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</si>
  <si>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</si>
  <si>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</si>
  <si>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</si>
  <si>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</si>
  <si>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</si>
  <si>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</si>
  <si>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</si>
  <si>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</si>
  <si>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</si>
  <si>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</si>
  <si>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</si>
  <si>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</si>
  <si>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</si>
  <si>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</si>
  <si>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</si>
  <si>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</si>
  <si>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</si>
  <si>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</si>
  <si>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</si>
  <si>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</si>
  <si>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</si>
  <si>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</si>
  <si>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</si>
  <si>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</si>
  <si>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</si>
  <si>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</si>
  <si>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</si>
  <si>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</si>
  <si>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</si>
  <si>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</si>
  <si>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</si>
  <si>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</si>
  <si>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</si>
  <si>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</si>
  <si>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</si>
  <si>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</si>
  <si>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</si>
  <si>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</si>
  <si>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</si>
  <si>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</si>
  <si>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</si>
  <si>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</si>
  <si>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</si>
  <si>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</si>
  <si>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</si>
  <si>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</si>
  <si>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</si>
  <si>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</si>
  <si>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</si>
  <si>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</si>
  <si>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</si>
  <si>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</si>
  <si>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</si>
  <si>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</si>
  <si>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</si>
  <si>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</si>
  <si>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</si>
  <si>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</si>
  <si>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</si>
  <si>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</si>
  <si>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</si>
  <si>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</si>
  <si>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</si>
  <si>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</si>
  <si>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</si>
  <si>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</si>
  <si>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</si>
  <si>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</si>
  <si>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</si>
  <si>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</si>
  <si>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</si>
  <si>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</si>
  <si>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</si>
  <si>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</si>
  <si>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</si>
  <si>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</si>
  <si>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</si>
  <si>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</si>
  <si>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</si>
  <si>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</si>
  <si>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</si>
  <si>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</si>
  <si>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</si>
  <si>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</si>
  <si>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</si>
  <si>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</si>
  <si>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</si>
  <si>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</si>
  <si>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</si>
  <si>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</si>
  <si>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</si>
  <si>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</si>
  <si>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</si>
  <si>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</si>
  <si>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</si>
  <si>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</si>
  <si>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</si>
  <si>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</si>
  <si>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</si>
  <si>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</si>
  <si>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</si>
  <si>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</si>
  <si>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</si>
  <si>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</si>
  <si>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</si>
  <si>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</si>
  <si>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</si>
  <si>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</si>
  <si>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</si>
  <si>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</si>
  <si>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</si>
  <si>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</si>
  <si>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</si>
  <si>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</si>
  <si>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</si>
  <si>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</si>
  <si>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</si>
  <si>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</si>
  <si>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</si>
  <si>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</si>
  <si>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</si>
  <si>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</si>
  <si>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</si>
  <si>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</si>
  <si>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</si>
  <si>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</si>
  <si>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</si>
  <si>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</si>
  <si>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</si>
  <si>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</si>
  <si>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</si>
  <si>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</si>
  <si>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</si>
  <si>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</si>
  <si>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</si>
  <si>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</si>
  <si>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</si>
  <si>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</si>
  <si>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</si>
  <si>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</si>
  <si>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</si>
  <si>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</si>
  <si>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</si>
  <si>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</si>
  <si>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</si>
  <si>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</si>
  <si>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</si>
  <si>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</si>
  <si>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</si>
  <si>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</si>
  <si>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</si>
  <si>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</si>
  <si>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</si>
  <si>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</si>
  <si>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</si>
  <si>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</si>
  <si>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</si>
  <si>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</si>
  <si>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</si>
  <si>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</si>
  <si>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</si>
  <si>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</si>
  <si>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</si>
  <si>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</si>
  <si>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</si>
  <si>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</si>
  <si>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</si>
  <si>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</si>
  <si>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</si>
  <si>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</si>
  <si>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</si>
  <si>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</si>
  <si>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</si>
  <si>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</si>
  <si>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</si>
  <si>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</si>
  <si>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</si>
  <si>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</si>
  <si>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</si>
  <si>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</si>
  <si>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</si>
  <si>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</si>
  <si>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</si>
  <si>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</si>
  <si>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</si>
  <si>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</si>
  <si>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</si>
  <si>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</si>
  <si>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</si>
  <si>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</si>
  <si>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</si>
  <si>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</si>
  <si>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</si>
  <si>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</si>
  <si>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</si>
  <si>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</si>
  <si>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</si>
  <si>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</si>
  <si>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</si>
  <si>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</si>
  <si>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</si>
  <si>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</si>
  <si>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</si>
  <si>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</si>
  <si>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</si>
  <si>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</si>
  <si>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</si>
  <si>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</si>
  <si>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</si>
  <si>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</si>
  <si>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</si>
  <si>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</si>
  <si>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</si>
  <si>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</si>
  <si>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</si>
  <si>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</si>
  <si>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</si>
  <si>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</si>
  <si>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</si>
  <si>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</si>
  <si>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</si>
  <si>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</si>
  <si>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</si>
  <si>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</si>
  <si>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</si>
  <si>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</si>
  <si>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</si>
  <si>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</si>
  <si>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</si>
  <si>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</si>
  <si>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</si>
  <si>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</si>
  <si>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</si>
  <si>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</si>
  <si>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</si>
  <si>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</si>
  <si>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</si>
  <si>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</si>
  <si>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</si>
  <si>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</si>
  <si>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</si>
  <si>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</si>
  <si>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</si>
  <si>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</si>
  <si>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</si>
  <si>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</si>
  <si>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</si>
  <si>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</si>
  <si>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</si>
  <si>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</si>
  <si>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</si>
  <si>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</si>
  <si>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</si>
  <si>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</si>
  <si>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</si>
  <si>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</si>
  <si>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</si>
  <si>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</si>
  <si>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</si>
  <si>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</si>
  <si>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</si>
  <si>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</si>
  <si>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</si>
  <si>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</si>
  <si>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</si>
  <si>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</si>
  <si>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</si>
  <si>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</si>
  <si>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</si>
  <si>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</si>
  <si>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</si>
  <si>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</si>
  <si>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</si>
  <si>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</si>
  <si>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</si>
  <si>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</si>
  <si>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</si>
  <si>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</si>
  <si>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</si>
  <si>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</si>
  <si>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</si>
  <si>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</si>
  <si>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</si>
  <si>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</si>
  <si>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</si>
  <si>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</si>
  <si>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</si>
  <si>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</si>
  <si>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</si>
  <si>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</si>
  <si>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</si>
  <si>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</si>
  <si>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</si>
  <si>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</si>
  <si>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</si>
  <si>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</si>
  <si>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</si>
  <si>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</si>
  <si>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</si>
  <si>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</si>
  <si>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</si>
  <si>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</si>
  <si>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</si>
  <si>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</si>
  <si>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</si>
  <si>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</si>
  <si>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</si>
  <si>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</si>
  <si>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</si>
  <si>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</si>
  <si>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</si>
  <si>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</si>
  <si>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</si>
  <si>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</si>
  <si>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</si>
  <si>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</si>
  <si>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</si>
  <si>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</si>
  <si>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</si>
  <si>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</si>
  <si>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</si>
  <si>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</si>
  <si>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</si>
  <si>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</si>
  <si>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</si>
  <si>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</si>
  <si>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</si>
  <si>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</si>
  <si>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</si>
  <si>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</si>
  <si>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</si>
  <si>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</si>
  <si>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</si>
  <si>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</si>
  <si>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</si>
  <si>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</si>
  <si>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</si>
  <si>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</si>
  <si>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</si>
  <si>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</si>
  <si>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</si>
  <si>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</si>
  <si>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</si>
  <si>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</si>
  <si>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</si>
  <si>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</si>
  <si>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</si>
  <si>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</si>
  <si>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</si>
  <si>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</si>
  <si>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</si>
  <si>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</si>
  <si>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</si>
  <si>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</si>
  <si>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</si>
  <si>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</si>
  <si>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</si>
  <si>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</si>
  <si>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</si>
  <si>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</si>
  <si>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</si>
  <si>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</si>
  <si>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</si>
  <si>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</si>
  <si>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</si>
  <si>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</si>
  <si>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</si>
  <si>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</si>
  <si>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</si>
  <si>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</si>
  <si>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</si>
  <si>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</si>
  <si>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</si>
  <si>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</si>
  <si>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</si>
  <si>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</si>
  <si>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</si>
  <si>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</si>
  <si>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</si>
  <si>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</si>
  <si>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</si>
  <si>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</si>
  <si>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</si>
  <si>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</si>
  <si>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</si>
  <si>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</si>
  <si>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</si>
  <si>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</si>
  <si>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</si>
  <si>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</si>
  <si>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</si>
  <si>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</si>
  <si>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</si>
  <si>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</si>
  <si>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</si>
  <si>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</si>
  <si>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</si>
  <si>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</si>
  <si>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</si>
  <si>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</si>
  <si>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</si>
  <si>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</si>
  <si>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</si>
  <si>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</si>
  <si>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</si>
  <si>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</si>
  <si>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</si>
  <si>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</si>
  <si>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</si>
  <si>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</si>
  <si>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</si>
  <si>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</si>
  <si>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</si>
  <si>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</si>
  <si>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</si>
  <si>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</si>
  <si>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</si>
  <si>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</si>
  <si>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</si>
  <si>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</si>
  <si>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</si>
  <si>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</si>
  <si>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</si>
  <si>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</si>
  <si>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</si>
  <si>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</si>
  <si>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</si>
  <si>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</si>
  <si>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</si>
  <si>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</si>
  <si>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</si>
  <si>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</si>
  <si>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</si>
  <si>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</si>
  <si>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</si>
  <si>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</si>
  <si>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</si>
  <si>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</si>
  <si>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</si>
  <si>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</si>
  <si>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</si>
  <si>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</si>
  <si>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</si>
  <si>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</si>
  <si>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</si>
  <si>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</si>
  <si>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</si>
  <si>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</si>
  <si>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</si>
  <si>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</si>
  <si>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</si>
  <si>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</si>
  <si>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</si>
  <si>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</si>
  <si>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</si>
  <si>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</si>
  <si>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</si>
  <si>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</si>
  <si>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</si>
  <si>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</si>
  <si>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</si>
  <si>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</si>
  <si>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</si>
  <si>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</si>
  <si>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</si>
  <si>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</si>
  <si>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</si>
  <si>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</si>
  <si>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</si>
  <si>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</si>
  <si>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</si>
  <si>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</si>
  <si>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</si>
  <si>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</si>
  <si>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</si>
  <si>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</si>
  <si>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</si>
  <si>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</si>
  <si>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</si>
  <si>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</si>
  <si>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</si>
  <si>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</si>
  <si>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</si>
  <si>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</si>
  <si>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</si>
  <si>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</si>
  <si>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</si>
  <si>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</si>
  <si>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</si>
  <si>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</si>
  <si>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</si>
  <si>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</si>
  <si>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</si>
  <si>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</si>
  <si>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</si>
  <si>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</si>
  <si>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</si>
  <si>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</si>
  <si>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</si>
  <si>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</si>
  <si>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</si>
  <si>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</si>
  <si>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</si>
  <si>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</si>
  <si>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</si>
  <si>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</si>
  <si>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</si>
  <si>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</si>
  <si>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</si>
  <si>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</si>
  <si>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</si>
  <si>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</si>
  <si>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</si>
  <si>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</si>
  <si>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</si>
  <si>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</si>
  <si>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</si>
  <si>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</si>
  <si>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</si>
  <si>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</si>
  <si>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</si>
  <si>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</si>
  <si>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</si>
  <si>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</si>
  <si>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</si>
  <si>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</si>
  <si>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</si>
  <si>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</si>
  <si>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</si>
  <si>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</si>
  <si>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</si>
  <si>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</si>
  <si>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</si>
  <si>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</si>
  <si>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</si>
  <si>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</si>
  <si>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</si>
  <si>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</si>
  <si>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</si>
  <si>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</si>
  <si>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</si>
  <si>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</si>
  <si>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</si>
  <si>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</si>
  <si>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</si>
  <si>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</si>
  <si>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</si>
  <si>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</si>
  <si>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</si>
  <si>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</si>
  <si>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</si>
  <si>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</si>
  <si>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</si>
  <si>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</si>
  <si>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</si>
  <si>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</si>
  <si>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</si>
  <si>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</si>
  <si>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</si>
  <si>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</si>
  <si>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</si>
  <si>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</si>
  <si>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</si>
  <si>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</si>
  <si>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</si>
  <si>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</si>
  <si>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</si>
  <si>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</si>
  <si>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</si>
  <si>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</si>
  <si>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</si>
  <si>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</si>
  <si>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</si>
  <si>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</si>
  <si>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</si>
  <si>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</si>
  <si>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</si>
  <si>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</si>
  <si>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</si>
  <si>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</si>
  <si>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</si>
  <si>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</si>
  <si>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</si>
  <si>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</si>
  <si>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</si>
  <si>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</si>
  <si>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</si>
  <si>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</si>
  <si>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</si>
  <si>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</si>
  <si>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</si>
  <si>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</si>
  <si>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</si>
  <si>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</si>
  <si>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</si>
  <si>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</si>
  <si>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</si>
  <si>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</si>
  <si>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</si>
  <si>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</si>
  <si>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</si>
  <si>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</si>
  <si>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</si>
  <si>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</si>
  <si>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</si>
  <si>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</si>
  <si>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</si>
  <si>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</si>
  <si>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</si>
  <si>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</si>
  <si>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</si>
  <si>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</si>
  <si>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</si>
  <si>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</si>
  <si>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</si>
  <si>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</si>
  <si>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</si>
  <si>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</si>
  <si>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</si>
  <si>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</si>
  <si>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</si>
  <si>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</si>
  <si>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</si>
  <si>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</si>
  <si>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</si>
  <si>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</si>
  <si>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</si>
  <si>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</si>
  <si>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</si>
  <si>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</si>
  <si>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</si>
  <si>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</si>
  <si>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</si>
  <si>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</si>
  <si>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</si>
  <si>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</si>
  <si>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</si>
  <si>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</si>
  <si>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</si>
  <si>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</si>
  <si>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</si>
  <si>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</si>
  <si>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</si>
  <si>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</si>
  <si>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</si>
  <si>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</si>
  <si>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</si>
  <si>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</si>
  <si>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</si>
  <si>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</si>
  <si>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</si>
  <si>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</si>
  <si>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</si>
  <si>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</si>
  <si>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</si>
  <si>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</si>
  <si>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</si>
  <si>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</si>
  <si>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</si>
  <si>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</si>
  <si>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</si>
  <si>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</si>
  <si>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</si>
  <si>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</si>
  <si>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</si>
  <si>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</si>
  <si>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</si>
  <si>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</si>
  <si>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</si>
  <si>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</si>
  <si>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</si>
  <si>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</si>
  <si>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</si>
  <si>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</si>
  <si>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</si>
  <si>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</si>
  <si>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</si>
  <si>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</si>
  <si>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</si>
  <si>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</si>
  <si>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</si>
  <si>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</si>
  <si>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</si>
  <si>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</si>
  <si>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</si>
  <si>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</si>
  <si>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</si>
  <si>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</si>
  <si>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</si>
  <si>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</si>
  <si>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</si>
  <si>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</si>
  <si>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</si>
  <si>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</si>
  <si>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</si>
  <si>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</si>
  <si>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</si>
  <si>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</si>
  <si>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</si>
  <si>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</si>
  <si>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</si>
  <si>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</si>
  <si>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</si>
  <si>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</si>
  <si>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</si>
  <si>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</si>
  <si>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</si>
  <si>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</si>
  <si>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</si>
  <si>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</si>
  <si>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</si>
  <si>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</si>
  <si>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</si>
  <si>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</si>
  <si>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</si>
  <si>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</si>
  <si>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</si>
  <si>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</si>
  <si>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</si>
  <si>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</si>
  <si>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</si>
  <si>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</si>
  <si>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</si>
  <si>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</si>
  <si>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</si>
  <si>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</si>
  <si>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</si>
  <si>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</si>
  <si>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</si>
  <si>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</si>
  <si>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</si>
  <si>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</si>
  <si>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</si>
  <si>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</si>
  <si>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</si>
  <si>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</si>
  <si>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</si>
  <si>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</si>
  <si>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</si>
  <si>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</si>
  <si>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</si>
  <si>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</si>
  <si>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</si>
  <si>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</si>
  <si>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</si>
  <si>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</si>
  <si>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</si>
  <si>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</si>
  <si>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</si>
  <si>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</si>
  <si>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</si>
  <si>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</si>
  <si>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</si>
  <si>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</si>
  <si>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</si>
  <si>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</si>
  <si>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</si>
  <si>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</si>
  <si>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</si>
  <si>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</si>
  <si>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</si>
  <si>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</si>
  <si>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</si>
  <si>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</si>
  <si>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</si>
  <si>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</si>
  <si>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</si>
  <si>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</si>
  <si>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</si>
  <si>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</si>
  <si>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</si>
  <si>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</si>
  <si>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</si>
  <si>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</si>
  <si>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</si>
  <si>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</si>
  <si>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</si>
  <si>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</si>
  <si>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</si>
  <si>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</si>
  <si>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</si>
  <si>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</si>
  <si>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</si>
  <si>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</si>
  <si>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</si>
  <si>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</si>
  <si>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</si>
  <si>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</si>
  <si>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</si>
  <si>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</si>
  <si>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</si>
  <si>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</si>
  <si>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</si>
  <si>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</si>
  <si>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</si>
  <si>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</si>
  <si>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</si>
  <si>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</si>
  <si>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</si>
  <si>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</si>
  <si>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</si>
  <si>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</si>
  <si>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</si>
  <si>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</si>
  <si>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</si>
  <si>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</si>
  <si>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</si>
  <si>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</si>
  <si>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</si>
  <si>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</si>
  <si>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</si>
  <si>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</si>
  <si>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</si>
  <si>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</si>
  <si>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</si>
  <si>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</si>
  <si>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</si>
  <si>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</si>
  <si>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</si>
  <si>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</si>
  <si>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</si>
  <si>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</si>
  <si>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</si>
  <si>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</si>
  <si>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</si>
  <si>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</si>
  <si>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</si>
  <si>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</si>
  <si>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</si>
  <si>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</si>
  <si>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</si>
  <si>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</si>
  <si>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</si>
  <si>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</si>
  <si>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</si>
  <si>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</si>
  <si>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</si>
  <si>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</si>
  <si>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</si>
  <si>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</si>
  <si>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</si>
  <si>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</si>
  <si>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</si>
  <si>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</si>
  <si>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</si>
  <si>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</si>
  <si>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</si>
  <si>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</si>
  <si>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</si>
  <si>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</si>
  <si>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</si>
  <si>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</si>
  <si>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</si>
  <si>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</si>
  <si>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</si>
  <si>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</si>
  <si>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</si>
  <si>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</si>
  <si>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</si>
  <si>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</si>
  <si>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</si>
  <si>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</si>
  <si>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</si>
  <si>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</si>
  <si>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</si>
  <si>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</si>
  <si>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</si>
  <si>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</si>
  <si>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</si>
  <si>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</si>
  <si>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</si>
  <si>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</si>
  <si>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</si>
  <si>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</si>
  <si>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</si>
  <si>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</si>
  <si>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</si>
  <si>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</si>
  <si>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</si>
  <si>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</si>
  <si>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</si>
  <si>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</si>
  <si>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</si>
  <si>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</si>
  <si>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</si>
  <si>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</si>
  <si>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</si>
  <si>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</si>
  <si>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</si>
  <si>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</si>
  <si>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</si>
  <si>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</si>
  <si>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</si>
  <si>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</si>
  <si>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</si>
  <si>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</si>
  <si>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</si>
  <si>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</si>
  <si>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</si>
  <si>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</si>
  <si>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</si>
  <si>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</si>
  <si>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</si>
  <si>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</si>
  <si>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</si>
  <si>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</si>
  <si>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</si>
  <si>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</si>
  <si>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</si>
  <si>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</si>
  <si>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</si>
  <si>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</si>
  <si>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</si>
  <si>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</si>
  <si>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</si>
  <si>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</si>
  <si>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</si>
  <si>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</si>
  <si>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</si>
  <si>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</si>
  <si>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</si>
  <si>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</si>
  <si>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</si>
  <si>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</si>
  <si>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</si>
  <si>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</si>
  <si>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</si>
  <si>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</si>
  <si>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</si>
  <si>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</si>
  <si>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</si>
  <si>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</si>
  <si>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</si>
  <si>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</si>
  <si>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</si>
  <si>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</si>
  <si>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</si>
  <si>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</si>
  <si>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</si>
  <si>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</si>
  <si>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</si>
  <si>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</si>
  <si>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</si>
  <si>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</si>
  <si>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</si>
  <si>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</si>
  <si>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</si>
  <si>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</si>
  <si>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</si>
  <si>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</si>
  <si>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</si>
  <si>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</si>
  <si>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</si>
  <si>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</si>
  <si>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</si>
  <si>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</si>
  <si>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</si>
  <si>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</si>
  <si>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</si>
  <si>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</si>
  <si>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</si>
  <si>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</si>
  <si>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</si>
  <si>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</si>
  <si>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</si>
  <si>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</si>
  <si>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</si>
  <si>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</si>
  <si>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</si>
  <si>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</si>
  <si>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</si>
  <si>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</si>
  <si>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</si>
  <si>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</si>
  <si>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</si>
  <si>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</si>
  <si>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</si>
  <si>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</si>
  <si>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</si>
  <si>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</si>
  <si>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</si>
  <si>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</si>
  <si>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</si>
  <si>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</si>
  <si>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</si>
  <si>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</si>
  <si>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</si>
  <si>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</si>
  <si>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</si>
  <si>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</si>
  <si>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</si>
  <si>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</si>
  <si>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</si>
  <si>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</si>
  <si>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</si>
  <si>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</si>
  <si>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</si>
  <si>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</si>
  <si>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</si>
  <si>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</si>
  <si>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</si>
  <si>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</si>
  <si>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</si>
  <si>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</si>
  <si>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</si>
  <si>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</si>
  <si>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</si>
  <si>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</si>
  <si>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</si>
  <si>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</si>
  <si>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</si>
  <si>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</si>
  <si>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</si>
  <si>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</si>
  <si>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</si>
  <si>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</si>
  <si>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</si>
  <si>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</si>
  <si>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</si>
  <si>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</si>
  <si>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</si>
  <si>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</si>
  <si>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</si>
  <si>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</si>
  <si>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</si>
  <si>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</si>
  <si>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</si>
  <si>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</si>
  <si>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</si>
  <si>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</si>
  <si>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</si>
  <si>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</si>
  <si>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</si>
  <si>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</si>
  <si>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</si>
  <si>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</si>
  <si>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</si>
  <si>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</si>
  <si>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</si>
  <si>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</si>
  <si>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</si>
  <si>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</si>
  <si>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</si>
  <si>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</si>
  <si>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</si>
  <si>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</si>
  <si>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</si>
  <si>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</si>
  <si>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</si>
  <si>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</si>
  <si>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</si>
  <si>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</si>
  <si>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</si>
  <si>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</si>
  <si>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</si>
  <si>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</si>
  <si>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</si>
  <si>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</si>
  <si>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</si>
  <si>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</si>
  <si>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</si>
  <si>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</si>
  <si>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</si>
  <si>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</si>
  <si>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</si>
  <si>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</si>
  <si>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</si>
  <si>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</si>
  <si>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</si>
  <si>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</si>
  <si>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</si>
  <si>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</si>
  <si>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</si>
  <si>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</si>
  <si>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</si>
  <si>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</si>
  <si>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</si>
  <si>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</si>
  <si>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</si>
  <si>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</si>
  <si>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</si>
  <si>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</si>
  <si>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</si>
  <si>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</si>
  <si>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</si>
  <si>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</si>
  <si>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</si>
  <si>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</si>
  <si>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</si>
  <si>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</si>
  <si>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</si>
  <si>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</si>
  <si>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</si>
  <si>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</si>
  <si>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</si>
  <si>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</si>
  <si>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</si>
  <si>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</si>
  <si>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</si>
  <si>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</si>
  <si>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</si>
  <si>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</si>
  <si>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</si>
  <si>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</si>
  <si>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</si>
  <si>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</si>
  <si>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</si>
  <si>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</si>
  <si>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</si>
  <si>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</si>
  <si>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</si>
  <si>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</si>
  <si>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</si>
  <si>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</si>
  <si>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</si>
  <si>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</si>
  <si>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</si>
  <si>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</si>
  <si>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</si>
  <si>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</si>
  <si>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</si>
  <si>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</si>
  <si>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</si>
  <si>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</si>
  <si>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</si>
  <si>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</si>
  <si>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</si>
  <si>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</si>
  <si>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</si>
  <si>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</si>
  <si>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</si>
  <si>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</si>
  <si>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</si>
  <si>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</si>
  <si>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</si>
  <si>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</si>
  <si>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</si>
  <si>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</si>
  <si>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</si>
  <si>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</si>
  <si>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</si>
  <si>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</si>
  <si>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</si>
  <si>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</si>
  <si>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</si>
  <si>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</si>
  <si>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</si>
  <si>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</si>
  <si>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</si>
  <si>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</si>
  <si>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</si>
  <si>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</si>
  <si>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</si>
  <si>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</si>
  <si>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</si>
  <si>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</si>
  <si>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</si>
  <si>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</si>
  <si>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</si>
  <si>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</si>
  <si>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</si>
  <si>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</si>
  <si>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</si>
  <si>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</si>
  <si>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</si>
  <si>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</si>
  <si>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</si>
  <si>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</si>
  <si>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</si>
  <si>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</si>
  <si>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</si>
  <si>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</si>
  <si>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</si>
  <si>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</si>
  <si>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</si>
  <si>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</si>
  <si>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</si>
  <si>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</si>
  <si>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</si>
  <si>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</si>
  <si>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</si>
  <si>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</si>
  <si>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</si>
  <si>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</si>
  <si>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</si>
  <si>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</si>
  <si>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</si>
  <si>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</si>
  <si>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</si>
  <si>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</si>
  <si>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</si>
  <si>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</si>
  <si>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</si>
  <si>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</si>
  <si>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</si>
  <si>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</si>
  <si>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</si>
  <si>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</si>
  <si>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</si>
  <si>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</si>
  <si>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</si>
  <si>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</si>
  <si>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</si>
  <si>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</si>
  <si>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</si>
  <si>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</si>
  <si>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</si>
  <si>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</si>
  <si>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</si>
  <si>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</si>
  <si>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</si>
  <si>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</si>
  <si>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</si>
  <si>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</si>
  <si>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</si>
  <si>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</si>
  <si>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</si>
  <si>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</si>
  <si>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</si>
  <si>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</si>
  <si>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</si>
  <si>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</si>
  <si>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</si>
  <si>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</si>
  <si>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</si>
  <si>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</si>
  <si>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</si>
  <si>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</si>
  <si>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</si>
  <si>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</si>
  <si>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</si>
  <si>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</si>
  <si>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</si>
  <si>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</si>
  <si>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</si>
  <si>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</si>
  <si>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</si>
  <si>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</si>
  <si>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</si>
  <si>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</si>
  <si>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</si>
  <si>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</si>
  <si>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</si>
  <si>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</si>
  <si>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</si>
  <si>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</si>
  <si>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</si>
  <si>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</si>
  <si>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</si>
  <si>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</si>
  <si>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</si>
  <si>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</si>
  <si>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</si>
  <si>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</si>
  <si>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</si>
  <si>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</si>
  <si>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</si>
  <si>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</si>
  <si>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</si>
  <si>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</si>
  <si>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</si>
  <si>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</si>
  <si>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</si>
  <si>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</si>
  <si>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</si>
  <si>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</si>
  <si>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</si>
  <si>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</si>
  <si>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</si>
  <si>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</si>
  <si>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</si>
  <si>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</si>
  <si>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</si>
  <si>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</si>
  <si>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</si>
  <si>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</si>
  <si>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</si>
  <si>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</si>
  <si>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</si>
  <si>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</si>
  <si>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</si>
  <si>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</si>
  <si>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</si>
  <si>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</si>
  <si>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</si>
  <si>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</si>
  <si>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</si>
  <si>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</si>
  <si>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</si>
  <si>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</si>
  <si>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</si>
  <si>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</si>
  <si>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</si>
  <si>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</si>
  <si>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</si>
  <si>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</si>
  <si>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</si>
  <si>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</si>
  <si>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</si>
  <si>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</si>
  <si>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</si>
  <si>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</si>
  <si>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</si>
  <si>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</si>
  <si>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</si>
  <si>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</si>
  <si>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</si>
  <si>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</si>
  <si>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</si>
  <si>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</si>
  <si>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</si>
  <si>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</si>
  <si>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</si>
  <si>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</si>
  <si>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</si>
  <si>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</si>
  <si>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</si>
  <si>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</si>
  <si>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</si>
  <si>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</si>
  <si>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</si>
  <si>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</si>
  <si>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</si>
  <si>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</si>
  <si>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</si>
  <si>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</si>
  <si>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</si>
  <si>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</si>
  <si>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</si>
  <si>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</si>
  <si>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</si>
  <si>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</si>
  <si>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</si>
  <si>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</si>
  <si>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</si>
  <si>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</si>
  <si>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</si>
  <si>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</si>
  <si>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</si>
  <si>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</si>
  <si>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</si>
  <si>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</si>
  <si>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</si>
  <si>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</si>
  <si>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</si>
  <si>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</si>
  <si>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</si>
  <si>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</si>
  <si>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</si>
  <si>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</si>
  <si>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</si>
  <si>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</si>
  <si>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</si>
  <si>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</si>
  <si>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</si>
  <si>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</si>
  <si>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</si>
  <si>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</si>
  <si>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</si>
  <si>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</si>
  <si>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</si>
  <si>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</si>
  <si>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</si>
  <si>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</si>
  <si>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</si>
  <si>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</si>
  <si>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</si>
  <si>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</si>
  <si>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</si>
  <si>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</si>
  <si>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</si>
  <si>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</si>
  <si>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</si>
  <si>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</si>
  <si>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</si>
  <si>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</si>
  <si>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</si>
  <si>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</si>
  <si>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</si>
  <si>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</si>
  <si>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</si>
  <si>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</si>
  <si>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</si>
  <si>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</si>
  <si>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</si>
  <si>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</si>
  <si>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</si>
  <si>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</si>
  <si>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</si>
  <si>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</si>
  <si>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</si>
  <si>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</si>
  <si>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</si>
  <si>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</si>
  <si>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</si>
  <si>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</si>
  <si>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</si>
  <si>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</si>
  <si>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</si>
  <si>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</si>
  <si>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</si>
  <si>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</si>
  <si>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</si>
  <si>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</si>
  <si>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</si>
  <si>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</si>
  <si>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</si>
  <si>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</si>
  <si>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</si>
  <si>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</si>
  <si>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</si>
  <si>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</si>
  <si>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</si>
  <si>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</si>
  <si>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</si>
  <si>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</si>
  <si>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</si>
  <si>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</si>
  <si>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</si>
  <si>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</si>
  <si>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</si>
  <si>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</si>
  <si>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</si>
  <si>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</si>
  <si>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</si>
  <si>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</si>
  <si>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</si>
  <si>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</si>
  <si>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</si>
  <si>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</si>
  <si>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</si>
  <si>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</si>
  <si>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</si>
  <si>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</si>
  <si>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</si>
  <si>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</si>
  <si>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</si>
  <si>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</si>
  <si>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</si>
  <si>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</si>
  <si>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</si>
  <si>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</si>
  <si>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</si>
  <si>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</si>
  <si>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</si>
  <si>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</si>
  <si>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</si>
  <si>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</si>
  <si>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</si>
  <si>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</si>
  <si>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</si>
  <si>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</si>
  <si>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</si>
  <si>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</si>
  <si>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</si>
  <si>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</si>
  <si>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</si>
  <si>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</si>
  <si>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</si>
  <si>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</si>
  <si>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</si>
  <si>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</si>
  <si>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</si>
  <si>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</si>
  <si>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</si>
  <si>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</si>
  <si>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</si>
  <si>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</si>
  <si>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</si>
  <si>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</si>
  <si>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</si>
  <si>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</si>
  <si>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</si>
  <si>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</si>
  <si>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</si>
  <si>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</si>
  <si>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</si>
  <si>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</si>
  <si>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</si>
  <si>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</si>
  <si>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</si>
  <si>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</si>
  <si>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</si>
  <si>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</si>
  <si>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</si>
  <si>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</si>
  <si>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</si>
  <si>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</si>
  <si>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</si>
  <si>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</si>
  <si>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</si>
  <si>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</si>
  <si>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</si>
  <si>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</si>
  <si>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</si>
  <si>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</si>
  <si>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</si>
  <si>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</si>
  <si>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</si>
  <si>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</si>
  <si>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</si>
  <si>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</si>
  <si>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</si>
  <si>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</si>
  <si>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</si>
  <si>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</si>
  <si>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</si>
  <si>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</si>
  <si>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</si>
  <si>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</si>
  <si>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</si>
  <si>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</si>
  <si>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</si>
  <si>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</si>
  <si>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</si>
  <si>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</si>
  <si>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</si>
  <si>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</si>
  <si>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</si>
  <si>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</si>
  <si>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</si>
  <si>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</si>
  <si>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</si>
  <si>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</si>
  <si>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</si>
  <si>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</si>
  <si>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</si>
  <si>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</si>
  <si>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</si>
  <si>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</si>
  <si>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</si>
  <si>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</si>
  <si>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</si>
  <si>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</si>
  <si>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</si>
  <si>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</si>
  <si>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</si>
  <si>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</si>
  <si>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</si>
  <si>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</si>
  <si>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</si>
  <si>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</si>
  <si>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</si>
  <si>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</si>
  <si>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</si>
  <si>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</si>
  <si>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</si>
  <si>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</si>
  <si>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</si>
  <si>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</si>
  <si>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</si>
  <si>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</si>
  <si>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</si>
  <si>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</si>
  <si>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</si>
  <si>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</si>
  <si>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</si>
  <si>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</si>
  <si>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</si>
  <si>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</si>
  <si>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</si>
  <si>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</si>
  <si>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</si>
  <si>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</si>
  <si>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</si>
  <si>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</si>
  <si>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</si>
  <si>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</si>
  <si>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</si>
  <si>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</si>
  <si>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</si>
  <si>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</si>
  <si>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</si>
  <si>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</si>
  <si>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</si>
  <si>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</si>
  <si>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</si>
  <si>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</si>
  <si>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</si>
  <si>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</si>
  <si>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</si>
  <si>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</si>
  <si>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</si>
  <si>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</si>
  <si>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</si>
  <si>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</si>
  <si>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</si>
  <si>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</si>
  <si>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</si>
  <si>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</si>
  <si>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</si>
  <si>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</si>
  <si>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</si>
  <si>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</si>
  <si>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</si>
  <si>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</si>
  <si>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</si>
  <si>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</si>
  <si>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</si>
  <si>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</si>
  <si>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</si>
  <si>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</si>
  <si>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</si>
  <si>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</si>
  <si>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</si>
  <si>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</si>
  <si>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</si>
  <si>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</si>
  <si>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</si>
  <si>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</si>
  <si>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</si>
  <si>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</si>
  <si>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</si>
  <si>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</si>
  <si>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</si>
  <si>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</si>
  <si>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</si>
  <si>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</si>
  <si>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</si>
  <si>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</si>
  <si>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</si>
  <si>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</si>
  <si>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</si>
  <si>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</si>
  <si>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</si>
  <si>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</si>
  <si>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</si>
  <si>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</si>
  <si>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</si>
  <si>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</si>
  <si>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</si>
  <si>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</si>
  <si>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</si>
  <si>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</si>
  <si>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</si>
  <si>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</si>
  <si>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</si>
  <si>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</si>
  <si>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</si>
  <si>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</si>
  <si>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</si>
  <si>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</si>
  <si>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</si>
  <si>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</si>
  <si>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</si>
  <si>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</si>
  <si>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</si>
  <si>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</si>
  <si>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</si>
  <si>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</si>
  <si>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</si>
  <si>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</si>
  <si>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</si>
  <si>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</si>
  <si>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</si>
  <si>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</si>
  <si>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</si>
  <si>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</si>
  <si>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</si>
  <si>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</si>
  <si>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</si>
  <si>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</si>
  <si>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</si>
  <si>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</si>
  <si>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</si>
  <si>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</si>
  <si>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</si>
  <si>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</si>
  <si>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</si>
  <si>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</si>
  <si>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</si>
  <si>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</si>
  <si>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</si>
  <si>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</si>
  <si>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</si>
  <si>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</si>
  <si>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</si>
  <si>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</si>
  <si>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</si>
  <si>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</si>
  <si>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</si>
  <si>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</si>
  <si>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</si>
  <si>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</si>
  <si>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</si>
  <si>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</si>
  <si>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</si>
  <si>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</si>
  <si>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</si>
  <si>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</si>
  <si>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</si>
  <si>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</si>
  <si>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</si>
  <si>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</si>
  <si>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</si>
  <si>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</si>
  <si>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</si>
  <si>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</si>
  <si>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</si>
  <si>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</si>
  <si>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</si>
  <si>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</si>
  <si>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</si>
  <si>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</si>
  <si>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</si>
  <si>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</si>
  <si>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</si>
  <si>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</si>
  <si>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</si>
  <si>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</si>
  <si>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</si>
  <si>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</si>
  <si>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</si>
  <si>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</si>
  <si>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</si>
  <si>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</si>
  <si>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</si>
  <si>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</si>
  <si>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</si>
  <si>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</si>
  <si>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</si>
  <si>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</si>
  <si>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</si>
  <si>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</si>
  <si>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</si>
  <si>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</si>
  <si>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</si>
  <si>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</si>
  <si>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</si>
  <si>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</si>
  <si>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</si>
  <si>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</si>
  <si>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</si>
  <si>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</si>
  <si>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</si>
  <si>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</si>
  <si>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</si>
  <si>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</si>
  <si>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</si>
  <si>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</si>
  <si>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</si>
  <si>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</si>
  <si>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</si>
  <si>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</si>
  <si>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</si>
  <si>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</si>
  <si>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</si>
  <si>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</si>
  <si>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</si>
  <si>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</si>
  <si>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</si>
  <si>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</si>
  <si>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</si>
  <si>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</si>
  <si>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</si>
  <si>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</si>
  <si>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</si>
  <si>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</si>
  <si>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</si>
  <si>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</si>
  <si>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</si>
  <si>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</si>
  <si>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</si>
  <si>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</si>
  <si>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</si>
  <si>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</si>
  <si>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</si>
  <si>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</si>
  <si>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</si>
  <si>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</si>
  <si>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</si>
  <si>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</si>
  <si>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</si>
  <si>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</si>
  <si>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</si>
  <si>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</si>
  <si>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</si>
  <si>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</si>
  <si>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</si>
  <si>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</si>
  <si>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</si>
  <si>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</si>
  <si>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</si>
  <si>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</si>
  <si>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</si>
  <si>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</si>
  <si>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</si>
  <si>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</si>
  <si>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</si>
  <si>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</si>
  <si>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</si>
  <si>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</si>
  <si>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</si>
  <si>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</si>
  <si>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</si>
  <si>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</si>
  <si>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</si>
  <si>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</si>
  <si>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</si>
  <si>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</si>
  <si>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</si>
  <si>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</si>
  <si>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</si>
  <si>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</si>
  <si>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</si>
  <si>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</si>
  <si>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</si>
  <si>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</si>
  <si>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</si>
  <si>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</si>
  <si>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</si>
  <si>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</si>
  <si>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</si>
  <si>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</si>
  <si>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</si>
  <si>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</si>
  <si>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</si>
  <si>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</si>
  <si>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</si>
  <si>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</si>
  <si>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</si>
  <si>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</si>
  <si>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</si>
  <si>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</si>
  <si>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</si>
  <si>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</si>
  <si>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</si>
  <si>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</si>
  <si>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</si>
  <si>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</si>
  <si>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</si>
  <si>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</si>
  <si>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</si>
  <si>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</si>
  <si>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</si>
  <si>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</si>
  <si>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</si>
  <si>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</si>
  <si>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</si>
  <si>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</si>
  <si>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</si>
  <si>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</si>
  <si>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</si>
  <si>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</si>
  <si>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</si>
  <si>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</si>
  <si>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</si>
  <si>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</si>
  <si>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</si>
  <si>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</si>
  <si>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</si>
  <si>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</si>
  <si>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</si>
  <si>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</si>
  <si>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</si>
  <si>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</si>
  <si>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</si>
  <si>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</si>
  <si>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</si>
  <si>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</si>
  <si>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</si>
  <si>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</si>
  <si>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</si>
  <si>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</si>
  <si>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</si>
  <si>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</si>
  <si>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</si>
  <si>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</si>
  <si>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</si>
  <si>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</si>
  <si>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</si>
  <si>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</si>
  <si>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</si>
  <si>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</si>
  <si>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</si>
  <si>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</si>
  <si>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</si>
  <si>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</si>
  <si>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</si>
  <si>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</si>
  <si>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</si>
  <si>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</si>
  <si>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</si>
  <si>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</si>
  <si>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</si>
  <si>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</si>
  <si>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</si>
  <si>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</si>
  <si>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</si>
  <si>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</si>
  <si>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</si>
  <si>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</si>
  <si>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</si>
  <si>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</si>
  <si>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</si>
  <si>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</si>
  <si>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</si>
  <si>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</si>
  <si>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</si>
  <si>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</si>
  <si>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</si>
  <si>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</si>
  <si>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</si>
  <si>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</si>
  <si>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</si>
  <si>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</si>
  <si>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</si>
  <si>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</si>
  <si>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</si>
  <si>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</si>
  <si>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</si>
  <si>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</si>
  <si>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</si>
  <si>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</si>
  <si>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</si>
  <si>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</si>
  <si>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</si>
  <si>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</si>
  <si>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</si>
  <si>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</si>
  <si>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</si>
  <si>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</si>
  <si>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</si>
  <si>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</si>
  <si>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</si>
  <si>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</si>
  <si>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</si>
  <si>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Cutting off Kate Bush</t>
  </si>
  <si>
    <t>Goal</t>
  </si>
  <si>
    <t>Pledged</t>
  </si>
  <si>
    <t>Backers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</si>
  <si>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</si>
  <si>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</si>
  <si>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</si>
  <si>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</si>
  <si>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</si>
  <si>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</si>
  <si>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</si>
  <si>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 xml:space="preserve">Less than 1000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</si>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</sst>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ont>
        <b val="0"/>
        <i val="0"/>
      </font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2604864540237549"/>
          <c:y val="3.56164383561643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6-5B4E-A5DE-261818510C6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52-8A47-97BA-9BB21C6111B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52-8A47-97BA-9BB21C6111B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52-8A47-97BA-9BB21C611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2033631"/>
        <c:axId val="855036927"/>
      </c:barChart>
      <c:catAx>
        <c:axId val="202203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036927"/>
        <c:crosses val="autoZero"/>
        <c:auto val="1"/>
        <c:lblAlgn val="ctr"/>
        <c:lblOffset val="100"/>
        <c:noMultiLvlLbl val="0"/>
      </c:catAx>
      <c:valAx>
        <c:axId val="85503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3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2-3149-A97C-74D1AC5019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2-3149-A97C-74D1AC5019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82-3149-A97C-74D1AC501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460896"/>
        <c:axId val="716154096"/>
      </c:lineChart>
      <c:catAx>
        <c:axId val="71546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154096"/>
        <c:crosses val="autoZero"/>
        <c:auto val="1"/>
        <c:lblAlgn val="ctr"/>
        <c:lblOffset val="100"/>
        <c:noMultiLvlLbl val="0"/>
      </c:catAx>
      <c:valAx>
        <c:axId val="71615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alpha val="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769450392576729E-2"/>
          <c:y val="0.16760237684044141"/>
          <c:w val="0.93438972162740896"/>
          <c:h val="0.6500916195884436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F-FE44-97E5-486EB62E1AC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F-FE44-97E5-486EB62E1AC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FF-FE44-97E5-486EB62E1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5163232"/>
        <c:axId val="1135164880"/>
      </c:lineChart>
      <c:catAx>
        <c:axId val="11351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164880"/>
        <c:crosses val="autoZero"/>
        <c:auto val="1"/>
        <c:lblAlgn val="ctr"/>
        <c:lblOffset val="100"/>
        <c:noMultiLvlLbl val="0"/>
      </c:catAx>
      <c:valAx>
        <c:axId val="113516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163232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2F-5A49-8DEA-C0283905D1F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1-4F41-B3DA-912F72D2140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21-4F41-B3DA-912F72D2140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F-7D4D-B2A0-0D7612899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9271152"/>
        <c:axId val="2119340927"/>
      </c:barChart>
      <c:catAx>
        <c:axId val="29927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40927"/>
        <c:crosses val="autoZero"/>
        <c:auto val="1"/>
        <c:lblAlgn val="ctr"/>
        <c:lblOffset val="100"/>
        <c:noMultiLvlLbl val="0"/>
      </c:catAx>
      <c:valAx>
        <c:axId val="211934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27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 Kickstarters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Kickstarters in Great Britain</a:t>
          </a:r>
        </a:p>
      </cx:txPr>
    </cx:title>
    <cx:plotArea>
      <cx:plotAreaRegion>
        <cx:series layoutId="boxWhisker" uniqueId="{F0C31BDE-86F9-9042-91C5-57CA57BDFD62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34BB9C-0424-434C-A491-DE70C25D0E88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635001</xdr:colOff>
      <xdr:row>2923</xdr:row>
      <xdr:rowOff>93583</xdr:rowOff>
    </xdr:from>
    <xdr:to>
      <xdr:col>33</xdr:col>
      <xdr:colOff>454526</xdr:colOff>
      <xdr:row>3202</xdr:row>
      <xdr:rowOff>467895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C6C4AE-B096-6E49-9C41-BA64AB0407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658301" y="1664707983"/>
              <a:ext cx="7896725" cy="1623247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38100</xdr:colOff>
      <xdr:row>1</xdr:row>
      <xdr:rowOff>50800</xdr:rowOff>
    </xdr:from>
    <xdr:to>
      <xdr:col>15</xdr:col>
      <xdr:colOff>698500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0631C4-67BF-3840-9762-C8C245B68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247650</xdr:colOff>
      <xdr:row>4</xdr:row>
      <xdr:rowOff>12700</xdr:rowOff>
    </xdr:from>
    <xdr:to>
      <xdr:col>17</xdr:col>
      <xdr:colOff>76200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F71B7-839B-894C-AC62-3849201C9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654050</xdr:colOff>
      <xdr:row>1</xdr:row>
      <xdr:rowOff>12700</xdr:rowOff>
    </xdr:from>
    <xdr:to>
      <xdr:col>20</xdr:col>
      <xdr:colOff>469900</xdr:colOff>
      <xdr:row>19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0A05D0-EE04-F94A-8649-B9E06E00A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12700</xdr:colOff>
      <xdr:row>3</xdr:row>
      <xdr:rowOff>0</xdr:rowOff>
    </xdr:from>
    <xdr:to>
      <xdr:col>15</xdr:col>
      <xdr:colOff>812800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A764A4-74F3-984E-B070-7B117E3DD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oriano" refreshedDate="44598.885100925923" createdVersion="7" refreshedVersion="7" minRefreshableVersion="3" recordCount="4114" xr:uid="{377ED522-45F6-9949-8CFB-6BCF2CE2A2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oriano" refreshedDate="44598.885101388893" createdVersion="7" refreshedVersion="7" minRefreshableVersion="3" recordCount="4114" xr:uid="{6AFB7C8A-C680-0445-9EF9-EF02C9B6768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E4C5A-C2C1-A64B-B0F6-D5BF28B008B2}" name="PivotTable1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9C242-1817-854D-BD1B-B8A9878D27EE}" name="PivotTable1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F807B-FED4-D143-A8A3-4D8964EFD36F}" name="PivotTable3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1" topLeftCell="A2" activePane="bottomLeft" state="frozen"/>
      <selection pane="bottomLeft" activeCell="A4115" sqref="A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  <col min="21" max="21" width="13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 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 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ref="P67:P130" si="6">IFERROR(ROUND(E67/L67,2), 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>
        <f t="shared" ref="P131:P194" si="11">IFERROR(ROUND(E131/L131,2), 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>
        <f t="shared" ref="P195:P258" si="16">IFERROR(ROUND(E195/L195,2), 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ref="P259:P322" si="21">IFERROR(ROUND(E259/L259,2), 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ref="P323:P386" si="26">IFERROR(ROUND(E323/L323,2), 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ref="P387:P450" si="31">IFERROR(ROUND(E387/L387,2), 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ref="P451:P514" si="36">IFERROR(ROUND(E451/L451,2), 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ref="P515:P578" si="41">IFERROR(ROUND(E515/L515,2), 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ref="P579:P642" si="46">IFERROR(ROUND(E579/L579,2), 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ref="P643:P706" si="51">IFERROR(ROUND(E643/L643,2), 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ref="P707:P770" si="56">IFERROR(ROUND(E707/L707,2), 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ref="P771:P834" si="61">IFERROR(ROUND(E771/L771,2), 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ref="P835:P898" si="66">IFERROR(ROUND(E835/L835,2), 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>
        <f t="shared" ref="P899:P962" si="71">IFERROR(ROUND(E899/L899,2), 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ref="P963:P1026" si="76">IFERROR(ROUND(E963/L963,2), 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ref="P1027:P1090" si="81">IFERROR(ROUND(E1027/L1027,2), 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ref="P1091:P1154" si="86">IFERROR(ROUND(E1091/L1091,2), 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ref="P1155:P1218" si="91">IFERROR(ROUND(E1155/L1155,2), 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ref="P1219:P1282" si="96">IFERROR(ROUND(E1219/L1219,2), 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ref="P1283:P1346" si="101">IFERROR(ROUND(E1283/L1283,2), 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ref="P1347:P1410" si="106">IFERROR(ROUND(E1347/L1347,2), 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>
        <f t="shared" ref="P1411:P1474" si="111">IFERROR(ROUND(E1411/L1411,2), 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ref="P1475:P1538" si="116">IFERROR(ROUND(E1475/L1475,2), 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ref="P1539:P1602" si="121">IFERROR(ROUND(E1539/L1539,2), 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ref="P1603:P1666" si="126">IFERROR(ROUND(E1603/L1603,2), 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ref="P1667:P1730" si="131">IFERROR(ROUND(E1667/L1667,2), 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>
        <f t="shared" ref="P1731:P1794" si="136">IFERROR(ROUND(E1731/L1731,2), 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ref="P1795:P1858" si="141">IFERROR(ROUND(E1795/L1795,2), 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ref="P1859:P1922" si="146">IFERROR(ROUND(E1859/L1859,2), 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ref="P1923:P1986" si="151">IFERROR(ROUND(E1923/L1923,2), 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ref="P1987:P2050" si="156">IFERROR(ROUND(E1987/L1987,2), 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ref="P2051:P2114" si="161">IFERROR(ROUND(E2051/L2051,2), 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ref="P2115:P2178" si="166">IFERROR(ROUND(E2115/L2115,2), 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ref="P2179:P2242" si="171">IFERROR(ROUND(E2179/L2179,2), 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ref="P2243:P2306" si="176">IFERROR(ROUND(E2243/L2243,2), 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ref="P2307:P2370" si="181">IFERROR(ROUND(E2307/L2307,2), 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>
        <f t="shared" ref="P2371:P2434" si="186">IFERROR(ROUND(E2371/L2371,2), 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>
        <f t="shared" ref="P2435:P2498" si="191">IFERROR(ROUND(E2435/L2435,2), 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ref="P2499:P2562" si="196">IFERROR(ROUND(E2499/L2499,2), 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>
        <f t="shared" ref="P2563:P2626" si="201">IFERROR(ROUND(E2563/L2563,2), 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ref="P2627:P2690" si="206">IFERROR(ROUND(E2627/L2627,2), 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ref="P2691:P2754" si="211">IFERROR(ROUND(E2691/L2691,2), 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ref="P2755:P2818" si="216">IFERROR(ROUND(E2755/L2755,2), 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>
        <f t="shared" ref="P2819:P2882" si="221">IFERROR(ROUND(E2819/L2819,2), 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>
        <f t="shared" ref="P2883:P2946" si="226">IFERROR(ROUND(E2883/L2883,2), 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>
        <f t="shared" ref="P2947:P3010" si="231">IFERROR(ROUND(E2947/L2947,2), 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>
        <f t="shared" ref="P3011:P3074" si="236">IFERROR(ROUND(E3011/L3011,2), 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>
        <f t="shared" ref="P3075:P3138" si="241">IFERROR(ROUND(E3075/L3075,2), 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>
        <f t="shared" ref="P3139:P3202" si="246">IFERROR(ROUND(E3139/L3139,2), 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>
        <f t="shared" ref="P3203:P3266" si="251">IFERROR(ROUND(E3203/L3203,2), 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>
        <f t="shared" ref="P3267:P3330" si="256">IFERROR(ROUND(E3267/L3267,2), 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>
        <f t="shared" ref="P3331:P3394" si="261">IFERROR(ROUND(E3331/L3331,2), 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>
        <f t="shared" ref="P3395:P3458" si="266">IFERROR(ROUND(E3395/L3395,2), 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>
        <f t="shared" ref="P3459:P3522" si="271">IFERROR(ROUND(E3459/L3459,2), 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>
        <f t="shared" ref="P3523:P3586" si="276">IFERROR(ROUND(E3523/L3523,2), 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>
        <f t="shared" ref="P3587:P3650" si="281">IFERROR(ROUND(E3587/L3587,2), 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>
        <f t="shared" ref="P3651:P3714" si="286">IFERROR(ROUND(E3651/L3651,2), 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>
        <f t="shared" ref="P3715:P3778" si="291">IFERROR(ROUND(E3715/L3715,2), 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>
        <f t="shared" ref="P3779:P3842" si="296">IFERROR(ROUND(E3779/L3779,2), 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>
        <f t="shared" ref="P3843:P3906" si="301">IFERROR(ROUND(E3843/L3843,2), 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>
        <f t="shared" ref="P3907:P3970" si="306">IFERROR(ROUND(E3907/L3907,2), 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>
        <f t="shared" ref="P3971:P4034" si="311">IFERROR(ROUND(E3971/L3971,2), 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>
        <f t="shared" ref="P4035:P4098" si="316">IFERROR(ROUND(E4035/L4035,2), 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>
        <f t="shared" ref="P4099:P4115" si="321">IFERROR(ROUND(E4099/L4099,2), 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4" priority="5" operator="containsText" text="canceled">
      <formula>NOT(ISERROR(SEARCH("canceled",F1)))</formula>
    </cfRule>
    <cfRule type="cellIs" dxfId="3" priority="6" operator="equal">
      <formula>"failed"</formula>
    </cfRule>
    <cfRule type="containsText" dxfId="2" priority="7" operator="containsText" text="cancelled">
      <formula>NOT(ISERROR(SEARCH("cancelled",F1)))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254AD-39BC-0240-9BBD-C393384E82B8}">
  <dimension ref="A1:F14"/>
  <sheetViews>
    <sheetView workbookViewId="0">
      <selection activeCell="J6" sqref="J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4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4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4" t="s">
        <v>8329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4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4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4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4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4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FADA9-1A30-9643-87C9-1B201A88FF9A}">
  <dimension ref="A1:E18"/>
  <sheetViews>
    <sheetView topLeftCell="B1" workbookViewId="0">
      <selection activeCell="L9" sqref="L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0" width="5.1640625" bestFit="1" customWidth="1"/>
    <col min="11" max="11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6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6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6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6" t="s">
        <v>8376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6" t="s">
        <v>8378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6" t="s">
        <v>8367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6" t="s">
        <v>8368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6" t="s">
        <v>8369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6" t="s">
        <v>8370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6" t="s">
        <v>8371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6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F028-BB55-FD40-8650-5304A244AF44}">
  <dimension ref="A1:H13"/>
  <sheetViews>
    <sheetView topLeftCell="F1" workbookViewId="0">
      <selection activeCell="P12" sqref="P12"/>
    </sheetView>
  </sheetViews>
  <sheetFormatPr baseColWidth="10" defaultRowHeight="15" x14ac:dyDescent="0.2"/>
  <cols>
    <col min="1" max="1" width="16" bestFit="1" customWidth="1"/>
    <col min="2" max="3" width="15.6640625" bestFit="1" customWidth="1"/>
    <col min="4" max="5" width="15.5" bestFit="1" customWidth="1"/>
    <col min="6" max="8" width="18.33203125" bestFit="1" customWidth="1"/>
    <col min="9" max="9" width="18.1640625" bestFit="1" customWidth="1"/>
  </cols>
  <sheetData>
    <row r="1" spans="1:8" x14ac:dyDescent="0.2">
      <c r="A1" s="1" t="s">
        <v>8381</v>
      </c>
      <c r="B1" s="1" t="s">
        <v>8384</v>
      </c>
      <c r="C1" s="1" t="s">
        <v>8385</v>
      </c>
      <c r="D1" s="1" t="s">
        <v>8386</v>
      </c>
      <c r="E1" s="1" t="s">
        <v>8387</v>
      </c>
      <c r="F1" s="1" t="s">
        <v>8388</v>
      </c>
      <c r="G1" s="1" t="s">
        <v>8389</v>
      </c>
      <c r="H1" s="1" t="s">
        <v>8390</v>
      </c>
    </row>
    <row r="2" spans="1:8" x14ac:dyDescent="0.2">
      <c r="A2" t="s">
        <v>8391</v>
      </c>
      <c r="B2">
        <f>COUNTIFS(Kickstarter!$D$2:$D$4115, "&lt;1000", Kickstarter!$F$2:$F$4115, "successful", Kickstarter!$R$2:$R$4115, "plays" )</f>
        <v>141</v>
      </c>
      <c r="C2">
        <f>COUNTIFS(Kickstarter!$D$2:$D$4115, "&lt;1000", Kickstarter!$F$2:$F$4115, "failed", Kickstarter!$R$2:$R$4115, "plays"  )</f>
        <v>45</v>
      </c>
      <c r="D2">
        <f>COUNTIFS(Kickstarter!$D$2:$D$4115, "&lt;1000", Kickstarter!$F$2:$F$4115, "canceled", Kickstarter!$R$2:$R$4115, "plays" 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8392</v>
      </c>
      <c r="B3">
        <f>COUNTIFS(Kickstarter!$D$2:$D$4115, "&gt;=1000", Kickstarter!$D$2:$D$4115, "&lt;5000",  Kickstarter!$F$2:$F$4115, "successful",Kickstarter!$R$2:$R$4115, "plays"  )</f>
        <v>388</v>
      </c>
      <c r="C3">
        <f>COUNTIFS(Kickstarter!$D$2:$D$4115, "&gt;=1000",Kickstarter!$D$2:$D$4115, "&lt;5000",  Kickstarter!$F$2:$F$4115, "failed", Kickstarter!$R$2:$R$4115, "plays"   )</f>
        <v>146</v>
      </c>
      <c r="D3">
        <f>COUNTIFS(Kickstarter!$D$2:$D$4115, "&gt;1000",Kickstarter!$D$2:$D$4115, "&lt;5000",  Kickstarter!$F$2:$F$4115, "canceled", Kickstarter!$R$2:$R$4115, "plays"  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">
      <c r="A4" t="s">
        <v>8393</v>
      </c>
      <c r="B4">
        <f>COUNTIFS(Kickstarter!$D$2:$D$4115, "&gt;=5000",Kickstarter!$D$2:$D$4115, "&lt;10000",  Kickstarter!$F$2:$F$4115, "successful",Kickstarter!$R$2:$R$4115, "plays"    )</f>
        <v>93</v>
      </c>
      <c r="C4">
        <f>COUNTIFS(Kickstarter!$D$2:$D$4115, "&gt;=5000",Kickstarter!$D$2:$D$4115, "&lt;10000",  Kickstarter!$F$2:$F$4115, "failed",Kickstarter!$R$2:$R$4115, "plays"    )</f>
        <v>76</v>
      </c>
      <c r="D4">
        <f>COUNTIFS(Kickstarter!$D$2:$D$4115, "&gt;5000",Kickstarter!$D$2:$D$4115, "&lt;10000",  Kickstarter!$F$2:$F$4115, "canceled",Kickstarter!$R$2:$R$4115, "plays"   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8394</v>
      </c>
      <c r="B5">
        <f>COUNTIFS(Kickstarter!$D$2:$D$4115, "&gt;=10000", Kickstarter!$D$2:$D$4115, "&lt;15000",  Kickstarter!$F$2:$F$4115, "successful",Kickstarter!$R$2:$R$4115, "plays"    )</f>
        <v>39</v>
      </c>
      <c r="C5">
        <f>COUNTIFS(Kickstarter!$D$2:$D$4115, "&gt;=10000",Kickstarter!$D$2:$D$4115, "&lt;15000",  Kickstarter!$F$2:$F$4115, "failed",Kickstarter!$R$2:$R$4115, "plays"    )</f>
        <v>33</v>
      </c>
      <c r="D5">
        <f>COUNTIFS(Kickstarter!$D$2:$D$4115, "&gt;10000",Kickstarter!$D$2:$D$4115, "&lt;15000",  Kickstarter!$F$2:$F$4115, "canceled", Kickstarter!$R$2:$R$4115, "plays"   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8395</v>
      </c>
      <c r="B6">
        <f>COUNTIFS(Kickstarter!$D$2:$D$4115, "&gt;=15000",Kickstarter!$D$2:$D$4115, "&lt;20000", Kickstarter!$F$2:$F$4115, "successful",Kickstarter!$R$2:$R$4115, "plays"    )</f>
        <v>12</v>
      </c>
      <c r="C6">
        <f>COUNTIFS(Kickstarter!$D$2:$D$4115, "&gt;=15000",Kickstarter!$D$2:$D$4115, "&lt;20000", Kickstarter!$F$2:$F$4115, "failed", Kickstarter!$R$2:$R$4115, "plays"    )</f>
        <v>12</v>
      </c>
      <c r="D6">
        <f>COUNTIFS(Kickstarter!$D$2:$D$4115, "&gt;15000",Kickstarter!$D$2:$D$4115, "&lt;20000", Kickstarter!$F$2:$F$4115, "canceled", Kickstarter!$R$2:$R$4115, "plays"   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8396</v>
      </c>
      <c r="B7">
        <f>COUNTIFS(Kickstarter!$D$2:$D$4115, "&gt;=20000",Kickstarter!$D$2:$D$4115, "&lt;25000", Kickstarter!$F$2:$F$4115, "successful",Kickstarter!$R$2:$R$4115, "plays"    )</f>
        <v>9</v>
      </c>
      <c r="C7">
        <f>COUNTIFS(Kickstarter!$D$2:$D$4115, "&gt;=20000",Kickstarter!$D$2:$D$4115, "&lt;25000", Kickstarter!$F$2:$F$4115, "failed", Kickstarter!$R$2:$R$4115, "plays"   )</f>
        <v>11</v>
      </c>
      <c r="D7">
        <f>COUNTIFS(Kickstarter!$D$2:$D$4115, "&gt;20000",Kickstarter!$D$2:$D$4115, "&lt;25000", Kickstarter!$F$2:$F$4115, "canceled", Kickstarter!$R$2:$R$4115, "plays"   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8397</v>
      </c>
      <c r="B8">
        <f>COUNTIFS(Kickstarter!$D$2:$D$4115, "&gt;=25000",Kickstarter!$D$2:$D$4115, "&lt;30000", Kickstarter!$F$2:$F$4115, "successful",Kickstarter!$R$2:$R$4115, "plays"   )</f>
        <v>1</v>
      </c>
      <c r="C8">
        <f>COUNTIFS(Kickstarter!$D$2:$D$4115, "&gt;=25000",Kickstarter!$D$2:$D$4115, "&lt;30000", Kickstarter!$F$2:$F$4115, "failed", Kickstarter!$R$2:$R$4115, "plays"   )</f>
        <v>4</v>
      </c>
      <c r="D8">
        <f>COUNTIFS(Kickstarter!$D$2:$D$4115, "&gt;25000",Kickstarter!$D$2:$D$4115, "&lt;30000", Kickstarter!$F$2:$F$4115, "canceled", Kickstarter!$R$2:$R$4115, "plays"  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8398</v>
      </c>
      <c r="B9">
        <f>COUNTIFS(Kickstarter!$D$2:$D$4115, "&gt;=30000",Kickstarter!$D$2:$D$4115, "&lt;35000", Kickstarter!$F$2:$F$4115, "successful",Kickstarter!$R$2:$R$4115, "plays"    )</f>
        <v>3</v>
      </c>
      <c r="C9">
        <f>COUNTIFS(Kickstarter!$D$2:$D$4115, "&gt;=30000",Kickstarter!$D$2:$D$4115, "&lt;35000", Kickstarter!$F$2:$F$4115, "failed", Kickstarter!$R$2:$R$4115, "plays"    )</f>
        <v>8</v>
      </c>
      <c r="D9">
        <f>COUNTIFS(Kickstarter!$D$2:$D$4115, "&gt;30000",Kickstarter!$D$2:$D$4115, "&lt;35000", Kickstarter!$F$2:$F$4115, "canceled", Kickstarter!$R$2:$R$4115, "plays"   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8399</v>
      </c>
      <c r="B10">
        <f>COUNTIFS(Kickstarter!$D$2:$D$4115, "&gt;=35000",Kickstarter!$D$2:$D$4115, "&lt;40000", Kickstarter!$F$2:$F$4115, "successful",Kickstarter!$R$2:$R$4115, "plays"    )</f>
        <v>4</v>
      </c>
      <c r="C10">
        <f>COUNTIFS(Kickstarter!$D$2:$D$4115, "&gt;=35000",Kickstarter!$D$2:$D$4115, "&lt;40000", Kickstarter!$F$2:$F$4115, "failed", Kickstarter!$R$2:$R$4115, "plays"    )</f>
        <v>2</v>
      </c>
      <c r="D10">
        <f>COUNTIFS(Kickstarter!$D$2:$D$4115, "&gt;35000",Kickstarter!$D$2:$D$4115, "&lt;40000", Kickstarter!$F$2:$F$4115, "canceled", Kickstarter!$R$2:$R$4115, "plays"   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8400</v>
      </c>
      <c r="B11">
        <f>COUNTIFS(Kickstarter!$D$2:$D$4115, "&gt;=40000",Kickstarter!$D$2:$D$4115, "&lt;45000", Kickstarter!$F$2:$F$4115, "successful", Kickstarter!$R$2:$R$4115, "plays"    )</f>
        <v>2</v>
      </c>
      <c r="C11">
        <f>COUNTIFS(Kickstarter!$D$2:$D$4115, "&gt;=40000",Kickstarter!$D$2:$D$4115, "&lt;45000", Kickstarter!$F$2:$F$4115, "failed", Kickstarter!$R$2:$R$4115, "plays"   )</f>
        <v>1</v>
      </c>
      <c r="D11">
        <f>COUNTIFS(Kickstarter!$D$2:$D$4115, "&gt;40000",Kickstarter!$D$2:$D$4115, "&lt;45000", Kickstarter!$F$2:$F$4115, "canceled", Kickstarter!$R$2:$R$4115, "plays"   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8401</v>
      </c>
      <c r="B12">
        <f>COUNTIFS(Kickstarter!$D$2:$D$4115, "&gt;=45000",Kickstarter!$D$2:$D$4115, "&lt;50000", Kickstarter!$F$2:$F$4115, "successful", Kickstarter!$R$2:$R$4115, "plays"   )</f>
        <v>0</v>
      </c>
      <c r="C12">
        <f>COUNTIFS(Kickstarter!$D:$D, "&gt;=45000",Kickstarter!$D:$D, "&lt;50000", Kickstarter!$F:$F, "failed", Kickstarter!$R:$R, "plays")</f>
        <v>1</v>
      </c>
      <c r="D12">
        <f>COUNTIFS(Kickstarter!$D$2:$D$4115, "&gt;45000",Kickstarter!$D$2:$D$4115, "&lt;50000", Kickstarter!$F$2:$F$4115, "canceled", Kickstarter!$R$2:$R$4115, "plays"   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8402</v>
      </c>
      <c r="B13">
        <f>COUNTIFS(Kickstarter!$D$2:$D$4115, "&gt;=50000", Kickstarter!$F$2:$F$4115, "successful", Kickstarter!$R$2:$R$4115, "plays"  )</f>
        <v>2</v>
      </c>
      <c r="C13">
        <f>COUNTIFS(Kickstarter!$D$2:$D$4115, "&gt;50000", Kickstarter!$F$2:$F$4115, "failed", Kickstarter!$R$2:$R$4115, "plays"   )</f>
        <v>10</v>
      </c>
      <c r="D13">
        <f>COUNTIFS(Kickstarter!$D$2:$D$4115, "&gt;50000", Kickstarter!$F$2:$F$4115, "canceled", Kickstarter!$R$2:$R$4115, "plays"  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85131-0334-354A-B4EE-47D71103D2D7}">
  <dimension ref="A1:F47"/>
  <sheetViews>
    <sheetView workbookViewId="0">
      <selection activeCell="M30" sqref="M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2" spans="1:6" x14ac:dyDescent="0.2">
      <c r="A2" s="13" t="s">
        <v>8358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4" t="s">
        <v>8342</v>
      </c>
      <c r="B7" s="12">
        <v>20</v>
      </c>
      <c r="C7" s="12"/>
      <c r="D7" s="12"/>
      <c r="E7" s="12"/>
      <c r="F7" s="12">
        <v>20</v>
      </c>
    </row>
    <row r="8" spans="1:6" x14ac:dyDescent="0.2">
      <c r="A8" s="14" t="s">
        <v>8330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4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4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4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4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4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4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4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4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4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4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4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4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4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4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4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4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4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4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4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4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4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4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4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4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4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4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4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4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4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4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4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20ACC-1B4E-404B-B1DC-3F38924F0AF1}">
  <dimension ref="A1:F6"/>
  <sheetViews>
    <sheetView tabSelected="1" topLeftCell="B1" workbookViewId="0">
      <selection activeCell="L6" sqref="L6"/>
    </sheetView>
  </sheetViews>
  <sheetFormatPr baseColWidth="10" defaultRowHeight="15" x14ac:dyDescent="0.2"/>
  <cols>
    <col min="1" max="1" width="28.6640625" bestFit="1" customWidth="1"/>
    <col min="2" max="2" width="48.33203125" customWidth="1"/>
    <col min="5" max="5" width="14.83203125" customWidth="1"/>
  </cols>
  <sheetData>
    <row r="1" spans="1:6" ht="32" x14ac:dyDescent="0.2">
      <c r="A1" s="2" t="s">
        <v>1</v>
      </c>
      <c r="B1" s="2" t="s">
        <v>4110</v>
      </c>
      <c r="C1" s="2" t="s">
        <v>8381</v>
      </c>
      <c r="D1" s="2" t="s">
        <v>8382</v>
      </c>
      <c r="E1" s="2" t="s">
        <v>8307</v>
      </c>
      <c r="F1" s="2" t="s">
        <v>8383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48" x14ac:dyDescent="0.2">
      <c r="A4" t="s">
        <v>8380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Theater Outcomes By Launch Date</vt:lpstr>
      <vt:lpstr>Outcomes Based on Goals</vt:lpstr>
      <vt:lpstr>Subcategory Statistics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Soriano</cp:lastModifiedBy>
  <dcterms:created xsi:type="dcterms:W3CDTF">2017-04-20T15:17:24Z</dcterms:created>
  <dcterms:modified xsi:type="dcterms:W3CDTF">2022-02-07T05:28:42Z</dcterms:modified>
</cp:coreProperties>
</file>