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695" activeTab="3"/>
  </bookViews>
  <sheets>
    <sheet name="errorEstimado" sheetId="1" r:id="rId1"/>
    <sheet name="calculoR0_MQ136" sheetId="2" r:id="rId2"/>
    <sheet name="Sheet1" sheetId="3" r:id="rId3"/>
    <sheet name="Sheet2" sheetId="4" r:id="rId4"/>
  </sheets>
  <calcPr calcId="144525"/>
</workbook>
</file>

<file path=xl/sharedStrings.xml><?xml version="1.0" encoding="utf-8"?>
<sst xmlns="http://schemas.openxmlformats.org/spreadsheetml/2006/main" count="42" uniqueCount="32">
  <si>
    <t>No</t>
  </si>
  <si>
    <t>x</t>
  </si>
  <si>
    <t>y</t>
  </si>
  <si>
    <t>y estimado</t>
  </si>
  <si>
    <r>
      <rPr>
        <b/>
        <sz val="11"/>
        <color theme="1"/>
        <rFont val="Calibri"/>
        <charset val="134"/>
        <scheme val="minor"/>
      </rPr>
      <t xml:space="preserve"> [ y - yestimado ] </t>
    </r>
    <r>
      <rPr>
        <b/>
        <sz val="11"/>
        <color theme="1"/>
        <rFont val="Calibri"/>
        <charset val="134"/>
      </rPr>
      <t>^</t>
    </r>
    <r>
      <rPr>
        <b/>
        <sz val="11"/>
        <color theme="1"/>
        <rFont val="Calibri"/>
        <charset val="134"/>
        <scheme val="minor"/>
      </rPr>
      <t xml:space="preserve"> 2</t>
    </r>
  </si>
  <si>
    <t>P1</t>
  </si>
  <si>
    <t>Pa</t>
  </si>
  <si>
    <t>P2</t>
  </si>
  <si>
    <t>sumatoria</t>
  </si>
  <si>
    <t>R0</t>
  </si>
  <si>
    <t>m</t>
  </si>
  <si>
    <t>b</t>
  </si>
  <si>
    <t>Standard Error</t>
  </si>
  <si>
    <t>(x- promedio)^ 2</t>
  </si>
  <si>
    <t>suma</t>
  </si>
  <si>
    <t>promedio</t>
  </si>
  <si>
    <t>Desviación estandar</t>
  </si>
  <si>
    <t>SVRL</t>
  </si>
  <si>
    <t>Sppm</t>
  </si>
  <si>
    <t>VRL</t>
  </si>
  <si>
    <t>ppm</t>
  </si>
  <si>
    <t>ppm _aprox</t>
  </si>
  <si>
    <t>polynomial coefficients</t>
  </si>
  <si>
    <t>line 1</t>
  </si>
  <si>
    <t>line 2</t>
  </si>
  <si>
    <t>line 3</t>
  </si>
  <si>
    <t>a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</si>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</sst>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.5"/>
      <color rgb="FF005C5F"/>
      <name val="Consolas"/>
      <charset val="134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134"/>
    </font>
  </fonts>
  <fills count="4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18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30" borderId="5" applyNumberForma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11" borderId="9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1" borderId="5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8" borderId="0" xfId="0" applyFill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2" fillId="0" borderId="0" xfId="0" applyFont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altLang="en-US"/>
              <a:t>ppm Vs VRL</a:t>
            </a:r>
            <a:endParaRPr lang="es-CO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Sheet1!$D$5:$D$24</c:f>
              <c:numCache>
                <c:formatCode>General</c:formatCode>
                <c:ptCount val="20"/>
                <c:pt idx="0">
                  <c:v>0.5</c:v>
                </c:pt>
                <c:pt idx="1">
                  <c:v>0.625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1.44897959183673</c:v>
                </c:pt>
                <c:pt idx="6">
                  <c:v>1.625</c:v>
                </c:pt>
                <c:pt idx="7">
                  <c:v>1.75</c:v>
                </c:pt>
                <c:pt idx="8">
                  <c:v>1.83673469387755</c:v>
                </c:pt>
                <c:pt idx="9">
                  <c:v>1.89795918367347</c:v>
                </c:pt>
                <c:pt idx="10">
                  <c:v>1.93877551020408</c:v>
                </c:pt>
                <c:pt idx="11">
                  <c:v>2</c:v>
                </c:pt>
                <c:pt idx="12">
                  <c:v>2.02040816326531</c:v>
                </c:pt>
                <c:pt idx="13">
                  <c:v>2.06122448979592</c:v>
                </c:pt>
                <c:pt idx="14">
                  <c:v>2.08163265306122</c:v>
                </c:pt>
                <c:pt idx="15">
                  <c:v>2.12244897959184</c:v>
                </c:pt>
                <c:pt idx="16">
                  <c:v>2.14285714285714</c:v>
                </c:pt>
                <c:pt idx="17">
                  <c:v>2.1530612244898</c:v>
                </c:pt>
                <c:pt idx="18">
                  <c:v>2.16326530612245</c:v>
                </c:pt>
                <c:pt idx="19">
                  <c:v>2.1875</c:v>
                </c:pt>
              </c:numCache>
            </c:numRef>
          </c:xVal>
          <c:yVal>
            <c:numRef>
              <c:f>Sheet1!$E$5:$E$24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6.25</c:v>
                </c:pt>
                <c:pt idx="4">
                  <c:v>12.5</c:v>
                </c:pt>
                <c:pt idx="5">
                  <c:v>25</c:v>
                </c:pt>
                <c:pt idx="6">
                  <c:v>37.5</c:v>
                </c:pt>
                <c:pt idx="7">
                  <c:v>50</c:v>
                </c:pt>
                <c:pt idx="8">
                  <c:v>62.5</c:v>
                </c:pt>
                <c:pt idx="9">
                  <c:v>75</c:v>
                </c:pt>
                <c:pt idx="10">
                  <c:v>87.5</c:v>
                </c:pt>
                <c:pt idx="11">
                  <c:v>100</c:v>
                </c:pt>
                <c:pt idx="12">
                  <c:v>112.5</c:v>
                </c:pt>
                <c:pt idx="13">
                  <c:v>125</c:v>
                </c:pt>
                <c:pt idx="14">
                  <c:v>137.5</c:v>
                </c:pt>
                <c:pt idx="15">
                  <c:v>150</c:v>
                </c:pt>
                <c:pt idx="16">
                  <c:v>162.5</c:v>
                </c:pt>
                <c:pt idx="17">
                  <c:v>175</c:v>
                </c:pt>
                <c:pt idx="18">
                  <c:v>187.5</c:v>
                </c:pt>
                <c:pt idx="19">
                  <c:v>200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06330"/>
        <c:axId val="427367595"/>
      </c:scatterChart>
      <c:valAx>
        <c:axId val="22690633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altLang="en-US"/>
                  <a:t>VRL</a:t>
                </a:r>
                <a:endParaRPr lang="es-CO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7367595"/>
        <c:crosses val="autoZero"/>
        <c:crossBetween val="midCat"/>
      </c:valAx>
      <c:valAx>
        <c:axId val="4273675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altLang="en-US"/>
                  <a:t>ppm</a:t>
                </a:r>
                <a:endParaRPr lang="es-CO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690633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altLang="en-US" b="1"/>
              <a:t>VRL vs </a:t>
            </a:r>
            <a:r>
              <a:rPr b="1"/>
              <a:t>ppm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Sheet2!$E$5</c:f>
              <c:strCache>
                <c:ptCount val="1"/>
                <c:pt idx="0">
                  <c:v>ppm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Sheet2!$D$6:$D$155</c:f>
              <c:numCache>
                <c:formatCode>General</c:formatCode>
                <c:ptCount val="150"/>
                <c:pt idx="0">
                  <c:v>0.7</c:v>
                </c:pt>
                <c:pt idx="1">
                  <c:v>0.71</c:v>
                </c:pt>
                <c:pt idx="2">
                  <c:v>0.72</c:v>
                </c:pt>
                <c:pt idx="3">
                  <c:v>0.73</c:v>
                </c:pt>
                <c:pt idx="4">
                  <c:v>0.74</c:v>
                </c:pt>
                <c:pt idx="5">
                  <c:v>0.75</c:v>
                </c:pt>
                <c:pt idx="6">
                  <c:v>0.76</c:v>
                </c:pt>
                <c:pt idx="7">
                  <c:v>0.77</c:v>
                </c:pt>
                <c:pt idx="8">
                  <c:v>0.78</c:v>
                </c:pt>
                <c:pt idx="9">
                  <c:v>0.79</c:v>
                </c:pt>
                <c:pt idx="10">
                  <c:v>0.8</c:v>
                </c:pt>
                <c:pt idx="11">
                  <c:v>0.81</c:v>
                </c:pt>
                <c:pt idx="12">
                  <c:v>0.82</c:v>
                </c:pt>
                <c:pt idx="13">
                  <c:v>0.83</c:v>
                </c:pt>
                <c:pt idx="14">
                  <c:v>0.84</c:v>
                </c:pt>
                <c:pt idx="15">
                  <c:v>0.85</c:v>
                </c:pt>
                <c:pt idx="16">
                  <c:v>0.86</c:v>
                </c:pt>
                <c:pt idx="17">
                  <c:v>0.87</c:v>
                </c:pt>
                <c:pt idx="18">
                  <c:v>0.88</c:v>
                </c:pt>
                <c:pt idx="19">
                  <c:v>0.89</c:v>
                </c:pt>
                <c:pt idx="20">
                  <c:v>0.9</c:v>
                </c:pt>
                <c:pt idx="21">
                  <c:v>0.91</c:v>
                </c:pt>
                <c:pt idx="22">
                  <c:v>0.92</c:v>
                </c:pt>
                <c:pt idx="23">
                  <c:v>0.93</c:v>
                </c:pt>
                <c:pt idx="24">
                  <c:v>0.94</c:v>
                </c:pt>
                <c:pt idx="25">
                  <c:v>0.95</c:v>
                </c:pt>
                <c:pt idx="26">
                  <c:v>0.96</c:v>
                </c:pt>
                <c:pt idx="27">
                  <c:v>0.97</c:v>
                </c:pt>
                <c:pt idx="28">
                  <c:v>0.98</c:v>
                </c:pt>
                <c:pt idx="29">
                  <c:v>0.99</c:v>
                </c:pt>
                <c:pt idx="30">
                  <c:v>1</c:v>
                </c:pt>
                <c:pt idx="31">
                  <c:v>1.01</c:v>
                </c:pt>
                <c:pt idx="32">
                  <c:v>1.02</c:v>
                </c:pt>
                <c:pt idx="33">
                  <c:v>1.03</c:v>
                </c:pt>
                <c:pt idx="34">
                  <c:v>1.04</c:v>
                </c:pt>
                <c:pt idx="35">
                  <c:v>1.05</c:v>
                </c:pt>
                <c:pt idx="36">
                  <c:v>1.06</c:v>
                </c:pt>
                <c:pt idx="37">
                  <c:v>1.07</c:v>
                </c:pt>
                <c:pt idx="38">
                  <c:v>1.08</c:v>
                </c:pt>
                <c:pt idx="39">
                  <c:v>1.09</c:v>
                </c:pt>
                <c:pt idx="40">
                  <c:v>1.1</c:v>
                </c:pt>
                <c:pt idx="41">
                  <c:v>1.11</c:v>
                </c:pt>
                <c:pt idx="42">
                  <c:v>1.12</c:v>
                </c:pt>
                <c:pt idx="43">
                  <c:v>1.13</c:v>
                </c:pt>
                <c:pt idx="44">
                  <c:v>1.14</c:v>
                </c:pt>
                <c:pt idx="45">
                  <c:v>1.15</c:v>
                </c:pt>
                <c:pt idx="46">
                  <c:v>1.16</c:v>
                </c:pt>
                <c:pt idx="47">
                  <c:v>1.17</c:v>
                </c:pt>
                <c:pt idx="48">
                  <c:v>1.18</c:v>
                </c:pt>
                <c:pt idx="49">
                  <c:v>1.19</c:v>
                </c:pt>
                <c:pt idx="50">
                  <c:v>1.2</c:v>
                </c:pt>
                <c:pt idx="51">
                  <c:v>1.21</c:v>
                </c:pt>
                <c:pt idx="52">
                  <c:v>1.22</c:v>
                </c:pt>
                <c:pt idx="53">
                  <c:v>1.23</c:v>
                </c:pt>
                <c:pt idx="54">
                  <c:v>1.24</c:v>
                </c:pt>
                <c:pt idx="55">
                  <c:v>1.25</c:v>
                </c:pt>
                <c:pt idx="56">
                  <c:v>1.26</c:v>
                </c:pt>
                <c:pt idx="57">
                  <c:v>1.27</c:v>
                </c:pt>
                <c:pt idx="58">
                  <c:v>1.28</c:v>
                </c:pt>
                <c:pt idx="59">
                  <c:v>1.29</c:v>
                </c:pt>
                <c:pt idx="60">
                  <c:v>1.3</c:v>
                </c:pt>
                <c:pt idx="61">
                  <c:v>1.31</c:v>
                </c:pt>
                <c:pt idx="62">
                  <c:v>1.32</c:v>
                </c:pt>
                <c:pt idx="63">
                  <c:v>1.33</c:v>
                </c:pt>
                <c:pt idx="64">
                  <c:v>1.34</c:v>
                </c:pt>
                <c:pt idx="65">
                  <c:v>1.35</c:v>
                </c:pt>
                <c:pt idx="66">
                  <c:v>1.36</c:v>
                </c:pt>
                <c:pt idx="67">
                  <c:v>1.37</c:v>
                </c:pt>
                <c:pt idx="68">
                  <c:v>1.38</c:v>
                </c:pt>
                <c:pt idx="69">
                  <c:v>1.39</c:v>
                </c:pt>
                <c:pt idx="70">
                  <c:v>1.4</c:v>
                </c:pt>
                <c:pt idx="71">
                  <c:v>1.41</c:v>
                </c:pt>
                <c:pt idx="72">
                  <c:v>1.42</c:v>
                </c:pt>
                <c:pt idx="73">
                  <c:v>1.43</c:v>
                </c:pt>
                <c:pt idx="74">
                  <c:v>1.44</c:v>
                </c:pt>
                <c:pt idx="75">
                  <c:v>1.45</c:v>
                </c:pt>
                <c:pt idx="76">
                  <c:v>1.46</c:v>
                </c:pt>
                <c:pt idx="77">
                  <c:v>1.47</c:v>
                </c:pt>
                <c:pt idx="78">
                  <c:v>1.48</c:v>
                </c:pt>
                <c:pt idx="79">
                  <c:v>1.49</c:v>
                </c:pt>
                <c:pt idx="80">
                  <c:v>1.5</c:v>
                </c:pt>
                <c:pt idx="81">
                  <c:v>1.51</c:v>
                </c:pt>
                <c:pt idx="82">
                  <c:v>1.52</c:v>
                </c:pt>
                <c:pt idx="83">
                  <c:v>1.53</c:v>
                </c:pt>
                <c:pt idx="84">
                  <c:v>1.54</c:v>
                </c:pt>
                <c:pt idx="85">
                  <c:v>1.55</c:v>
                </c:pt>
                <c:pt idx="86">
                  <c:v>1.56</c:v>
                </c:pt>
                <c:pt idx="87">
                  <c:v>1.57</c:v>
                </c:pt>
                <c:pt idx="88">
                  <c:v>1.58</c:v>
                </c:pt>
                <c:pt idx="89">
                  <c:v>1.59</c:v>
                </c:pt>
                <c:pt idx="90">
                  <c:v>1.6</c:v>
                </c:pt>
                <c:pt idx="91">
                  <c:v>1.61</c:v>
                </c:pt>
                <c:pt idx="92">
                  <c:v>1.62</c:v>
                </c:pt>
                <c:pt idx="93">
                  <c:v>1.63</c:v>
                </c:pt>
                <c:pt idx="94">
                  <c:v>1.64</c:v>
                </c:pt>
                <c:pt idx="95">
                  <c:v>1.65</c:v>
                </c:pt>
                <c:pt idx="96">
                  <c:v>1.66</c:v>
                </c:pt>
                <c:pt idx="97">
                  <c:v>1.67</c:v>
                </c:pt>
                <c:pt idx="98">
                  <c:v>1.68</c:v>
                </c:pt>
                <c:pt idx="99">
                  <c:v>1.69</c:v>
                </c:pt>
                <c:pt idx="100">
                  <c:v>1.7</c:v>
                </c:pt>
                <c:pt idx="101">
                  <c:v>1.71</c:v>
                </c:pt>
                <c:pt idx="102">
                  <c:v>1.72</c:v>
                </c:pt>
                <c:pt idx="103">
                  <c:v>1.73</c:v>
                </c:pt>
                <c:pt idx="104">
                  <c:v>1.74</c:v>
                </c:pt>
                <c:pt idx="105">
                  <c:v>1.75</c:v>
                </c:pt>
                <c:pt idx="106">
                  <c:v>1.76</c:v>
                </c:pt>
                <c:pt idx="107">
                  <c:v>1.77</c:v>
                </c:pt>
                <c:pt idx="108">
                  <c:v>1.78</c:v>
                </c:pt>
                <c:pt idx="109">
                  <c:v>1.79</c:v>
                </c:pt>
                <c:pt idx="110">
                  <c:v>1.8</c:v>
                </c:pt>
                <c:pt idx="111">
                  <c:v>1.81</c:v>
                </c:pt>
                <c:pt idx="112">
                  <c:v>1.82</c:v>
                </c:pt>
                <c:pt idx="113">
                  <c:v>1.83</c:v>
                </c:pt>
                <c:pt idx="114">
                  <c:v>1.84</c:v>
                </c:pt>
                <c:pt idx="115">
                  <c:v>1.85</c:v>
                </c:pt>
                <c:pt idx="116">
                  <c:v>1.86</c:v>
                </c:pt>
                <c:pt idx="117">
                  <c:v>1.87</c:v>
                </c:pt>
                <c:pt idx="118">
                  <c:v>1.88</c:v>
                </c:pt>
                <c:pt idx="119">
                  <c:v>1.89</c:v>
                </c:pt>
                <c:pt idx="120">
                  <c:v>1.9</c:v>
                </c:pt>
                <c:pt idx="121">
                  <c:v>1.91</c:v>
                </c:pt>
                <c:pt idx="122">
                  <c:v>1.92</c:v>
                </c:pt>
                <c:pt idx="123">
                  <c:v>1.93</c:v>
                </c:pt>
                <c:pt idx="124">
                  <c:v>1.94</c:v>
                </c:pt>
                <c:pt idx="125">
                  <c:v>1.95</c:v>
                </c:pt>
                <c:pt idx="126">
                  <c:v>1.96</c:v>
                </c:pt>
                <c:pt idx="127">
                  <c:v>1.97</c:v>
                </c:pt>
                <c:pt idx="128">
                  <c:v>1.98</c:v>
                </c:pt>
                <c:pt idx="129">
                  <c:v>1.99</c:v>
                </c:pt>
                <c:pt idx="130">
                  <c:v>2</c:v>
                </c:pt>
                <c:pt idx="131">
                  <c:v>2.01</c:v>
                </c:pt>
                <c:pt idx="132">
                  <c:v>2.02</c:v>
                </c:pt>
                <c:pt idx="133">
                  <c:v>2.03</c:v>
                </c:pt>
                <c:pt idx="134">
                  <c:v>2.04</c:v>
                </c:pt>
                <c:pt idx="135">
                  <c:v>2.05</c:v>
                </c:pt>
                <c:pt idx="136">
                  <c:v>2.06</c:v>
                </c:pt>
                <c:pt idx="137">
                  <c:v>2.07</c:v>
                </c:pt>
                <c:pt idx="138">
                  <c:v>2.08</c:v>
                </c:pt>
                <c:pt idx="139">
                  <c:v>2.09</c:v>
                </c:pt>
                <c:pt idx="140">
                  <c:v>2.1</c:v>
                </c:pt>
                <c:pt idx="141">
                  <c:v>2.11</c:v>
                </c:pt>
                <c:pt idx="142">
                  <c:v>2.12</c:v>
                </c:pt>
                <c:pt idx="143">
                  <c:v>2.13</c:v>
                </c:pt>
                <c:pt idx="144">
                  <c:v>2.14</c:v>
                </c:pt>
                <c:pt idx="145">
                  <c:v>2.15</c:v>
                </c:pt>
                <c:pt idx="146">
                  <c:v>2.16</c:v>
                </c:pt>
                <c:pt idx="147">
                  <c:v>2.17</c:v>
                </c:pt>
                <c:pt idx="148">
                  <c:v>2.18</c:v>
                </c:pt>
                <c:pt idx="149">
                  <c:v>2.19</c:v>
                </c:pt>
              </c:numCache>
            </c:numRef>
          </c:xVal>
          <c:yVal>
            <c:numRef>
              <c:f>Sheet2!$E$6:$E$155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0.108000000000001</c:v>
                </c:pt>
                <c:pt idx="5">
                  <c:v>0.244</c:v>
                </c:pt>
                <c:pt idx="6">
                  <c:v>0.380000000000001</c:v>
                </c:pt>
                <c:pt idx="7">
                  <c:v>0.516</c:v>
                </c:pt>
                <c:pt idx="8">
                  <c:v>0.652000000000001</c:v>
                </c:pt>
                <c:pt idx="9">
                  <c:v>0.788</c:v>
                </c:pt>
                <c:pt idx="10">
                  <c:v>0.924000000000001</c:v>
                </c:pt>
                <c:pt idx="11">
                  <c:v>1.06</c:v>
                </c:pt>
                <c:pt idx="12">
                  <c:v>1.196</c:v>
                </c:pt>
                <c:pt idx="13">
                  <c:v>1.332</c:v>
                </c:pt>
                <c:pt idx="14">
                  <c:v>1.468</c:v>
                </c:pt>
                <c:pt idx="15">
                  <c:v>1.604</c:v>
                </c:pt>
                <c:pt idx="16">
                  <c:v>1.74</c:v>
                </c:pt>
                <c:pt idx="17">
                  <c:v>1.876</c:v>
                </c:pt>
                <c:pt idx="18">
                  <c:v>2.012</c:v>
                </c:pt>
                <c:pt idx="19">
                  <c:v>2.148</c:v>
                </c:pt>
                <c:pt idx="20">
                  <c:v>2.284</c:v>
                </c:pt>
                <c:pt idx="21">
                  <c:v>2.42</c:v>
                </c:pt>
                <c:pt idx="22">
                  <c:v>2.556</c:v>
                </c:pt>
                <c:pt idx="23">
                  <c:v>2.692</c:v>
                </c:pt>
                <c:pt idx="24">
                  <c:v>2.828</c:v>
                </c:pt>
                <c:pt idx="25">
                  <c:v>2.964</c:v>
                </c:pt>
                <c:pt idx="26">
                  <c:v>3.1</c:v>
                </c:pt>
                <c:pt idx="27">
                  <c:v>3.236</c:v>
                </c:pt>
                <c:pt idx="28">
                  <c:v>3.372</c:v>
                </c:pt>
                <c:pt idx="29">
                  <c:v>3.508</c:v>
                </c:pt>
                <c:pt idx="30">
                  <c:v>3.644</c:v>
                </c:pt>
                <c:pt idx="31">
                  <c:v>4.0016</c:v>
                </c:pt>
                <c:pt idx="32">
                  <c:v>4.3532</c:v>
                </c:pt>
                <c:pt idx="33">
                  <c:v>4.7048</c:v>
                </c:pt>
                <c:pt idx="34">
                  <c:v>5.05640000000001</c:v>
                </c:pt>
                <c:pt idx="35">
                  <c:v>5.408</c:v>
                </c:pt>
                <c:pt idx="36">
                  <c:v>5.7596</c:v>
                </c:pt>
                <c:pt idx="37">
                  <c:v>6.11120000000001</c:v>
                </c:pt>
                <c:pt idx="38">
                  <c:v>6.4628</c:v>
                </c:pt>
                <c:pt idx="39">
                  <c:v>6.8144</c:v>
                </c:pt>
                <c:pt idx="40">
                  <c:v>7.16600000000001</c:v>
                </c:pt>
                <c:pt idx="41">
                  <c:v>7.51760000000001</c:v>
                </c:pt>
                <c:pt idx="42">
                  <c:v>7.8692</c:v>
                </c:pt>
                <c:pt idx="43">
                  <c:v>8.22080000000001</c:v>
                </c:pt>
                <c:pt idx="44">
                  <c:v>8.57240000000001</c:v>
                </c:pt>
                <c:pt idx="45">
                  <c:v>8.92400000000001</c:v>
                </c:pt>
                <c:pt idx="46">
                  <c:v>9.27560000000001</c:v>
                </c:pt>
                <c:pt idx="47">
                  <c:v>10.0123</c:v>
                </c:pt>
                <c:pt idx="48">
                  <c:v>10.7542</c:v>
                </c:pt>
                <c:pt idx="49">
                  <c:v>11.4961</c:v>
                </c:pt>
                <c:pt idx="50">
                  <c:v>12.238</c:v>
                </c:pt>
                <c:pt idx="51">
                  <c:v>12.9799</c:v>
                </c:pt>
                <c:pt idx="52">
                  <c:v>13.7218</c:v>
                </c:pt>
                <c:pt idx="53">
                  <c:v>14.4637</c:v>
                </c:pt>
                <c:pt idx="54">
                  <c:v>15.2056</c:v>
                </c:pt>
                <c:pt idx="55">
                  <c:v>15.9475</c:v>
                </c:pt>
                <c:pt idx="56">
                  <c:v>16.6894</c:v>
                </c:pt>
                <c:pt idx="57">
                  <c:v>17.4313</c:v>
                </c:pt>
                <c:pt idx="58">
                  <c:v>18.1732</c:v>
                </c:pt>
                <c:pt idx="59">
                  <c:v>18.9151</c:v>
                </c:pt>
                <c:pt idx="60">
                  <c:v>19.657</c:v>
                </c:pt>
                <c:pt idx="61">
                  <c:v>20.3989</c:v>
                </c:pt>
                <c:pt idx="62">
                  <c:v>21.1408</c:v>
                </c:pt>
                <c:pt idx="63">
                  <c:v>21.8827</c:v>
                </c:pt>
                <c:pt idx="64">
                  <c:v>22.6246</c:v>
                </c:pt>
                <c:pt idx="65">
                  <c:v>23.3665</c:v>
                </c:pt>
                <c:pt idx="66">
                  <c:v>24.1084</c:v>
                </c:pt>
                <c:pt idx="67">
                  <c:v>24.8503</c:v>
                </c:pt>
                <c:pt idx="68">
                  <c:v>20.5020973659001</c:v>
                </c:pt>
                <c:pt idx="69">
                  <c:v>21.1164029749492</c:v>
                </c:pt>
                <c:pt idx="70">
                  <c:v>21.7445951999997</c:v>
                </c:pt>
                <c:pt idx="71">
                  <c:v>22.3866318429256</c:v>
                </c:pt>
                <c:pt idx="72">
                  <c:v>23.0424738131329</c:v>
                </c:pt>
                <c:pt idx="73">
                  <c:v>23.7120873351752</c:v>
                </c:pt>
                <c:pt idx="74">
                  <c:v>24.3954462543849</c:v>
                </c:pt>
                <c:pt idx="75">
                  <c:v>25.0925344406261</c:v>
                </c:pt>
                <c:pt idx="76">
                  <c:v>25.8033482900361</c:v>
                </c:pt>
                <c:pt idx="77">
                  <c:v>26.5278993249114</c:v>
                </c:pt>
                <c:pt idx="78">
                  <c:v>27.2662168915964</c:v>
                </c:pt>
                <c:pt idx="79">
                  <c:v>28.0183509564739</c:v>
                </c:pt>
                <c:pt idx="80">
                  <c:v>28.7843749999969</c:v>
                </c:pt>
                <c:pt idx="81">
                  <c:v>29.5643890087939</c:v>
                </c:pt>
                <c:pt idx="82">
                  <c:v>30.3585225658393</c:v>
                </c:pt>
                <c:pt idx="83">
                  <c:v>31.1669380386701</c:v>
                </c:pt>
                <c:pt idx="84">
                  <c:v>31.9898338657116</c:v>
                </c:pt>
                <c:pt idx="85">
                  <c:v>32.8274479406236</c:v>
                </c:pt>
                <c:pt idx="86">
                  <c:v>33.6800610947088</c:v>
                </c:pt>
                <c:pt idx="87">
                  <c:v>34.548000677412</c:v>
                </c:pt>
                <c:pt idx="88">
                  <c:v>35.4316442348947</c:v>
                </c:pt>
                <c:pt idx="89">
                  <c:v>36.331423286602</c:v>
                </c:pt>
                <c:pt idx="90">
                  <c:v>37.2478272000054</c:v>
                </c:pt>
                <c:pt idx="91">
                  <c:v>38.1814071632695</c:v>
                </c:pt>
                <c:pt idx="92">
                  <c:v>39.132780256142</c:v>
                </c:pt>
                <c:pt idx="93">
                  <c:v>40.1026336187676</c:v>
                </c:pt>
                <c:pt idx="94">
                  <c:v>41.091728718642</c:v>
                </c:pt>
                <c:pt idx="95">
                  <c:v>42.1009057156229</c:v>
                </c:pt>
                <c:pt idx="96">
                  <c:v>43.1310879249767</c:v>
                </c:pt>
                <c:pt idx="97">
                  <c:v>44.1832863785143</c:v>
                </c:pt>
                <c:pt idx="98">
                  <c:v>45.2586044837898</c:v>
                </c:pt>
                <c:pt idx="99">
                  <c:v>46.3582427813348</c:v>
                </c:pt>
                <c:pt idx="100">
                  <c:v>47.4835037999973</c:v>
                </c:pt>
                <c:pt idx="101">
                  <c:v>48.6357970103376</c:v>
                </c:pt>
                <c:pt idx="102">
                  <c:v>49.8166438760435</c:v>
                </c:pt>
                <c:pt idx="103">
                  <c:v>51.0276830034603</c:v>
                </c:pt>
                <c:pt idx="104">
                  <c:v>52.2706753891734</c:v>
                </c:pt>
                <c:pt idx="105">
                  <c:v>53.5475097656248</c:v>
                </c:pt>
                <c:pt idx="106">
                  <c:v>54.8602080448522</c:v>
                </c:pt>
                <c:pt idx="107">
                  <c:v>56.2109308602211</c:v>
                </c:pt>
                <c:pt idx="108">
                  <c:v>57.6019832062852</c:v>
                </c:pt>
                <c:pt idx="109">
                  <c:v>59.0358201766566</c:v>
                </c:pt>
                <c:pt idx="110">
                  <c:v>60.5150528000007</c:v>
                </c:pt>
                <c:pt idx="111">
                  <c:v>62.042453974016</c:v>
                </c:pt>
                <c:pt idx="112">
                  <c:v>63.6209644975465</c:v>
                </c:pt>
                <c:pt idx="113">
                  <c:v>65.253699200758</c:v>
                </c:pt>
                <c:pt idx="114">
                  <c:v>66.9439531733</c:v>
                </c:pt>
                <c:pt idx="115">
                  <c:v>68.6952080906248</c:v>
                </c:pt>
                <c:pt idx="116">
                  <c:v>70.5111386383163</c:v>
                </c:pt>
                <c:pt idx="117">
                  <c:v>72.3956190345206</c:v>
                </c:pt>
                <c:pt idx="118">
                  <c:v>74.3527296503866</c:v>
                </c:pt>
                <c:pt idx="119">
                  <c:v>76.3867637285838</c:v>
                </c:pt>
                <c:pt idx="120">
                  <c:v>78.502234199996</c:v>
                </c:pt>
                <c:pt idx="121">
                  <c:v>80.7038805982874</c:v>
                </c:pt>
                <c:pt idx="122">
                  <c:v>82.9966760726537</c:v>
                </c:pt>
                <c:pt idx="123">
                  <c:v>85.3858344986542</c:v>
                </c:pt>
                <c:pt idx="124">
                  <c:v>87.8768176870271</c:v>
                </c:pt>
                <c:pt idx="125">
                  <c:v>90.4753426906285</c:v>
                </c:pt>
                <c:pt idx="126">
                  <c:v>93.187389209389</c:v>
                </c:pt>
                <c:pt idx="127">
                  <c:v>96.0192070934294</c:v>
                </c:pt>
                <c:pt idx="128">
                  <c:v>98.9773239440819</c:v>
                </c:pt>
                <c:pt idx="129">
                  <c:v>102.068552813115</c:v>
                </c:pt>
                <c:pt idx="130">
                  <c:v>105.299999999997</c:v>
                </c:pt>
                <c:pt idx="131">
                  <c:v>108.679072947152</c:v>
                </c:pt>
                <c:pt idx="132">
                  <c:v>112.213488233342</c:v>
                </c:pt>
                <c:pt idx="133">
                  <c:v>115.911279665142</c:v>
                </c:pt>
                <c:pt idx="134">
                  <c:v>119.780806466343</c:v>
                </c:pt>
                <c:pt idx="135">
                  <c:v>123.830761565633</c:v>
                </c:pt>
                <c:pt idx="136">
                  <c:v>128.070179982069</c:v>
                </c:pt>
                <c:pt idx="137">
                  <c:v>132.508447308932</c:v>
                </c:pt>
                <c:pt idx="138">
                  <c:v>137.155308295366</c:v>
                </c:pt>
                <c:pt idx="139">
                  <c:v>142.020875526241</c:v>
                </c:pt>
                <c:pt idx="140">
                  <c:v>147.115638200002</c:v>
                </c:pt>
                <c:pt idx="141">
                  <c:v>152.450471004624</c:v>
                </c:pt>
                <c:pt idx="142">
                  <c:v>158.03664309165</c:v>
                </c:pt>
                <c:pt idx="143">
                  <c:v>163.885827148238</c:v>
                </c:pt>
                <c:pt idx="144">
                  <c:v>170.010108567287</c:v>
                </c:pt>
                <c:pt idx="145">
                  <c:v>176.421994715617</c:v>
                </c:pt>
                <c:pt idx="146">
                  <c:v>183.134424300333</c:v>
                </c:pt>
                <c:pt idx="147">
                  <c:v>190.160776833027</c:v>
                </c:pt>
                <c:pt idx="148">
                  <c:v>197.514882192264</c:v>
                </c:pt>
                <c:pt idx="149">
                  <c:v>205.211030283965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468682"/>
        <c:axId val="809699883"/>
      </c:scatterChart>
      <c:valAx>
        <c:axId val="26346868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altLang="en-US"/>
                  <a:t>VRL</a:t>
                </a:r>
                <a:endParaRPr lang="es-CO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9699883"/>
        <c:crosses val="autoZero"/>
        <c:crossBetween val="midCat"/>
      </c:valAx>
      <c:valAx>
        <c:axId val="8096998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altLang="en-US" b="1"/>
                  <a:t>ppm</a:t>
                </a:r>
                <a:endParaRPr lang="es-CO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346868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434975</xdr:colOff>
      <xdr:row>7</xdr:row>
      <xdr:rowOff>6350</xdr:rowOff>
    </xdr:from>
    <xdr:to>
      <xdr:col>14</xdr:col>
      <xdr:colOff>130175</xdr:colOff>
      <xdr:row>21</xdr:row>
      <xdr:rowOff>82550</xdr:rowOff>
    </xdr:to>
    <xdr:graphicFrame>
      <xdr:nvGraphicFramePr>
        <xdr:cNvPr id="5" name="Chart 4"/>
        <xdr:cNvGraphicFramePr/>
      </xdr:nvGraphicFramePr>
      <xdr:xfrm>
        <a:off x="4521200" y="1339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25400</xdr:colOff>
      <xdr:row>15</xdr:row>
      <xdr:rowOff>144145</xdr:rowOff>
    </xdr:from>
    <xdr:to>
      <xdr:col>16</xdr:col>
      <xdr:colOff>349250</xdr:colOff>
      <xdr:row>30</xdr:row>
      <xdr:rowOff>29845</xdr:rowOff>
    </xdr:to>
    <xdr:graphicFrame>
      <xdr:nvGraphicFramePr>
        <xdr:cNvPr id="2" name="Chart 1"/>
        <xdr:cNvGraphicFramePr/>
      </xdr:nvGraphicFramePr>
      <xdr:xfrm>
        <a:off x="4711700" y="300164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M29"/>
  <sheetViews>
    <sheetView topLeftCell="C1" workbookViewId="0">
      <selection activeCell="D6" sqref="D6"/>
    </sheetView>
  </sheetViews>
  <sheetFormatPr defaultColWidth="9.14285714285714" defaultRowHeight="15"/>
  <cols>
    <col min="1" max="1" width="4.85714285714286" customWidth="1"/>
    <col min="2" max="2" width="7.71428571428571" customWidth="1"/>
    <col min="3" max="3" width="10.2857142857143" customWidth="1"/>
    <col min="5" max="5" width="13.1428571428571" customWidth="1"/>
    <col min="6" max="6" width="18.5714285714286" customWidth="1"/>
    <col min="7" max="7" width="11" customWidth="1"/>
  </cols>
  <sheetData>
    <row r="5" spans="2:6">
      <c r="B5" s="18" t="s">
        <v>0</v>
      </c>
      <c r="C5" s="19" t="s">
        <v>1</v>
      </c>
      <c r="D5" s="19" t="s">
        <v>2</v>
      </c>
      <c r="E5" s="19" t="s">
        <v>3</v>
      </c>
      <c r="F5" s="20" t="s">
        <v>4</v>
      </c>
    </row>
    <row r="6" spans="1:6">
      <c r="A6" s="21" t="s">
        <v>5</v>
      </c>
      <c r="B6" s="18">
        <v>0</v>
      </c>
      <c r="C6" s="18">
        <v>1</v>
      </c>
      <c r="D6" s="18">
        <v>0.58</v>
      </c>
      <c r="E6" s="22">
        <f>POWER(10,(((LOG10(D6))-F$17)/F$16))</f>
        <v>1.26563677157683</v>
      </c>
      <c r="F6" s="22">
        <f>POWER((C6-E6),2)</f>
        <v>0.0705628944137615</v>
      </c>
    </row>
    <row r="7" spans="2:6">
      <c r="B7" s="18">
        <v>1</v>
      </c>
      <c r="C7" s="18">
        <v>10</v>
      </c>
      <c r="D7" s="18">
        <v>0.32</v>
      </c>
      <c r="E7" s="22">
        <f>POWER(10,(((LOG10(D7))-F$17)/F$16))</f>
        <v>10</v>
      </c>
      <c r="F7" s="22">
        <f>POWER((C7-E7),2)</f>
        <v>0</v>
      </c>
    </row>
    <row r="8" spans="1:6">
      <c r="A8" s="21" t="s">
        <v>6</v>
      </c>
      <c r="B8" s="18">
        <v>2</v>
      </c>
      <c r="C8" s="18">
        <v>50</v>
      </c>
      <c r="D8" s="18">
        <v>0.21</v>
      </c>
      <c r="E8" s="22">
        <f>POWER(10,(((LOG10(D8))-F$17)/F$16))</f>
        <v>43.2322600974171</v>
      </c>
      <c r="F8" s="22">
        <f>POWER((C8-E8),2)</f>
        <v>45.8023033890126</v>
      </c>
    </row>
    <row r="9" spans="2:6">
      <c r="B9" s="18">
        <v>3</v>
      </c>
      <c r="C9" s="18">
        <v>100</v>
      </c>
      <c r="D9" s="18">
        <v>0.175</v>
      </c>
      <c r="E9" s="22">
        <f>POWER(10,(((LOG10(D9))-F$17)/F$16))</f>
        <v>81.4734980757481</v>
      </c>
      <c r="F9" s="22">
        <f>POWER((C9-E9),2)</f>
        <v>343.231273549311</v>
      </c>
    </row>
    <row r="10" spans="1:6">
      <c r="A10" s="21" t="s">
        <v>7</v>
      </c>
      <c r="B10" s="18">
        <v>4</v>
      </c>
      <c r="C10" s="18">
        <v>110</v>
      </c>
      <c r="D10" s="18">
        <v>0.15</v>
      </c>
      <c r="E10" s="22">
        <v>20</v>
      </c>
      <c r="F10" s="22">
        <f>POWER((C10-E10),2)</f>
        <v>8100</v>
      </c>
    </row>
    <row r="11" spans="6:7">
      <c r="F11" s="23">
        <f>SUM(F6:F10)</f>
        <v>8489.10413983274</v>
      </c>
      <c r="G11" s="20" t="s">
        <v>8</v>
      </c>
    </row>
    <row r="14" spans="12:13">
      <c r="L14" t="s">
        <v>9</v>
      </c>
      <c r="M14" s="24">
        <v>144</v>
      </c>
    </row>
    <row r="16" spans="5:6">
      <c r="E16" s="20" t="s">
        <v>10</v>
      </c>
      <c r="F16" s="22">
        <f>LOG10(D10/D6)/LOG10(C10/C6)</f>
        <v>-0.287713745021935</v>
      </c>
    </row>
    <row r="17" spans="5:6">
      <c r="E17" s="20" t="s">
        <v>11</v>
      </c>
      <c r="F17" s="22">
        <f>(LOG10(D7))-(F$16*(LOG10(C7)))</f>
        <v>-0.207136276658159</v>
      </c>
    </row>
    <row r="18" spans="5:6">
      <c r="E18" s="20" t="s">
        <v>12</v>
      </c>
      <c r="F18" s="22">
        <f>SQRT(F11/(5-2))</f>
        <v>53.1949375405616</v>
      </c>
    </row>
    <row r="25" spans="6:8">
      <c r="F25" s="18"/>
      <c r="H25" s="18"/>
    </row>
    <row r="26" spans="6:8">
      <c r="F26" s="18"/>
      <c r="H26" s="18"/>
    </row>
    <row r="27" spans="6:8">
      <c r="F27" s="18"/>
      <c r="H27" s="18"/>
    </row>
    <row r="28" spans="6:8">
      <c r="F28" s="18"/>
      <c r="H28" s="18"/>
    </row>
    <row r="29" spans="6:8">
      <c r="F29" s="18"/>
      <c r="H29" s="1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I21"/>
  <sheetViews>
    <sheetView workbookViewId="0">
      <selection activeCell="G11" sqref="G11"/>
    </sheetView>
  </sheetViews>
  <sheetFormatPr defaultColWidth="9.14285714285714" defaultRowHeight="15"/>
  <cols>
    <col min="6" max="7" width="15.2857142857143" customWidth="1"/>
    <col min="8" max="8" width="20.1428571428571" customWidth="1"/>
    <col min="9" max="9" width="12.8571428571429"/>
  </cols>
  <sheetData>
    <row r="6" ht="29" customHeight="1" spans="5:6">
      <c r="E6" s="15" t="s">
        <v>9</v>
      </c>
      <c r="F6" t="s">
        <v>13</v>
      </c>
    </row>
    <row r="7" ht="18" customHeight="1" spans="5:7">
      <c r="E7" s="16">
        <v>145</v>
      </c>
      <c r="F7" s="16">
        <f>POWER((E7-I$20),2)</f>
        <v>1.55251599999995</v>
      </c>
      <c r="G7" s="16"/>
    </row>
    <row r="8" spans="5:7">
      <c r="E8" s="16">
        <v>147.7</v>
      </c>
      <c r="F8" s="16">
        <f>POWER((E8-I$20),2)</f>
        <v>2.11411600000002</v>
      </c>
      <c r="G8" s="16"/>
    </row>
    <row r="9" spans="5:7">
      <c r="E9" s="16">
        <v>146.34</v>
      </c>
      <c r="F9" s="16">
        <f t="shared" ref="F8:F16" si="0">POWER((E9-I$20),2)</f>
        <v>0.00883600000000423</v>
      </c>
      <c r="G9" s="16"/>
    </row>
    <row r="10" spans="5:7">
      <c r="E10" s="16">
        <v>146.34</v>
      </c>
      <c r="F10" s="16">
        <f t="shared" si="0"/>
        <v>0.00883600000000423</v>
      </c>
      <c r="G10" s="16"/>
    </row>
    <row r="11" spans="5:7">
      <c r="E11" s="16">
        <v>147.7</v>
      </c>
      <c r="F11" s="16">
        <f t="shared" si="0"/>
        <v>2.11411600000002</v>
      </c>
      <c r="G11" s="16"/>
    </row>
    <row r="12" ht="14" customHeight="1" spans="5:7">
      <c r="E12" s="16">
        <v>146.34</v>
      </c>
      <c r="F12" s="16">
        <f t="shared" si="0"/>
        <v>0.00883600000000423</v>
      </c>
      <c r="G12" s="16"/>
    </row>
    <row r="13" spans="5:7">
      <c r="E13" s="16">
        <v>147.7</v>
      </c>
      <c r="F13" s="16">
        <f t="shared" si="0"/>
        <v>2.11411600000002</v>
      </c>
      <c r="G13" s="16"/>
    </row>
    <row r="14" spans="5:7">
      <c r="E14" s="16">
        <v>145</v>
      </c>
      <c r="F14" s="16">
        <f t="shared" si="0"/>
        <v>1.55251599999995</v>
      </c>
      <c r="G14" s="16"/>
    </row>
    <row r="15" spans="5:7">
      <c r="E15" s="16">
        <v>145</v>
      </c>
      <c r="F15" s="16">
        <f t="shared" si="0"/>
        <v>1.55251599999995</v>
      </c>
      <c r="G15" s="16"/>
    </row>
    <row r="16" spans="5:7">
      <c r="E16" s="16">
        <v>145.34</v>
      </c>
      <c r="F16" s="16">
        <f t="shared" si="0"/>
        <v>0.820835999999959</v>
      </c>
      <c r="G16" s="16"/>
    </row>
    <row r="17" spans="6:7">
      <c r="F17" s="17">
        <f>SUM(F7:F16)</f>
        <v>11.8472399999999</v>
      </c>
      <c r="G17" t="s">
        <v>14</v>
      </c>
    </row>
    <row r="20" spans="8:9">
      <c r="H20" t="s">
        <v>15</v>
      </c>
      <c r="I20" s="17">
        <f>SUM(E7:E16)/10</f>
        <v>146.246</v>
      </c>
    </row>
    <row r="21" spans="8:9">
      <c r="H21" t="s">
        <v>16</v>
      </c>
      <c r="I21">
        <f>SQRT(F17/9)</f>
        <v>1.14732732905653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H25"/>
  <sheetViews>
    <sheetView workbookViewId="0">
      <selection activeCell="H24" sqref="H24"/>
    </sheetView>
  </sheetViews>
  <sheetFormatPr defaultColWidth="9.14285714285714" defaultRowHeight="15" outlineLevelCol="7"/>
  <cols>
    <col min="3" max="3" width="3.28571428571429" customWidth="1"/>
    <col min="4" max="5" width="12.8571428571429"/>
    <col min="6" max="6" width="14"/>
  </cols>
  <sheetData>
    <row r="4" spans="1:8">
      <c r="A4" t="s">
        <v>17</v>
      </c>
      <c r="B4" t="s">
        <v>18</v>
      </c>
      <c r="D4" s="11" t="s">
        <v>19</v>
      </c>
      <c r="E4" s="11" t="s">
        <v>20</v>
      </c>
      <c r="F4" s="11" t="s">
        <v>21</v>
      </c>
      <c r="G4" s="12">
        <v>0</v>
      </c>
      <c r="H4" s="13">
        <v>1</v>
      </c>
    </row>
    <row r="5" spans="4:6">
      <c r="D5" s="14">
        <v>0.5</v>
      </c>
      <c r="E5" s="14">
        <v>0</v>
      </c>
      <c r="F5" s="14">
        <f>(136.2*(D5^6))-(964.2*(D5^5))+(2758*(D5^4))-(4028*(D5^3))+(3162*(D5^2))-(1252*(D5))+194.9</f>
        <v>0.271874999999994</v>
      </c>
    </row>
    <row r="6" spans="4:6">
      <c r="D6" s="14">
        <v>0.625</v>
      </c>
      <c r="E6" s="14">
        <v>1</v>
      </c>
      <c r="F6" s="14">
        <f t="shared" ref="F6:F24" si="0">(136.2*(D6^6))-(964.2*(D6^5))+(2758*(D6^4))-(4028*(D6^3))+(3162*(D6^2))-(1252*(D6))+194.9</f>
        <v>1.16008987426758</v>
      </c>
    </row>
    <row r="7" spans="4:6">
      <c r="D7" s="14">
        <v>0.75</v>
      </c>
      <c r="E7" s="14">
        <v>3</v>
      </c>
      <c r="F7" s="14">
        <f t="shared" si="0"/>
        <v>3.2924316406251</v>
      </c>
    </row>
    <row r="8" spans="2:6">
      <c r="B8">
        <v>0.2</v>
      </c>
      <c r="D8" s="14">
        <v>1</v>
      </c>
      <c r="E8" s="14">
        <v>6.25</v>
      </c>
      <c r="F8" s="14">
        <f t="shared" si="0"/>
        <v>6.90000000000001</v>
      </c>
    </row>
    <row r="9" spans="4:6">
      <c r="D9" s="14">
        <f>1.25</f>
        <v>1.25</v>
      </c>
      <c r="E9" s="14">
        <f>12.5</f>
        <v>12.5</v>
      </c>
      <c r="F9" s="14">
        <f t="shared" si="0"/>
        <v>13.792822265625</v>
      </c>
    </row>
    <row r="10" spans="1:6">
      <c r="A10">
        <v>7.1</v>
      </c>
      <c r="D10" s="14">
        <f>(A10*0.5)/2.45</f>
        <v>1.44897959183673</v>
      </c>
      <c r="E10" s="14">
        <v>25</v>
      </c>
      <c r="F10" s="14">
        <f t="shared" si="0"/>
        <v>25.0207742134182</v>
      </c>
    </row>
    <row r="11" spans="4:6">
      <c r="D11" s="13">
        <v>1.625</v>
      </c>
      <c r="E11" s="13">
        <v>37.5</v>
      </c>
      <c r="F11" s="13">
        <f t="shared" si="0"/>
        <v>39.6153511047363</v>
      </c>
    </row>
    <row r="12" spans="4:6">
      <c r="D12" s="13">
        <v>1.75</v>
      </c>
      <c r="E12" s="13">
        <v>50</v>
      </c>
      <c r="F12" s="13">
        <f t="shared" si="0"/>
        <v>53.5475097656239</v>
      </c>
    </row>
    <row r="13" spans="1:6">
      <c r="A13">
        <v>9</v>
      </c>
      <c r="D13" s="13">
        <f>(A13*0.5)/2.45</f>
        <v>1.83673469387755</v>
      </c>
      <c r="E13" s="13">
        <v>62.5</v>
      </c>
      <c r="F13" s="13">
        <f t="shared" si="0"/>
        <v>66.3854993405893</v>
      </c>
    </row>
    <row r="14" spans="1:6">
      <c r="A14">
        <v>9.3</v>
      </c>
      <c r="D14" s="13">
        <f>(A14*0.5)/2.45</f>
        <v>1.89795918367347</v>
      </c>
      <c r="E14" s="13">
        <v>75</v>
      </c>
      <c r="F14" s="13">
        <f t="shared" si="0"/>
        <v>78.0636645224216</v>
      </c>
    </row>
    <row r="15" spans="1:6">
      <c r="A15">
        <v>9.5</v>
      </c>
      <c r="D15" s="13">
        <f>(A15*0.5)/2.45</f>
        <v>1.93877551020408</v>
      </c>
      <c r="E15" s="13">
        <v>87.5</v>
      </c>
      <c r="F15" s="13">
        <f t="shared" si="0"/>
        <v>87.5661387459194</v>
      </c>
    </row>
    <row r="16" spans="4:6">
      <c r="D16" s="13">
        <v>2</v>
      </c>
      <c r="E16" s="13">
        <f>100</f>
        <v>100</v>
      </c>
      <c r="F16" s="13">
        <f t="shared" si="0"/>
        <v>105.299999999998</v>
      </c>
    </row>
    <row r="17" spans="1:6">
      <c r="A17">
        <v>9.9</v>
      </c>
      <c r="D17" s="13">
        <f t="shared" ref="D17:D24" si="1">(A17*0.5)/2.45</f>
        <v>2.02040816326531</v>
      </c>
      <c r="E17" s="13">
        <v>112.5</v>
      </c>
      <c r="F17" s="13">
        <f t="shared" si="0"/>
        <v>112.361164701829</v>
      </c>
    </row>
    <row r="18" spans="1:6">
      <c r="A18">
        <v>10.1</v>
      </c>
      <c r="D18" s="13">
        <f t="shared" si="1"/>
        <v>2.06122448979592</v>
      </c>
      <c r="E18" s="13">
        <v>125</v>
      </c>
      <c r="F18" s="13">
        <f t="shared" si="0"/>
        <v>128.602765142869</v>
      </c>
    </row>
    <row r="19" spans="1:6">
      <c r="A19">
        <v>10.2</v>
      </c>
      <c r="D19" s="13">
        <f t="shared" si="1"/>
        <v>2.08163265306122</v>
      </c>
      <c r="E19" s="13">
        <v>137.5</v>
      </c>
      <c r="F19" s="13">
        <f t="shared" si="0"/>
        <v>137.934474730938</v>
      </c>
    </row>
    <row r="20" spans="1:6">
      <c r="A20">
        <v>10.4</v>
      </c>
      <c r="D20" s="13">
        <f t="shared" si="1"/>
        <v>2.12244897959184</v>
      </c>
      <c r="E20" s="13">
        <v>150</v>
      </c>
      <c r="F20" s="13">
        <f t="shared" si="0"/>
        <v>159.444321176395</v>
      </c>
    </row>
    <row r="21" spans="1:6">
      <c r="A21">
        <v>10.5</v>
      </c>
      <c r="D21" s="13">
        <f t="shared" si="1"/>
        <v>2.14285714285714</v>
      </c>
      <c r="E21" s="13">
        <v>162.5</v>
      </c>
      <c r="F21" s="13">
        <f t="shared" si="0"/>
        <v>171.812170949178</v>
      </c>
    </row>
    <row r="22" spans="1:6">
      <c r="A22">
        <v>10.55</v>
      </c>
      <c r="D22" s="13">
        <f t="shared" si="1"/>
        <v>2.1530612244898</v>
      </c>
      <c r="E22" s="13">
        <v>175</v>
      </c>
      <c r="F22" s="13">
        <f t="shared" si="0"/>
        <v>178.44429071726</v>
      </c>
    </row>
    <row r="23" spans="1:6">
      <c r="A23">
        <v>10.6</v>
      </c>
      <c r="D23" s="13">
        <f>(A23*0.5)/2.45</f>
        <v>2.16326530612245</v>
      </c>
      <c r="E23" s="13">
        <v>187.5</v>
      </c>
      <c r="F23" s="13">
        <f t="shared" si="0"/>
        <v>185.393563206744</v>
      </c>
    </row>
    <row r="24" spans="4:6">
      <c r="D24" s="13">
        <v>2.1875</v>
      </c>
      <c r="E24" s="13">
        <v>200</v>
      </c>
      <c r="F24" s="13">
        <f t="shared" si="0"/>
        <v>203.254127705097</v>
      </c>
    </row>
    <row r="25" spans="4:6">
      <c r="D25">
        <v>1.37</v>
      </c>
      <c r="F25" s="13">
        <f>(136.2*(D25^6))-(964.2*(D25^5))+(2758*(D25^4))-(4028*(D25^3))+(3162*(D25^2))-(1252*(D25))+194.9</f>
        <v>19.9017215690036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5:Q155"/>
  <sheetViews>
    <sheetView tabSelected="1" topLeftCell="B1" workbookViewId="0">
      <selection activeCell="F8" sqref="F8"/>
    </sheetView>
  </sheetViews>
  <sheetFormatPr defaultColWidth="9.14285714285714" defaultRowHeight="15"/>
  <cols>
    <col min="4" max="4" width="9.14285714285714" style="1"/>
    <col min="5" max="5" width="12.8571428571429" style="1"/>
    <col min="7" max="7" width="11.7142857142857"/>
    <col min="8" max="8" width="11.7142857142857" customWidth="1"/>
    <col min="9" max="9" width="2.57142857142857" customWidth="1"/>
    <col min="12" max="12" width="2" customWidth="1"/>
    <col min="15" max="15" width="1.71428571428571" customWidth="1"/>
  </cols>
  <sheetData>
    <row r="5" spans="4:5">
      <c r="D5" s="2" t="s">
        <v>19</v>
      </c>
      <c r="E5" s="2" t="s">
        <v>20</v>
      </c>
    </row>
    <row r="6" spans="4:17">
      <c r="D6" s="3">
        <f>0.7</f>
        <v>0.7</v>
      </c>
      <c r="E6" s="3">
        <v>0</v>
      </c>
      <c r="G6" s="4" t="s">
        <v>22</v>
      </c>
      <c r="H6" s="5"/>
      <c r="J6" s="4" t="s">
        <v>23</v>
      </c>
      <c r="K6" s="5"/>
      <c r="M6" s="4" t="s">
        <v>24</v>
      </c>
      <c r="N6" s="5"/>
      <c r="P6" s="4" t="s">
        <v>25</v>
      </c>
      <c r="Q6" s="5"/>
    </row>
    <row r="7" spans="4:17">
      <c r="D7" s="3">
        <f t="shared" ref="D6:D26" si="0">D6+0.01</f>
        <v>0.71</v>
      </c>
      <c r="E7" s="3">
        <v>0</v>
      </c>
      <c r="G7" s="2" t="s">
        <v>26</v>
      </c>
      <c r="H7" s="6">
        <v>136.2</v>
      </c>
      <c r="J7" s="2" t="s">
        <v>26</v>
      </c>
      <c r="K7" s="2" t="s">
        <v>11</v>
      </c>
      <c r="M7" s="2" t="s">
        <v>26</v>
      </c>
      <c r="N7" s="2" t="s">
        <v>11</v>
      </c>
      <c r="P7" s="2" t="s">
        <v>26</v>
      </c>
      <c r="Q7" s="2" t="s">
        <v>11</v>
      </c>
    </row>
    <row r="8" spans="4:17">
      <c r="D8" s="3">
        <f t="shared" si="0"/>
        <v>0.72</v>
      </c>
      <c r="E8" s="3">
        <v>0</v>
      </c>
      <c r="G8" s="2" t="s">
        <v>11</v>
      </c>
      <c r="H8" s="6">
        <v>-964.2</v>
      </c>
      <c r="J8" s="10">
        <v>13.6</v>
      </c>
      <c r="K8" s="10">
        <v>-9.956</v>
      </c>
      <c r="M8" s="8">
        <v>35.16</v>
      </c>
      <c r="N8" s="8">
        <v>-31.51</v>
      </c>
      <c r="P8" s="9">
        <v>74.19</v>
      </c>
      <c r="Q8" s="9">
        <v>-76.79</v>
      </c>
    </row>
    <row r="9" spans="4:8">
      <c r="D9" s="3">
        <f t="shared" si="0"/>
        <v>0.73</v>
      </c>
      <c r="E9" s="3">
        <v>0</v>
      </c>
      <c r="G9" s="2" t="s">
        <v>27</v>
      </c>
      <c r="H9" s="6">
        <v>2758</v>
      </c>
    </row>
    <row r="10" spans="4:8">
      <c r="D10" s="3">
        <f t="shared" si="0"/>
        <v>0.74</v>
      </c>
      <c r="E10" s="7">
        <f>(J$8*D10)+K$8</f>
        <v>0.108000000000001</v>
      </c>
      <c r="G10" s="2" t="s">
        <v>28</v>
      </c>
      <c r="H10" s="6">
        <v>-4028</v>
      </c>
    </row>
    <row r="11" spans="4:8">
      <c r="D11" s="3">
        <f t="shared" si="0"/>
        <v>0.75</v>
      </c>
      <c r="E11" s="7">
        <f t="shared" ref="E11:E36" si="1">(J$8*D11)+K$8</f>
        <v>0.244</v>
      </c>
      <c r="G11" s="2" t="s">
        <v>29</v>
      </c>
      <c r="H11" s="6">
        <v>3162</v>
      </c>
    </row>
    <row r="12" spans="4:8">
      <c r="D12" s="3">
        <f t="shared" si="0"/>
        <v>0.76</v>
      </c>
      <c r="E12" s="7">
        <f t="shared" si="1"/>
        <v>0.380000000000001</v>
      </c>
      <c r="G12" s="2" t="s">
        <v>30</v>
      </c>
      <c r="H12" s="6">
        <v>-1252</v>
      </c>
    </row>
    <row r="13" spans="4:8">
      <c r="D13" s="3">
        <f t="shared" si="0"/>
        <v>0.77</v>
      </c>
      <c r="E13" s="7">
        <f t="shared" si="1"/>
        <v>0.516</v>
      </c>
      <c r="G13" s="2" t="s">
        <v>31</v>
      </c>
      <c r="H13" s="6">
        <v>194.9</v>
      </c>
    </row>
    <row r="14" spans="4:5">
      <c r="D14" s="3">
        <f t="shared" si="0"/>
        <v>0.78</v>
      </c>
      <c r="E14" s="7">
        <f t="shared" si="1"/>
        <v>0.652000000000001</v>
      </c>
    </row>
    <row r="15" spans="4:5">
      <c r="D15" s="3">
        <f t="shared" si="0"/>
        <v>0.79</v>
      </c>
      <c r="E15" s="7">
        <f t="shared" si="1"/>
        <v>0.788</v>
      </c>
    </row>
    <row r="16" spans="4:5">
      <c r="D16" s="3">
        <f t="shared" si="0"/>
        <v>0.8</v>
      </c>
      <c r="E16" s="7">
        <f t="shared" si="1"/>
        <v>0.924000000000001</v>
      </c>
    </row>
    <row r="17" spans="4:5">
      <c r="D17" s="3">
        <f t="shared" si="0"/>
        <v>0.81</v>
      </c>
      <c r="E17" s="7">
        <f t="shared" si="1"/>
        <v>1.06</v>
      </c>
    </row>
    <row r="18" spans="4:5">
      <c r="D18" s="3">
        <f t="shared" si="0"/>
        <v>0.82</v>
      </c>
      <c r="E18" s="7">
        <f t="shared" si="1"/>
        <v>1.196</v>
      </c>
    </row>
    <row r="19" spans="4:5">
      <c r="D19" s="3">
        <f t="shared" si="0"/>
        <v>0.83</v>
      </c>
      <c r="E19" s="7">
        <f t="shared" si="1"/>
        <v>1.332</v>
      </c>
    </row>
    <row r="20" spans="4:5">
      <c r="D20" s="3">
        <f t="shared" si="0"/>
        <v>0.84</v>
      </c>
      <c r="E20" s="7">
        <f t="shared" si="1"/>
        <v>1.468</v>
      </c>
    </row>
    <row r="21" spans="4:5">
      <c r="D21" s="3">
        <f t="shared" si="0"/>
        <v>0.85</v>
      </c>
      <c r="E21" s="7">
        <f t="shared" si="1"/>
        <v>1.604</v>
      </c>
    </row>
    <row r="22" spans="4:5">
      <c r="D22" s="3">
        <f t="shared" si="0"/>
        <v>0.86</v>
      </c>
      <c r="E22" s="7">
        <f t="shared" si="1"/>
        <v>1.74</v>
      </c>
    </row>
    <row r="23" spans="4:5">
      <c r="D23" s="3">
        <f t="shared" si="0"/>
        <v>0.87</v>
      </c>
      <c r="E23" s="7">
        <f t="shared" si="1"/>
        <v>1.876</v>
      </c>
    </row>
    <row r="24" spans="4:5">
      <c r="D24" s="3">
        <f t="shared" si="0"/>
        <v>0.88</v>
      </c>
      <c r="E24" s="7">
        <f t="shared" si="1"/>
        <v>2.012</v>
      </c>
    </row>
    <row r="25" spans="4:5">
      <c r="D25" s="3">
        <f t="shared" si="0"/>
        <v>0.89</v>
      </c>
      <c r="E25" s="7">
        <f t="shared" si="1"/>
        <v>2.148</v>
      </c>
    </row>
    <row r="26" spans="4:5">
      <c r="D26" s="3">
        <f t="shared" si="0"/>
        <v>0.9</v>
      </c>
      <c r="E26" s="7">
        <f t="shared" si="1"/>
        <v>2.284</v>
      </c>
    </row>
    <row r="27" spans="4:5">
      <c r="D27" s="3">
        <f t="shared" ref="D27:D58" si="2">D26+0.01</f>
        <v>0.91</v>
      </c>
      <c r="E27" s="7">
        <f t="shared" si="1"/>
        <v>2.42</v>
      </c>
    </row>
    <row r="28" spans="4:5">
      <c r="D28" s="3">
        <f t="shared" si="2"/>
        <v>0.92</v>
      </c>
      <c r="E28" s="7">
        <f t="shared" si="1"/>
        <v>2.556</v>
      </c>
    </row>
    <row r="29" spans="4:5">
      <c r="D29" s="3">
        <f t="shared" si="2"/>
        <v>0.93</v>
      </c>
      <c r="E29" s="7">
        <f t="shared" si="1"/>
        <v>2.692</v>
      </c>
    </row>
    <row r="30" spans="4:5">
      <c r="D30" s="3">
        <f t="shared" si="2"/>
        <v>0.94</v>
      </c>
      <c r="E30" s="7">
        <f t="shared" si="1"/>
        <v>2.828</v>
      </c>
    </row>
    <row r="31" spans="4:5">
      <c r="D31" s="3">
        <f t="shared" si="2"/>
        <v>0.95</v>
      </c>
      <c r="E31" s="7">
        <f t="shared" si="1"/>
        <v>2.964</v>
      </c>
    </row>
    <row r="32" spans="4:5">
      <c r="D32" s="3">
        <f t="shared" si="2"/>
        <v>0.96</v>
      </c>
      <c r="E32" s="7">
        <f t="shared" si="1"/>
        <v>3.1</v>
      </c>
    </row>
    <row r="33" spans="4:5">
      <c r="D33" s="3">
        <f t="shared" si="2"/>
        <v>0.97</v>
      </c>
      <c r="E33" s="7">
        <f t="shared" si="1"/>
        <v>3.236</v>
      </c>
    </row>
    <row r="34" spans="4:5">
      <c r="D34" s="3">
        <f t="shared" si="2"/>
        <v>0.98</v>
      </c>
      <c r="E34" s="7">
        <f t="shared" si="1"/>
        <v>3.372</v>
      </c>
    </row>
    <row r="35" spans="4:5">
      <c r="D35" s="3">
        <f t="shared" si="2"/>
        <v>0.99</v>
      </c>
      <c r="E35" s="7">
        <f t="shared" si="1"/>
        <v>3.508</v>
      </c>
    </row>
    <row r="36" spans="4:5">
      <c r="D36" s="3">
        <f t="shared" si="2"/>
        <v>1</v>
      </c>
      <c r="E36" s="7">
        <f t="shared" si="1"/>
        <v>3.644</v>
      </c>
    </row>
    <row r="37" spans="4:5">
      <c r="D37" s="3">
        <f t="shared" si="2"/>
        <v>1.01</v>
      </c>
      <c r="E37" s="8">
        <f>(M$8*D37)+N$8</f>
        <v>4.0016</v>
      </c>
    </row>
    <row r="38" spans="4:5">
      <c r="D38" s="3">
        <f t="shared" si="2"/>
        <v>1.02</v>
      </c>
      <c r="E38" s="8">
        <f t="shared" ref="E38:E52" si="3">(M$8*D38)+N$8</f>
        <v>4.3532</v>
      </c>
    </row>
    <row r="39" spans="4:5">
      <c r="D39" s="3">
        <f t="shared" si="2"/>
        <v>1.03</v>
      </c>
      <c r="E39" s="8">
        <f t="shared" si="3"/>
        <v>4.7048</v>
      </c>
    </row>
    <row r="40" spans="4:5">
      <c r="D40" s="3">
        <f t="shared" si="2"/>
        <v>1.04</v>
      </c>
      <c r="E40" s="8">
        <f t="shared" si="3"/>
        <v>5.05640000000001</v>
      </c>
    </row>
    <row r="41" spans="4:5">
      <c r="D41" s="3">
        <f t="shared" si="2"/>
        <v>1.05</v>
      </c>
      <c r="E41" s="8">
        <f t="shared" si="3"/>
        <v>5.408</v>
      </c>
    </row>
    <row r="42" spans="4:5">
      <c r="D42" s="3">
        <f t="shared" si="2"/>
        <v>1.06</v>
      </c>
      <c r="E42" s="8">
        <f t="shared" si="3"/>
        <v>5.7596</v>
      </c>
    </row>
    <row r="43" spans="4:5">
      <c r="D43" s="3">
        <f t="shared" si="2"/>
        <v>1.07</v>
      </c>
      <c r="E43" s="8">
        <f t="shared" si="3"/>
        <v>6.11120000000001</v>
      </c>
    </row>
    <row r="44" spans="4:5">
      <c r="D44" s="3">
        <f t="shared" si="2"/>
        <v>1.08</v>
      </c>
      <c r="E44" s="8">
        <f t="shared" si="3"/>
        <v>6.4628</v>
      </c>
    </row>
    <row r="45" spans="4:5">
      <c r="D45" s="3">
        <f t="shared" si="2"/>
        <v>1.09</v>
      </c>
      <c r="E45" s="8">
        <f t="shared" si="3"/>
        <v>6.8144</v>
      </c>
    </row>
    <row r="46" spans="4:5">
      <c r="D46" s="3">
        <f t="shared" si="2"/>
        <v>1.1</v>
      </c>
      <c r="E46" s="8">
        <f t="shared" si="3"/>
        <v>7.16600000000001</v>
      </c>
    </row>
    <row r="47" spans="4:5">
      <c r="D47" s="3">
        <f t="shared" si="2"/>
        <v>1.11</v>
      </c>
      <c r="E47" s="8">
        <f t="shared" si="3"/>
        <v>7.51760000000001</v>
      </c>
    </row>
    <row r="48" spans="4:5">
      <c r="D48" s="3">
        <f t="shared" si="2"/>
        <v>1.12</v>
      </c>
      <c r="E48" s="8">
        <f t="shared" si="3"/>
        <v>7.8692</v>
      </c>
    </row>
    <row r="49" spans="4:5">
      <c r="D49" s="3">
        <f t="shared" si="2"/>
        <v>1.13</v>
      </c>
      <c r="E49" s="8">
        <f t="shared" si="3"/>
        <v>8.22080000000001</v>
      </c>
    </row>
    <row r="50" spans="4:5">
      <c r="D50" s="3">
        <f t="shared" si="2"/>
        <v>1.14</v>
      </c>
      <c r="E50" s="8">
        <f t="shared" si="3"/>
        <v>8.57240000000001</v>
      </c>
    </row>
    <row r="51" spans="4:5">
      <c r="D51" s="3">
        <f t="shared" si="2"/>
        <v>1.15</v>
      </c>
      <c r="E51" s="8">
        <f t="shared" si="3"/>
        <v>8.92400000000001</v>
      </c>
    </row>
    <row r="52" spans="4:5">
      <c r="D52" s="3">
        <f t="shared" si="2"/>
        <v>1.16</v>
      </c>
      <c r="E52" s="8">
        <f t="shared" si="3"/>
        <v>9.27560000000001</v>
      </c>
    </row>
    <row r="53" spans="4:5">
      <c r="D53" s="3">
        <f t="shared" si="2"/>
        <v>1.17</v>
      </c>
      <c r="E53" s="9">
        <f>(P$8*D53)+Q$8</f>
        <v>10.0123</v>
      </c>
    </row>
    <row r="54" spans="4:5">
      <c r="D54" s="3">
        <f t="shared" si="2"/>
        <v>1.18</v>
      </c>
      <c r="E54" s="9">
        <f t="shared" ref="E54:E73" si="4">(P$8*D54)+Q$8</f>
        <v>10.7542</v>
      </c>
    </row>
    <row r="55" spans="4:5">
      <c r="D55" s="3">
        <f t="shared" si="2"/>
        <v>1.19</v>
      </c>
      <c r="E55" s="9">
        <f t="shared" si="4"/>
        <v>11.4961</v>
      </c>
    </row>
    <row r="56" spans="4:5">
      <c r="D56" s="3">
        <f t="shared" si="2"/>
        <v>1.2</v>
      </c>
      <c r="E56" s="9">
        <f t="shared" si="4"/>
        <v>12.238</v>
      </c>
    </row>
    <row r="57" spans="4:5">
      <c r="D57" s="3">
        <f t="shared" si="2"/>
        <v>1.21</v>
      </c>
      <c r="E57" s="9">
        <f t="shared" si="4"/>
        <v>12.9799</v>
      </c>
    </row>
    <row r="58" spans="4:5">
      <c r="D58" s="3">
        <f t="shared" si="2"/>
        <v>1.22</v>
      </c>
      <c r="E58" s="9">
        <f t="shared" si="4"/>
        <v>13.7218</v>
      </c>
    </row>
    <row r="59" spans="4:5">
      <c r="D59" s="3">
        <f t="shared" ref="D59:D90" si="5">D58+0.01</f>
        <v>1.23</v>
      </c>
      <c r="E59" s="9">
        <f t="shared" si="4"/>
        <v>14.4637</v>
      </c>
    </row>
    <row r="60" spans="4:5">
      <c r="D60" s="3">
        <f t="shared" si="5"/>
        <v>1.24</v>
      </c>
      <c r="E60" s="9">
        <f t="shared" si="4"/>
        <v>15.2056</v>
      </c>
    </row>
    <row r="61" spans="4:5">
      <c r="D61" s="3">
        <f t="shared" si="5"/>
        <v>1.25</v>
      </c>
      <c r="E61" s="9">
        <f t="shared" si="4"/>
        <v>15.9475</v>
      </c>
    </row>
    <row r="62" spans="4:5">
      <c r="D62" s="3">
        <f t="shared" si="5"/>
        <v>1.26</v>
      </c>
      <c r="E62" s="9">
        <f t="shared" si="4"/>
        <v>16.6894</v>
      </c>
    </row>
    <row r="63" spans="4:5">
      <c r="D63" s="3">
        <f t="shared" si="5"/>
        <v>1.27</v>
      </c>
      <c r="E63" s="9">
        <f t="shared" si="4"/>
        <v>17.4313</v>
      </c>
    </row>
    <row r="64" spans="4:5">
      <c r="D64" s="3">
        <f t="shared" si="5"/>
        <v>1.28</v>
      </c>
      <c r="E64" s="9">
        <f t="shared" si="4"/>
        <v>18.1732</v>
      </c>
    </row>
    <row r="65" spans="4:5">
      <c r="D65" s="3">
        <f t="shared" si="5"/>
        <v>1.29</v>
      </c>
      <c r="E65" s="9">
        <f t="shared" si="4"/>
        <v>18.9151</v>
      </c>
    </row>
    <row r="66" spans="4:5">
      <c r="D66" s="3">
        <f t="shared" si="5"/>
        <v>1.3</v>
      </c>
      <c r="E66" s="9">
        <f t="shared" si="4"/>
        <v>19.657</v>
      </c>
    </row>
    <row r="67" spans="4:5">
      <c r="D67" s="3">
        <f t="shared" si="5"/>
        <v>1.31</v>
      </c>
      <c r="E67" s="9">
        <f t="shared" si="4"/>
        <v>20.3989</v>
      </c>
    </row>
    <row r="68" spans="4:5">
      <c r="D68" s="3">
        <f t="shared" si="5"/>
        <v>1.32</v>
      </c>
      <c r="E68" s="9">
        <f t="shared" si="4"/>
        <v>21.1408</v>
      </c>
    </row>
    <row r="69" spans="4:5">
      <c r="D69" s="3">
        <f t="shared" si="5"/>
        <v>1.33</v>
      </c>
      <c r="E69" s="9">
        <f t="shared" si="4"/>
        <v>21.8827</v>
      </c>
    </row>
    <row r="70" spans="4:5">
      <c r="D70" s="3">
        <f t="shared" si="5"/>
        <v>1.34</v>
      </c>
      <c r="E70" s="9">
        <f t="shared" si="4"/>
        <v>22.6246</v>
      </c>
    </row>
    <row r="71" spans="4:5">
      <c r="D71" s="3">
        <f t="shared" si="5"/>
        <v>1.35</v>
      </c>
      <c r="E71" s="9">
        <f t="shared" si="4"/>
        <v>23.3665</v>
      </c>
    </row>
    <row r="72" spans="4:5">
      <c r="D72" s="3">
        <f t="shared" si="5"/>
        <v>1.36</v>
      </c>
      <c r="E72" s="9">
        <f t="shared" si="4"/>
        <v>24.1084</v>
      </c>
    </row>
    <row r="73" spans="4:5">
      <c r="D73" s="3">
        <f t="shared" si="5"/>
        <v>1.37</v>
      </c>
      <c r="E73" s="9">
        <f>(P$8*D73)+Q$8</f>
        <v>24.8503</v>
      </c>
    </row>
    <row r="74" spans="4:5">
      <c r="D74" s="3">
        <f t="shared" si="5"/>
        <v>1.38</v>
      </c>
      <c r="E74" s="6">
        <f>(H$7*(D74^6))+(H$8*(D74^5))+(H$9*(D74^4))+(H$10*(D74^3))+(H$11*(D74^2))+(H$12*(D74))+H$13</f>
        <v>20.5020973659001</v>
      </c>
    </row>
    <row r="75" spans="4:5">
      <c r="D75" s="3">
        <f t="shared" si="5"/>
        <v>1.39</v>
      </c>
      <c r="E75" s="6">
        <f t="shared" ref="E75:E106" si="6">(H$7*(D75^6))+(H$8*(D75^5))+(H$9*(D75^4))+(H$10*(D75^3))+(H$11*(D75^2))+(H$12*(D75))+H$13</f>
        <v>21.1164029749492</v>
      </c>
    </row>
    <row r="76" spans="4:5">
      <c r="D76" s="3">
        <f t="shared" si="5"/>
        <v>1.4</v>
      </c>
      <c r="E76" s="6">
        <f t="shared" si="6"/>
        <v>21.7445951999997</v>
      </c>
    </row>
    <row r="77" spans="4:5">
      <c r="D77" s="3">
        <f t="shared" si="5"/>
        <v>1.41</v>
      </c>
      <c r="E77" s="6">
        <f t="shared" si="6"/>
        <v>22.3866318429256</v>
      </c>
    </row>
    <row r="78" spans="4:5">
      <c r="D78" s="3">
        <f t="shared" si="5"/>
        <v>1.42</v>
      </c>
      <c r="E78" s="6">
        <f t="shared" si="6"/>
        <v>23.0424738131329</v>
      </c>
    </row>
    <row r="79" spans="4:5">
      <c r="D79" s="3">
        <f t="shared" si="5"/>
        <v>1.43</v>
      </c>
      <c r="E79" s="6">
        <f t="shared" si="6"/>
        <v>23.7120873351752</v>
      </c>
    </row>
    <row r="80" spans="4:5">
      <c r="D80" s="3">
        <f t="shared" si="5"/>
        <v>1.44</v>
      </c>
      <c r="E80" s="6">
        <f t="shared" si="6"/>
        <v>24.3954462543849</v>
      </c>
    </row>
    <row r="81" spans="4:5">
      <c r="D81" s="3">
        <f t="shared" si="5"/>
        <v>1.45</v>
      </c>
      <c r="E81" s="6">
        <f t="shared" si="6"/>
        <v>25.0925344406261</v>
      </c>
    </row>
    <row r="82" spans="4:5">
      <c r="D82" s="3">
        <f t="shared" si="5"/>
        <v>1.46</v>
      </c>
      <c r="E82" s="6">
        <f t="shared" si="6"/>
        <v>25.8033482900361</v>
      </c>
    </row>
    <row r="83" spans="4:5">
      <c r="D83" s="3">
        <f t="shared" si="5"/>
        <v>1.47</v>
      </c>
      <c r="E83" s="6">
        <f t="shared" si="6"/>
        <v>26.5278993249114</v>
      </c>
    </row>
    <row r="84" spans="4:5">
      <c r="D84" s="3">
        <f t="shared" si="5"/>
        <v>1.48</v>
      </c>
      <c r="E84" s="6">
        <f t="shared" si="6"/>
        <v>27.2662168915964</v>
      </c>
    </row>
    <row r="85" spans="4:5">
      <c r="D85" s="3">
        <f t="shared" si="5"/>
        <v>1.49</v>
      </c>
      <c r="E85" s="6">
        <f t="shared" si="6"/>
        <v>28.0183509564739</v>
      </c>
    </row>
    <row r="86" spans="4:5">
      <c r="D86" s="3">
        <f t="shared" si="5"/>
        <v>1.5</v>
      </c>
      <c r="E86" s="6">
        <f t="shared" si="6"/>
        <v>28.7843749999969</v>
      </c>
    </row>
    <row r="87" spans="4:5">
      <c r="D87" s="3">
        <f t="shared" si="5"/>
        <v>1.51</v>
      </c>
      <c r="E87" s="6">
        <f t="shared" si="6"/>
        <v>29.5643890087939</v>
      </c>
    </row>
    <row r="88" spans="4:5">
      <c r="D88" s="3">
        <f t="shared" si="5"/>
        <v>1.52</v>
      </c>
      <c r="E88" s="6">
        <f t="shared" si="6"/>
        <v>30.3585225658393</v>
      </c>
    </row>
    <row r="89" spans="4:5">
      <c r="D89" s="3">
        <f t="shared" si="5"/>
        <v>1.53</v>
      </c>
      <c r="E89" s="6">
        <f t="shared" si="6"/>
        <v>31.1669380386701</v>
      </c>
    </row>
    <row r="90" spans="4:5">
      <c r="D90" s="3">
        <f t="shared" si="5"/>
        <v>1.54</v>
      </c>
      <c r="E90" s="6">
        <f t="shared" si="6"/>
        <v>31.9898338657116</v>
      </c>
    </row>
    <row r="91" spans="4:5">
      <c r="D91" s="3">
        <f>D90+0.01</f>
        <v>1.55</v>
      </c>
      <c r="E91" s="6">
        <f t="shared" si="6"/>
        <v>32.8274479406236</v>
      </c>
    </row>
    <row r="92" spans="4:5">
      <c r="D92" s="3">
        <f>D91+0.01</f>
        <v>1.56</v>
      </c>
      <c r="E92" s="6">
        <f t="shared" si="6"/>
        <v>33.6800610947088</v>
      </c>
    </row>
    <row r="93" spans="4:5">
      <c r="D93" s="3">
        <f>D92+0.01</f>
        <v>1.57</v>
      </c>
      <c r="E93" s="6">
        <f t="shared" si="6"/>
        <v>34.548000677412</v>
      </c>
    </row>
    <row r="94" spans="4:5">
      <c r="D94" s="3">
        <f>D93+0.01</f>
        <v>1.58</v>
      </c>
      <c r="E94" s="6">
        <f t="shared" si="6"/>
        <v>35.4316442348947</v>
      </c>
    </row>
    <row r="95" spans="4:5">
      <c r="D95" s="3">
        <f>D94+0.01</f>
        <v>1.59</v>
      </c>
      <c r="E95" s="6">
        <f t="shared" si="6"/>
        <v>36.331423286602</v>
      </c>
    </row>
    <row r="96" spans="4:5">
      <c r="D96" s="3">
        <f>D95+0.01</f>
        <v>1.6</v>
      </c>
      <c r="E96" s="6">
        <f t="shared" si="6"/>
        <v>37.2478272000054</v>
      </c>
    </row>
    <row r="97" spans="4:5">
      <c r="D97" s="3">
        <f>D96+0.01</f>
        <v>1.61</v>
      </c>
      <c r="E97" s="6">
        <f t="shared" si="6"/>
        <v>38.1814071632695</v>
      </c>
    </row>
    <row r="98" spans="4:5">
      <c r="D98" s="3">
        <f>D97+0.01</f>
        <v>1.62</v>
      </c>
      <c r="E98" s="6">
        <f t="shared" si="6"/>
        <v>39.132780256142</v>
      </c>
    </row>
    <row r="99" spans="4:5">
      <c r="D99" s="3">
        <f>D98+0.01</f>
        <v>1.63</v>
      </c>
      <c r="E99" s="6">
        <f t="shared" si="6"/>
        <v>40.1026336187676</v>
      </c>
    </row>
    <row r="100" spans="4:5">
      <c r="D100" s="3">
        <f>D99+0.01</f>
        <v>1.64</v>
      </c>
      <c r="E100" s="6">
        <f t="shared" si="6"/>
        <v>41.091728718642</v>
      </c>
    </row>
    <row r="101" spans="4:5">
      <c r="D101" s="3">
        <f>D100+0.01</f>
        <v>1.65</v>
      </c>
      <c r="E101" s="6">
        <f t="shared" si="6"/>
        <v>42.1009057156229</v>
      </c>
    </row>
    <row r="102" spans="4:5">
      <c r="D102" s="3">
        <f>D101+0.01</f>
        <v>1.66</v>
      </c>
      <c r="E102" s="6">
        <f t="shared" si="6"/>
        <v>43.1310879249767</v>
      </c>
    </row>
    <row r="103" spans="4:5">
      <c r="D103" s="3">
        <f>D102+0.01</f>
        <v>1.67</v>
      </c>
      <c r="E103" s="6">
        <f t="shared" si="6"/>
        <v>44.1832863785143</v>
      </c>
    </row>
    <row r="104" spans="4:5">
      <c r="D104" s="3">
        <f>D103+0.01</f>
        <v>1.68</v>
      </c>
      <c r="E104" s="6">
        <f t="shared" si="6"/>
        <v>45.2586044837898</v>
      </c>
    </row>
    <row r="105" spans="4:5">
      <c r="D105" s="3">
        <f t="shared" ref="D105:D144" si="7">D104+0.01</f>
        <v>1.69</v>
      </c>
      <c r="E105" s="6">
        <f t="shared" si="6"/>
        <v>46.3582427813348</v>
      </c>
    </row>
    <row r="106" spans="4:5">
      <c r="D106" s="3">
        <f t="shared" si="7"/>
        <v>1.7</v>
      </c>
      <c r="E106" s="6">
        <f t="shared" si="6"/>
        <v>47.4835037999973</v>
      </c>
    </row>
    <row r="107" spans="4:5">
      <c r="D107" s="3">
        <f t="shared" si="7"/>
        <v>1.71</v>
      </c>
      <c r="E107" s="6">
        <f t="shared" ref="E107:E136" si="8">(H$7*(D107^6))+(H$8*(D107^5))+(H$9*(D107^4))+(H$10*(D107^3))+(H$11*(D107^2))+(H$12*(D107))+H$13</f>
        <v>48.6357970103376</v>
      </c>
    </row>
    <row r="108" spans="4:5">
      <c r="D108" s="3">
        <f t="shared" si="7"/>
        <v>1.72</v>
      </c>
      <c r="E108" s="6">
        <f t="shared" si="8"/>
        <v>49.8166438760435</v>
      </c>
    </row>
    <row r="109" spans="4:5">
      <c r="D109" s="3">
        <f t="shared" si="7"/>
        <v>1.73</v>
      </c>
      <c r="E109" s="6">
        <f t="shared" si="8"/>
        <v>51.0276830034603</v>
      </c>
    </row>
    <row r="110" spans="4:5">
      <c r="D110" s="3">
        <f t="shared" si="7"/>
        <v>1.74</v>
      </c>
      <c r="E110" s="6">
        <f t="shared" si="8"/>
        <v>52.2706753891734</v>
      </c>
    </row>
    <row r="111" spans="4:5">
      <c r="D111" s="3">
        <f t="shared" si="7"/>
        <v>1.75</v>
      </c>
      <c r="E111" s="6">
        <f t="shared" si="8"/>
        <v>53.5475097656248</v>
      </c>
    </row>
    <row r="112" spans="4:5">
      <c r="D112" s="3">
        <f t="shared" si="7"/>
        <v>1.76</v>
      </c>
      <c r="E112" s="6">
        <f t="shared" si="8"/>
        <v>54.8602080448522</v>
      </c>
    </row>
    <row r="113" spans="4:5">
      <c r="D113" s="3">
        <f t="shared" si="7"/>
        <v>1.77</v>
      </c>
      <c r="E113" s="6">
        <f t="shared" si="8"/>
        <v>56.2109308602211</v>
      </c>
    </row>
    <row r="114" spans="4:5">
      <c r="D114" s="3">
        <f t="shared" si="7"/>
        <v>1.78</v>
      </c>
      <c r="E114" s="6">
        <f t="shared" si="8"/>
        <v>57.6019832062852</v>
      </c>
    </row>
    <row r="115" spans="4:5">
      <c r="D115" s="3">
        <f t="shared" si="7"/>
        <v>1.79</v>
      </c>
      <c r="E115" s="6">
        <f t="shared" si="8"/>
        <v>59.0358201766566</v>
      </c>
    </row>
    <row r="116" spans="4:5">
      <c r="D116" s="3">
        <f t="shared" si="7"/>
        <v>1.8</v>
      </c>
      <c r="E116" s="6">
        <f t="shared" si="8"/>
        <v>60.5150528000007</v>
      </c>
    </row>
    <row r="117" spans="4:5">
      <c r="D117" s="3">
        <f t="shared" si="7"/>
        <v>1.81</v>
      </c>
      <c r="E117" s="6">
        <f t="shared" si="8"/>
        <v>62.042453974016</v>
      </c>
    </row>
    <row r="118" spans="4:5">
      <c r="D118" s="3">
        <f t="shared" si="7"/>
        <v>1.82</v>
      </c>
      <c r="E118" s="6">
        <f t="shared" si="8"/>
        <v>63.6209644975465</v>
      </c>
    </row>
    <row r="119" spans="4:5">
      <c r="D119" s="3">
        <f t="shared" si="7"/>
        <v>1.83</v>
      </c>
      <c r="E119" s="6">
        <f t="shared" si="8"/>
        <v>65.253699200758</v>
      </c>
    </row>
    <row r="120" spans="4:5">
      <c r="D120" s="3">
        <f t="shared" si="7"/>
        <v>1.84</v>
      </c>
      <c r="E120" s="6">
        <f t="shared" si="8"/>
        <v>66.9439531733</v>
      </c>
    </row>
    <row r="121" spans="4:5">
      <c r="D121" s="3">
        <f t="shared" si="7"/>
        <v>1.85</v>
      </c>
      <c r="E121" s="6">
        <f t="shared" si="8"/>
        <v>68.6952080906248</v>
      </c>
    </row>
    <row r="122" spans="4:5">
      <c r="D122" s="3">
        <f t="shared" si="7"/>
        <v>1.86</v>
      </c>
      <c r="E122" s="6">
        <f t="shared" si="8"/>
        <v>70.5111386383163</v>
      </c>
    </row>
    <row r="123" spans="4:5">
      <c r="D123" s="3">
        <f t="shared" si="7"/>
        <v>1.87</v>
      </c>
      <c r="E123" s="6">
        <f t="shared" si="8"/>
        <v>72.3956190345206</v>
      </c>
    </row>
    <row r="124" spans="4:5">
      <c r="D124" s="3">
        <f t="shared" si="7"/>
        <v>1.88</v>
      </c>
      <c r="E124" s="6">
        <f t="shared" si="8"/>
        <v>74.3527296503866</v>
      </c>
    </row>
    <row r="125" spans="4:5">
      <c r="D125" s="3">
        <f t="shared" si="7"/>
        <v>1.89</v>
      </c>
      <c r="E125" s="6">
        <f t="shared" si="8"/>
        <v>76.3867637285838</v>
      </c>
    </row>
    <row r="126" spans="4:5">
      <c r="D126" s="3">
        <f t="shared" si="7"/>
        <v>1.9</v>
      </c>
      <c r="E126" s="6">
        <f t="shared" si="8"/>
        <v>78.502234199996</v>
      </c>
    </row>
    <row r="127" spans="4:5">
      <c r="D127" s="3">
        <f t="shared" si="7"/>
        <v>1.91</v>
      </c>
      <c r="E127" s="6">
        <f t="shared" si="8"/>
        <v>80.7038805982874</v>
      </c>
    </row>
    <row r="128" spans="4:5">
      <c r="D128" s="3">
        <f t="shared" si="7"/>
        <v>1.92</v>
      </c>
      <c r="E128" s="6">
        <f t="shared" si="8"/>
        <v>82.9966760726537</v>
      </c>
    </row>
    <row r="129" spans="4:5">
      <c r="D129" s="3">
        <f t="shared" si="7"/>
        <v>1.93</v>
      </c>
      <c r="E129" s="6">
        <f t="shared" si="8"/>
        <v>85.3858344986542</v>
      </c>
    </row>
    <row r="130" spans="4:5">
      <c r="D130" s="3">
        <f t="shared" si="7"/>
        <v>1.94</v>
      </c>
      <c r="E130" s="6">
        <f t="shared" si="8"/>
        <v>87.8768176870271</v>
      </c>
    </row>
    <row r="131" spans="4:5">
      <c r="D131" s="3">
        <f t="shared" si="7"/>
        <v>1.95</v>
      </c>
      <c r="E131" s="6">
        <f t="shared" si="8"/>
        <v>90.4753426906285</v>
      </c>
    </row>
    <row r="132" spans="4:5">
      <c r="D132" s="3">
        <f t="shared" si="7"/>
        <v>1.96</v>
      </c>
      <c r="E132" s="6">
        <f t="shared" si="8"/>
        <v>93.187389209389</v>
      </c>
    </row>
    <row r="133" spans="4:5">
      <c r="D133" s="3">
        <f t="shared" si="7"/>
        <v>1.97</v>
      </c>
      <c r="E133" s="6">
        <f t="shared" si="8"/>
        <v>96.0192070934294</v>
      </c>
    </row>
    <row r="134" spans="4:5">
      <c r="D134" s="3">
        <f t="shared" si="7"/>
        <v>1.98</v>
      </c>
      <c r="E134" s="6">
        <f t="shared" si="8"/>
        <v>98.9773239440819</v>
      </c>
    </row>
    <row r="135" spans="4:5">
      <c r="D135" s="3">
        <f t="shared" si="7"/>
        <v>1.99</v>
      </c>
      <c r="E135" s="6">
        <f t="shared" si="8"/>
        <v>102.068552813115</v>
      </c>
    </row>
    <row r="136" spans="4:5">
      <c r="D136" s="3">
        <f t="shared" si="7"/>
        <v>2</v>
      </c>
      <c r="E136" s="6">
        <f t="shared" si="8"/>
        <v>105.299999999997</v>
      </c>
    </row>
    <row r="137" spans="4:5">
      <c r="D137" s="3">
        <f t="shared" si="7"/>
        <v>2.01</v>
      </c>
      <c r="E137" s="6">
        <f t="shared" ref="E137:E144" si="9">(H$7*(D137^6))+(H$8*(D137^5))+(H$9*(D137^4))+(H$10*(D137^3))+(H$11*(D137^2))+(H$12*(D137))+H$13</f>
        <v>108.679072947152</v>
      </c>
    </row>
    <row r="138" spans="4:5">
      <c r="D138" s="3">
        <f t="shared" si="7"/>
        <v>2.02</v>
      </c>
      <c r="E138" s="6">
        <f t="shared" si="9"/>
        <v>112.213488233342</v>
      </c>
    </row>
    <row r="139" spans="4:5">
      <c r="D139" s="3">
        <f t="shared" si="7"/>
        <v>2.03</v>
      </c>
      <c r="E139" s="6">
        <f t="shared" si="9"/>
        <v>115.911279665142</v>
      </c>
    </row>
    <row r="140" spans="4:5">
      <c r="D140" s="3">
        <f t="shared" si="7"/>
        <v>2.04</v>
      </c>
      <c r="E140" s="6">
        <f t="shared" si="9"/>
        <v>119.780806466343</v>
      </c>
    </row>
    <row r="141" spans="4:5">
      <c r="D141" s="3">
        <f t="shared" si="7"/>
        <v>2.05</v>
      </c>
      <c r="E141" s="6">
        <f t="shared" si="9"/>
        <v>123.830761565633</v>
      </c>
    </row>
    <row r="142" spans="4:5">
      <c r="D142" s="3">
        <f t="shared" si="7"/>
        <v>2.06</v>
      </c>
      <c r="E142" s="6">
        <f t="shared" si="9"/>
        <v>128.070179982069</v>
      </c>
    </row>
    <row r="143" spans="4:5">
      <c r="D143" s="3">
        <f t="shared" si="7"/>
        <v>2.07</v>
      </c>
      <c r="E143" s="6">
        <f t="shared" si="9"/>
        <v>132.508447308932</v>
      </c>
    </row>
    <row r="144" spans="4:5">
      <c r="D144" s="3">
        <f t="shared" si="7"/>
        <v>2.08</v>
      </c>
      <c r="E144" s="6">
        <f t="shared" si="9"/>
        <v>137.155308295366</v>
      </c>
    </row>
    <row r="145" spans="4:5">
      <c r="D145" s="3">
        <f>D144+0.01</f>
        <v>2.09</v>
      </c>
      <c r="E145" s="6">
        <f t="shared" ref="E145:E154" si="10">(H$7*(D145^6))+(H$8*(D145^5))+(H$9*(D145^4))+(H$10*(D145^3))+(H$11*(D145^2))+(H$12*(D145))+H$13</f>
        <v>142.020875526241</v>
      </c>
    </row>
    <row r="146" spans="4:5">
      <c r="D146" s="3">
        <f>D145+0.01</f>
        <v>2.1</v>
      </c>
      <c r="E146" s="6">
        <f t="shared" si="10"/>
        <v>147.115638200002</v>
      </c>
    </row>
    <row r="147" spans="4:5">
      <c r="D147" s="3">
        <f>D146+0.01</f>
        <v>2.11</v>
      </c>
      <c r="E147" s="6">
        <f t="shared" si="10"/>
        <v>152.450471004624</v>
      </c>
    </row>
    <row r="148" spans="4:5">
      <c r="D148" s="3">
        <f>D147+0.01</f>
        <v>2.12</v>
      </c>
      <c r="E148" s="6">
        <f t="shared" si="10"/>
        <v>158.03664309165</v>
      </c>
    </row>
    <row r="149" spans="4:5">
      <c r="D149" s="3">
        <f>D148+0.01</f>
        <v>2.13</v>
      </c>
      <c r="E149" s="6">
        <f t="shared" si="10"/>
        <v>163.885827148238</v>
      </c>
    </row>
    <row r="150" spans="4:5">
      <c r="D150" s="3">
        <f>D149+0.01</f>
        <v>2.14</v>
      </c>
      <c r="E150" s="6">
        <f t="shared" si="10"/>
        <v>170.010108567287</v>
      </c>
    </row>
    <row r="151" spans="4:5">
      <c r="D151" s="3">
        <f>D150+0.01</f>
        <v>2.15</v>
      </c>
      <c r="E151" s="6">
        <f t="shared" si="10"/>
        <v>176.421994715617</v>
      </c>
    </row>
    <row r="152" spans="4:5">
      <c r="D152" s="3">
        <f>D151+0.01</f>
        <v>2.16</v>
      </c>
      <c r="E152" s="6">
        <f t="shared" si="10"/>
        <v>183.134424300333</v>
      </c>
    </row>
    <row r="153" spans="4:5">
      <c r="D153" s="3">
        <f>D152+0.01</f>
        <v>2.17</v>
      </c>
      <c r="E153" s="6">
        <f t="shared" si="10"/>
        <v>190.160776833027</v>
      </c>
    </row>
    <row r="154" spans="4:5">
      <c r="D154" s="3">
        <f>D153+0.01</f>
        <v>2.18</v>
      </c>
      <c r="E154" s="6">
        <f t="shared" si="10"/>
        <v>197.514882192264</v>
      </c>
    </row>
    <row r="155" spans="4:5">
      <c r="D155" s="3">
        <f>D154+0.01</f>
        <v>2.19</v>
      </c>
      <c r="E155" s="6">
        <f>(H$7*(D155^6))+(H$8*(D155^5))+(H$9*(D155^4))+(H$10*(D155^3))+(H$11*(D155^2))+(H$12*(D155))+H$13</f>
        <v>205.211030283965</v>
      </c>
    </row>
  </sheetData>
  <mergeCells count="4">
    <mergeCell ref="G6:H6"/>
    <mergeCell ref="J6:K6"/>
    <mergeCell ref="M6:N6"/>
    <mergeCell ref="P6:Q6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errorEstimado</vt:lpstr>
      <vt:lpstr>calculoR0_MQ136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stiven.rojas</dc:creator>
  <cp:lastModifiedBy>stiven.rojas</cp:lastModifiedBy>
  <dcterms:created xsi:type="dcterms:W3CDTF">2022-12-08T14:33:00Z</dcterms:created>
  <dcterms:modified xsi:type="dcterms:W3CDTF">2023-04-09T15:34:35Z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C4977694C98948A9B282DC9EFF4EFCFD</vt:lpwstr>
  </property>
  <property fmtid="{D5CDD505-2E9C-101B-9397-08002B2CF9AE}" pid="3" name="KSOProductBuildVer">
    <vt:lpwstr>1033-11.2.0.11516</vt:lpwstr>
  </property>
</Properties>
</file>