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trlProps/ctrlProp5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ctrlProps/ctrlProp6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ctrlProps/ctrlProp7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trlProps/ctrlProp8.xml" ContentType="application/vnd.ms-excel.controlproperti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trlProps/ctrlProp9.xml" ContentType="application/vnd.ms-excel.controlproperti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trlProps/ctrlProp10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ctrlProps/ctrlProp11.xml" ContentType="application/vnd.ms-excel.controlpropertie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trlProps/ctrlProp12.xml" ContentType="application/vnd.ms-excel.controlproperti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ctrlProps/ctrlProp13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ctrlProps/ctrlProp14.xml" ContentType="application/vnd.ms-excel.controlpropertie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trlProps/ctrlProp15.xml" ContentType="application/vnd.ms-excel.controlpropertie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17775" windowHeight="7620" firstSheet="5" activeTab="10"/>
  </bookViews>
  <sheets>
    <sheet name="escurrimientos" sheetId="22" r:id="rId1"/>
    <sheet name="presion_medios" sheetId="20" r:id="rId2"/>
    <sheet name="lluvia" sheetId="19" r:id="rId3"/>
    <sheet name="falta_residentes" sheetId="17" r:id="rId4"/>
    <sheet name="hundimientos" sheetId="16" r:id="rId5"/>
    <sheet name="escasez residentes" sheetId="15" r:id="rId6"/>
    <sheet name="Basura" sheetId="13" r:id="rId7"/>
    <sheet name="escasez anual" sheetId="14" r:id="rId8"/>
    <sheet name="escasez" sheetId="11" r:id="rId9"/>
    <sheet name="social pressure" sheetId="10" r:id="rId10"/>
    <sheet name="falta" sheetId="9" r:id="rId11"/>
    <sheet name="Edad" sheetId="1" r:id="rId12"/>
    <sheet name="salud" sheetId="6" r:id="rId13"/>
    <sheet name="capasidad" sheetId="4" r:id="rId14"/>
    <sheet name="encharcamientos" sheetId="12" r:id="rId15"/>
  </sheets>
  <externalReferences>
    <externalReference r:id="rId16"/>
  </externalReferences>
  <definedNames>
    <definedName name="_xlnm.Print_Area" localSheetId="13">capasidad!$C$1:$T$55</definedName>
    <definedName name="_xlnm.Print_Area" localSheetId="8">escasez!$B$2:$I$55</definedName>
    <definedName name="_xlnm.Print_Area" localSheetId="7">'escasez anual'!$B$2:$I$55</definedName>
    <definedName name="_xlnm.Print_Area" localSheetId="5">'escasez residentes'!$B$2:$I$55</definedName>
    <definedName name="_xlnm.Print_Area" localSheetId="10">falta!$C$1:$T$55</definedName>
    <definedName name="_xlnm.Print_Area" localSheetId="3">falta_residentes!$C$1:$T$55</definedName>
    <definedName name="_xlnm.Print_Area" localSheetId="1">presion_medios!$B$2:$I$55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5" i="13" l="1"/>
  <c r="M6" i="13"/>
  <c r="G6" i="22"/>
  <c r="G5" i="22"/>
  <c r="K36" i="1"/>
  <c r="G25" i="22"/>
  <c r="K34" i="22"/>
  <c r="K33" i="22"/>
  <c r="C25" i="22"/>
  <c r="AJ7" i="22"/>
  <c r="C6" i="22" s="1"/>
  <c r="C7" i="22" s="1"/>
  <c r="C5" i="22"/>
  <c r="AF6" i="17"/>
  <c r="G5" i="17"/>
  <c r="M5" i="1"/>
  <c r="G5" i="1"/>
  <c r="AJ7" i="1"/>
  <c r="AK6" i="20"/>
  <c r="G7" i="12"/>
  <c r="G6" i="12"/>
  <c r="G5" i="12"/>
  <c r="C8" i="22" l="1"/>
  <c r="G7" i="22"/>
  <c r="C9" i="22" l="1"/>
  <c r="G8" i="22"/>
  <c r="G9" i="22" l="1"/>
  <c r="C10" i="22"/>
  <c r="G10" i="22" l="1"/>
  <c r="C11" i="22"/>
  <c r="C12" i="22" l="1"/>
  <c r="G11" i="22"/>
  <c r="C13" i="22" l="1"/>
  <c r="G12" i="22"/>
  <c r="G13" i="22" l="1"/>
  <c r="C14" i="22"/>
  <c r="G14" i="22" l="1"/>
  <c r="C15" i="22"/>
  <c r="C16" i="22" l="1"/>
  <c r="G15" i="22"/>
  <c r="C17" i="22" l="1"/>
  <c r="G16" i="22"/>
  <c r="G17" i="22" l="1"/>
  <c r="C18" i="22"/>
  <c r="G18" i="22" l="1"/>
  <c r="C19" i="22"/>
  <c r="C20" i="22" l="1"/>
  <c r="G19" i="22"/>
  <c r="C21" i="22" l="1"/>
  <c r="G20" i="22"/>
  <c r="G21" i="22" l="1"/>
  <c r="C22" i="22"/>
  <c r="G22" i="22" l="1"/>
  <c r="C23" i="22"/>
  <c r="K31" i="12"/>
  <c r="C7" i="12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/>
  <c r="C6" i="12"/>
  <c r="C24" i="22" l="1"/>
  <c r="G24" i="22" s="1"/>
  <c r="G23" i="22"/>
  <c r="G5" i="20"/>
  <c r="C25" i="20"/>
  <c r="AI10" i="20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5" i="20"/>
  <c r="G5" i="19"/>
  <c r="C25" i="19"/>
  <c r="AL10" i="19"/>
  <c r="AJ6" i="19"/>
  <c r="C5" i="19"/>
  <c r="M18" i="22" l="1"/>
  <c r="M19" i="22"/>
  <c r="M20" i="22"/>
  <c r="M21" i="22"/>
  <c r="M22" i="22"/>
  <c r="M23" i="22"/>
  <c r="M16" i="22"/>
  <c r="M24" i="22"/>
  <c r="M25" i="22"/>
  <c r="M5" i="22"/>
  <c r="M6" i="22"/>
  <c r="M7" i="22"/>
  <c r="K36" i="22"/>
  <c r="K35" i="22"/>
  <c r="M8" i="22"/>
  <c r="B38" i="22"/>
  <c r="M9" i="22"/>
  <c r="M10" i="22"/>
  <c r="M11" i="22"/>
  <c r="M12" i="22"/>
  <c r="M13" i="22"/>
  <c r="M14" i="22"/>
  <c r="M15" i="22"/>
  <c r="M17" i="22"/>
  <c r="G18" i="20"/>
  <c r="G8" i="20"/>
  <c r="G17" i="20"/>
  <c r="G6" i="20"/>
  <c r="G12" i="20"/>
  <c r="G16" i="20"/>
  <c r="G20" i="20"/>
  <c r="G24" i="20"/>
  <c r="G9" i="20"/>
  <c r="G14" i="20"/>
  <c r="G22" i="20"/>
  <c r="J32" i="20"/>
  <c r="G13" i="20"/>
  <c r="G21" i="20"/>
  <c r="G25" i="20"/>
  <c r="G7" i="20"/>
  <c r="G10" i="20"/>
  <c r="G11" i="20"/>
  <c r="G15" i="20"/>
  <c r="G19" i="20"/>
  <c r="G23" i="20"/>
  <c r="C6" i="19"/>
  <c r="G25" i="19"/>
  <c r="C7" i="19"/>
  <c r="G6" i="19"/>
  <c r="M11" i="20" l="1"/>
  <c r="M25" i="20"/>
  <c r="M22" i="20"/>
  <c r="M20" i="20"/>
  <c r="M17" i="20"/>
  <c r="M23" i="20"/>
  <c r="M10" i="20"/>
  <c r="M21" i="20"/>
  <c r="M14" i="20"/>
  <c r="M16" i="20"/>
  <c r="M8" i="20"/>
  <c r="M19" i="20"/>
  <c r="J35" i="20"/>
  <c r="J34" i="20"/>
  <c r="M5" i="20"/>
  <c r="M13" i="20"/>
  <c r="M9" i="20"/>
  <c r="M12" i="20"/>
  <c r="M18" i="20"/>
  <c r="M15" i="20"/>
  <c r="M7" i="20"/>
  <c r="M24" i="20"/>
  <c r="M6" i="20"/>
  <c r="B38" i="20"/>
  <c r="G7" i="19"/>
  <c r="C8" i="19"/>
  <c r="G5" i="4"/>
  <c r="AF6" i="4"/>
  <c r="G8" i="19" l="1"/>
  <c r="C9" i="19"/>
  <c r="G9" i="19" l="1"/>
  <c r="C10" i="19"/>
  <c r="C25" i="17"/>
  <c r="AF13" i="17"/>
  <c r="C5" i="17"/>
  <c r="C6" i="17" s="1"/>
  <c r="C7" i="17" s="1"/>
  <c r="C8" i="17" s="1"/>
  <c r="C9" i="17" s="1"/>
  <c r="C10" i="17" s="1"/>
  <c r="C25" i="16"/>
  <c r="AL10" i="16"/>
  <c r="AJ6" i="16"/>
  <c r="C5" i="16"/>
  <c r="C6" i="16" s="1"/>
  <c r="C11" i="19" l="1"/>
  <c r="G10" i="19"/>
  <c r="G5" i="16"/>
  <c r="G25" i="16"/>
  <c r="J32" i="17"/>
  <c r="C11" i="17"/>
  <c r="C12" i="17" s="1"/>
  <c r="C13" i="17" s="1"/>
  <c r="C14" i="17" s="1"/>
  <c r="C15" i="17" s="1"/>
  <c r="G10" i="17"/>
  <c r="G9" i="17"/>
  <c r="G8" i="17"/>
  <c r="G25" i="17"/>
  <c r="G6" i="17"/>
  <c r="G7" i="17"/>
  <c r="C7" i="16"/>
  <c r="G6" i="16"/>
  <c r="G11" i="19" l="1"/>
  <c r="C12" i="19"/>
  <c r="G12" i="17"/>
  <c r="C16" i="17"/>
  <c r="G15" i="17"/>
  <c r="G14" i="17"/>
  <c r="G11" i="17"/>
  <c r="G13" i="17"/>
  <c r="C8" i="16"/>
  <c r="G7" i="16"/>
  <c r="G12" i="19" l="1"/>
  <c r="C13" i="19"/>
  <c r="C17" i="17"/>
  <c r="G16" i="17"/>
  <c r="G8" i="16"/>
  <c r="C9" i="16"/>
  <c r="G13" i="19" l="1"/>
  <c r="C14" i="19"/>
  <c r="C18" i="17"/>
  <c r="G17" i="17"/>
  <c r="G9" i="16"/>
  <c r="C10" i="16"/>
  <c r="G14" i="19" l="1"/>
  <c r="C15" i="19"/>
  <c r="C19" i="17"/>
  <c r="G18" i="17"/>
  <c r="G10" i="16"/>
  <c r="C11" i="16"/>
  <c r="G15" i="19" l="1"/>
  <c r="C16" i="19"/>
  <c r="C20" i="17"/>
  <c r="G19" i="17"/>
  <c r="C12" i="16"/>
  <c r="G11" i="16"/>
  <c r="G16" i="19" l="1"/>
  <c r="C17" i="19"/>
  <c r="C21" i="17"/>
  <c r="G20" i="17"/>
  <c r="C13" i="16"/>
  <c r="G12" i="16"/>
  <c r="G17" i="19" l="1"/>
  <c r="C18" i="19"/>
  <c r="C22" i="17"/>
  <c r="G21" i="17"/>
  <c r="G13" i="16"/>
  <c r="C14" i="16"/>
  <c r="G18" i="19" l="1"/>
  <c r="C19" i="19"/>
  <c r="C23" i="17"/>
  <c r="G22" i="17"/>
  <c r="G14" i="16"/>
  <c r="C15" i="16"/>
  <c r="G19" i="19" l="1"/>
  <c r="C20" i="19"/>
  <c r="M18" i="17"/>
  <c r="C24" i="17"/>
  <c r="G24" i="17" s="1"/>
  <c r="G23" i="17"/>
  <c r="M23" i="17" s="1"/>
  <c r="M19" i="17"/>
  <c r="M21" i="17"/>
  <c r="C16" i="16"/>
  <c r="G15" i="16"/>
  <c r="G20" i="19" l="1"/>
  <c r="C21" i="19"/>
  <c r="M16" i="17"/>
  <c r="M22" i="17"/>
  <c r="M17" i="17"/>
  <c r="M24" i="17"/>
  <c r="B38" i="17"/>
  <c r="J35" i="17"/>
  <c r="M7" i="17"/>
  <c r="M12" i="17"/>
  <c r="M6" i="17"/>
  <c r="M10" i="17"/>
  <c r="M25" i="17"/>
  <c r="J34" i="17"/>
  <c r="M5" i="17"/>
  <c r="M8" i="17"/>
  <c r="M15" i="17"/>
  <c r="M14" i="17"/>
  <c r="M9" i="17"/>
  <c r="M11" i="17"/>
  <c r="M13" i="17"/>
  <c r="M20" i="17"/>
  <c r="C17" i="16"/>
  <c r="G16" i="16"/>
  <c r="G21" i="19" l="1"/>
  <c r="C22" i="19"/>
  <c r="G17" i="16"/>
  <c r="C18" i="16"/>
  <c r="G22" i="19" l="1"/>
  <c r="C23" i="19"/>
  <c r="G18" i="16"/>
  <c r="C19" i="16"/>
  <c r="C24" i="19" l="1"/>
  <c r="G24" i="19" s="1"/>
  <c r="G23" i="19"/>
  <c r="M17" i="19" s="1"/>
  <c r="V17" i="19" s="1"/>
  <c r="C20" i="16"/>
  <c r="G19" i="16"/>
  <c r="M24" i="19" l="1"/>
  <c r="V24" i="19" s="1"/>
  <c r="K34" i="19"/>
  <c r="M25" i="19"/>
  <c r="V25" i="19" s="1"/>
  <c r="B38" i="19"/>
  <c r="K35" i="19"/>
  <c r="M5" i="19"/>
  <c r="V5" i="19" s="1"/>
  <c r="M6" i="19"/>
  <c r="V6" i="19" s="1"/>
  <c r="M7" i="19"/>
  <c r="V7" i="19" s="1"/>
  <c r="M8" i="19"/>
  <c r="V8" i="19" s="1"/>
  <c r="M11" i="19"/>
  <c r="V11" i="19" s="1"/>
  <c r="M10" i="19"/>
  <c r="V10" i="19" s="1"/>
  <c r="M12" i="19"/>
  <c r="V12" i="19" s="1"/>
  <c r="M9" i="19"/>
  <c r="V9" i="19" s="1"/>
  <c r="M13" i="19"/>
  <c r="V13" i="19" s="1"/>
  <c r="M14" i="19"/>
  <c r="V14" i="19" s="1"/>
  <c r="M21" i="19"/>
  <c r="V21" i="19" s="1"/>
  <c r="M19" i="19"/>
  <c r="V19" i="19" s="1"/>
  <c r="M22" i="19"/>
  <c r="V22" i="19" s="1"/>
  <c r="M16" i="19"/>
  <c r="V16" i="19" s="1"/>
  <c r="M15" i="19"/>
  <c r="V15" i="19" s="1"/>
  <c r="M23" i="19"/>
  <c r="V23" i="19" s="1"/>
  <c r="M20" i="19"/>
  <c r="V20" i="19" s="1"/>
  <c r="M18" i="19"/>
  <c r="V18" i="19" s="1"/>
  <c r="C21" i="16"/>
  <c r="G20" i="16"/>
  <c r="G21" i="16" l="1"/>
  <c r="C22" i="16"/>
  <c r="G22" i="16" l="1"/>
  <c r="C23" i="16"/>
  <c r="C24" i="16" l="1"/>
  <c r="G24" i="16" s="1"/>
  <c r="G23" i="16"/>
  <c r="M15" i="16" l="1"/>
  <c r="V15" i="16" s="1"/>
  <c r="M16" i="16"/>
  <c r="V16" i="16" s="1"/>
  <c r="M19" i="16"/>
  <c r="V19" i="16" s="1"/>
  <c r="M17" i="16"/>
  <c r="V17" i="16" s="1"/>
  <c r="M22" i="16"/>
  <c r="V22" i="16" s="1"/>
  <c r="M23" i="16"/>
  <c r="V23" i="16" s="1"/>
  <c r="M21" i="16"/>
  <c r="V21" i="16" s="1"/>
  <c r="M20" i="16"/>
  <c r="V20" i="16" s="1"/>
  <c r="M18" i="16"/>
  <c r="V18" i="16" s="1"/>
  <c r="M24" i="16"/>
  <c r="V24" i="16" s="1"/>
  <c r="M25" i="16"/>
  <c r="V25" i="16" s="1"/>
  <c r="B38" i="16"/>
  <c r="M6" i="16"/>
  <c r="V6" i="16" s="1"/>
  <c r="K35" i="16"/>
  <c r="M7" i="16"/>
  <c r="V7" i="16" s="1"/>
  <c r="M5" i="16"/>
  <c r="V5" i="16" s="1"/>
  <c r="K34" i="16"/>
  <c r="M8" i="16"/>
  <c r="V8" i="16" s="1"/>
  <c r="M11" i="16"/>
  <c r="V11" i="16" s="1"/>
  <c r="M9" i="16"/>
  <c r="V9" i="16" s="1"/>
  <c r="M10" i="16"/>
  <c r="V10" i="16" s="1"/>
  <c r="M13" i="16"/>
  <c r="V13" i="16" s="1"/>
  <c r="M12" i="16"/>
  <c r="V12" i="16" s="1"/>
  <c r="M14" i="16"/>
  <c r="V14" i="16" s="1"/>
  <c r="AM28" i="15" l="1"/>
  <c r="AI10" i="15" s="1"/>
  <c r="C5" i="15"/>
  <c r="AK6" i="14"/>
  <c r="AM28" i="14"/>
  <c r="AI10" i="14" s="1"/>
  <c r="C5" i="14"/>
  <c r="K34" i="13"/>
  <c r="K33" i="13"/>
  <c r="C25" i="13"/>
  <c r="G25" i="13" s="1"/>
  <c r="AJ7" i="13"/>
  <c r="C5" i="13"/>
  <c r="C6" i="15" l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AK6" i="15"/>
  <c r="G5" i="15" s="1"/>
  <c r="C25" i="15"/>
  <c r="C6" i="14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/>
  <c r="C6" i="13"/>
  <c r="C7" i="13" s="1"/>
  <c r="AJ6" i="6"/>
  <c r="AM28" i="11"/>
  <c r="C25" i="11" s="1"/>
  <c r="G6" i="13" l="1"/>
  <c r="G24" i="15"/>
  <c r="G20" i="15"/>
  <c r="G16" i="15"/>
  <c r="G12" i="15"/>
  <c r="G7" i="15"/>
  <c r="G6" i="15"/>
  <c r="G19" i="15"/>
  <c r="G11" i="15"/>
  <c r="G25" i="15"/>
  <c r="G21" i="15"/>
  <c r="G17" i="15"/>
  <c r="G13" i="15"/>
  <c r="G8" i="15"/>
  <c r="J32" i="15"/>
  <c r="G22" i="15"/>
  <c r="G18" i="15"/>
  <c r="G14" i="15"/>
  <c r="G9" i="15"/>
  <c r="G23" i="15"/>
  <c r="G15" i="15"/>
  <c r="G10" i="15"/>
  <c r="G25" i="14"/>
  <c r="G21" i="14"/>
  <c r="G17" i="14"/>
  <c r="G13" i="14"/>
  <c r="G8" i="14"/>
  <c r="J32" i="14"/>
  <c r="G22" i="14"/>
  <c r="G18" i="14"/>
  <c r="G14" i="14"/>
  <c r="G9" i="14"/>
  <c r="G23" i="14"/>
  <c r="G19" i="14"/>
  <c r="G15" i="14"/>
  <c r="G11" i="14"/>
  <c r="G10" i="14"/>
  <c r="G5" i="14"/>
  <c r="G24" i="14"/>
  <c r="G20" i="14"/>
  <c r="G16" i="14"/>
  <c r="G12" i="14"/>
  <c r="G7" i="14"/>
  <c r="G6" i="14"/>
  <c r="G7" i="13"/>
  <c r="C8" i="13"/>
  <c r="C5" i="12"/>
  <c r="G25" i="12"/>
  <c r="M9" i="15" l="1"/>
  <c r="M21" i="15"/>
  <c r="M15" i="15"/>
  <c r="M18" i="15"/>
  <c r="M13" i="15"/>
  <c r="M11" i="15"/>
  <c r="M7" i="15"/>
  <c r="M24" i="15"/>
  <c r="M23" i="15"/>
  <c r="M22" i="15"/>
  <c r="M17" i="15"/>
  <c r="M19" i="15"/>
  <c r="M12" i="15"/>
  <c r="J35" i="15"/>
  <c r="J34" i="15"/>
  <c r="M5" i="15"/>
  <c r="B38" i="15"/>
  <c r="M16" i="15"/>
  <c r="M10" i="15"/>
  <c r="M14" i="15"/>
  <c r="M8" i="15"/>
  <c r="M25" i="15"/>
  <c r="M6" i="15"/>
  <c r="M20" i="15"/>
  <c r="B38" i="14"/>
  <c r="M16" i="14"/>
  <c r="M10" i="14"/>
  <c r="M18" i="14"/>
  <c r="M22" i="14"/>
  <c r="M17" i="14"/>
  <c r="M6" i="14"/>
  <c r="M7" i="14"/>
  <c r="M15" i="14"/>
  <c r="M9" i="14"/>
  <c r="M21" i="14"/>
  <c r="M23" i="14"/>
  <c r="M13" i="14"/>
  <c r="M20" i="14"/>
  <c r="M11" i="14"/>
  <c r="M24" i="14"/>
  <c r="M12" i="14"/>
  <c r="J34" i="14"/>
  <c r="M5" i="14"/>
  <c r="J35" i="14"/>
  <c r="M19" i="14"/>
  <c r="M14" i="14"/>
  <c r="M8" i="14"/>
  <c r="M25" i="14"/>
  <c r="G8" i="13"/>
  <c r="C9" i="13"/>
  <c r="G9" i="13" l="1"/>
  <c r="C10" i="13"/>
  <c r="G8" i="12"/>
  <c r="C11" i="13" l="1"/>
  <c r="G10" i="13"/>
  <c r="G9" i="12"/>
  <c r="C12" i="13" l="1"/>
  <c r="G11" i="13"/>
  <c r="G10" i="12"/>
  <c r="G12" i="13" l="1"/>
  <c r="C13" i="13"/>
  <c r="G11" i="12"/>
  <c r="G13" i="13" l="1"/>
  <c r="C14" i="13"/>
  <c r="G12" i="12"/>
  <c r="C15" i="13" l="1"/>
  <c r="G14" i="13"/>
  <c r="G13" i="12"/>
  <c r="C16" i="13" l="1"/>
  <c r="G15" i="13"/>
  <c r="G14" i="12"/>
  <c r="G16" i="13" l="1"/>
  <c r="C17" i="13"/>
  <c r="G15" i="12"/>
  <c r="G17" i="13" l="1"/>
  <c r="C18" i="13"/>
  <c r="G16" i="12"/>
  <c r="C19" i="13" l="1"/>
  <c r="G18" i="13"/>
  <c r="G17" i="12"/>
  <c r="C20" i="13" l="1"/>
  <c r="G19" i="13"/>
  <c r="G18" i="12"/>
  <c r="G20" i="13" l="1"/>
  <c r="C21" i="13"/>
  <c r="G19" i="12"/>
  <c r="G21" i="13" l="1"/>
  <c r="C22" i="13"/>
  <c r="G20" i="12"/>
  <c r="C23" i="13" l="1"/>
  <c r="G22" i="13"/>
  <c r="G21" i="12"/>
  <c r="C24" i="13" l="1"/>
  <c r="G24" i="13" s="1"/>
  <c r="G23" i="13"/>
  <c r="M23" i="13" s="1"/>
  <c r="G22" i="12"/>
  <c r="M19" i="13" l="1"/>
  <c r="M20" i="13"/>
  <c r="M24" i="13"/>
  <c r="M5" i="13"/>
  <c r="M25" i="13"/>
  <c r="M8" i="13"/>
  <c r="M9" i="13"/>
  <c r="M7" i="13"/>
  <c r="M11" i="13"/>
  <c r="M10" i="13"/>
  <c r="M12" i="13"/>
  <c r="M15" i="13"/>
  <c r="M14" i="13"/>
  <c r="M13" i="13"/>
  <c r="M16" i="13"/>
  <c r="M21" i="13"/>
  <c r="M18" i="13"/>
  <c r="M17" i="13"/>
  <c r="M22" i="13"/>
  <c r="B38" i="13"/>
  <c r="K36" i="13"/>
  <c r="K35" i="13"/>
  <c r="G23" i="12"/>
  <c r="G24" i="12" l="1"/>
  <c r="K32" i="12" s="1"/>
  <c r="M23" i="12" l="1"/>
  <c r="M21" i="12"/>
  <c r="M20" i="12"/>
  <c r="M18" i="12"/>
  <c r="M24" i="12"/>
  <c r="M6" i="12"/>
  <c r="M25" i="12"/>
  <c r="C36" i="12"/>
  <c r="M5" i="12"/>
  <c r="M8" i="12"/>
  <c r="K33" i="12"/>
  <c r="M7" i="12"/>
  <c r="M9" i="12"/>
  <c r="M10" i="12"/>
  <c r="M11" i="12"/>
  <c r="M12" i="12"/>
  <c r="M13" i="12"/>
  <c r="M15" i="12"/>
  <c r="M14" i="12"/>
  <c r="M17" i="12"/>
  <c r="M19" i="12"/>
  <c r="M16" i="12"/>
  <c r="M22" i="12"/>
  <c r="AF6" i="9" l="1"/>
  <c r="AI10" i="11"/>
  <c r="C5" i="11"/>
  <c r="C5" i="10"/>
  <c r="C6" i="10" s="1"/>
  <c r="G6" i="10" s="1"/>
  <c r="AJ7" i="10"/>
  <c r="C25" i="10"/>
  <c r="G25" i="10"/>
  <c r="K33" i="10"/>
  <c r="K34" i="10"/>
  <c r="C5" i="9"/>
  <c r="AF13" i="9"/>
  <c r="C25" i="9"/>
  <c r="G5" i="10" l="1"/>
  <c r="C6" i="9"/>
  <c r="C7" i="9" s="1"/>
  <c r="C8" i="9" s="1"/>
  <c r="C9" i="9" s="1"/>
  <c r="AK6" i="11"/>
  <c r="G5" i="11" s="1"/>
  <c r="C6" i="11"/>
  <c r="C7" i="11" s="1"/>
  <c r="C8" i="11" s="1"/>
  <c r="C9" i="11" s="1"/>
  <c r="C10" i="11" s="1"/>
  <c r="C11" i="11" s="1"/>
  <c r="C12" i="11" s="1"/>
  <c r="C13" i="11" s="1"/>
  <c r="C14" i="11" s="1"/>
  <c r="C7" i="10"/>
  <c r="G9" i="9"/>
  <c r="C10" i="9"/>
  <c r="C11" i="9" s="1"/>
  <c r="G7" i="9"/>
  <c r="G6" i="9"/>
  <c r="G25" i="9"/>
  <c r="G8" i="9"/>
  <c r="J32" i="9"/>
  <c r="G10" i="9" l="1"/>
  <c r="G12" i="11"/>
  <c r="J32" i="11"/>
  <c r="G25" i="11"/>
  <c r="G9" i="11"/>
  <c r="G6" i="11"/>
  <c r="G8" i="11"/>
  <c r="G7" i="11"/>
  <c r="G11" i="11"/>
  <c r="C15" i="11"/>
  <c r="G14" i="11"/>
  <c r="G13" i="11"/>
  <c r="G10" i="11"/>
  <c r="C8" i="10"/>
  <c r="G7" i="10"/>
  <c r="C12" i="9"/>
  <c r="G11" i="9"/>
  <c r="C16" i="11" l="1"/>
  <c r="G15" i="11"/>
  <c r="C9" i="10"/>
  <c r="G8" i="10"/>
  <c r="C13" i="9"/>
  <c r="G12" i="9"/>
  <c r="C17" i="11" l="1"/>
  <c r="G16" i="11"/>
  <c r="C10" i="10"/>
  <c r="G9" i="10"/>
  <c r="C14" i="9"/>
  <c r="G13" i="9"/>
  <c r="C18" i="11" l="1"/>
  <c r="G17" i="11"/>
  <c r="G10" i="10"/>
  <c r="C11" i="10"/>
  <c r="G14" i="9"/>
  <c r="C15" i="9"/>
  <c r="C19" i="11" l="1"/>
  <c r="G18" i="11"/>
  <c r="G11" i="10"/>
  <c r="C12" i="10"/>
  <c r="C16" i="9"/>
  <c r="G15" i="9"/>
  <c r="C20" i="11" l="1"/>
  <c r="G19" i="11"/>
  <c r="C13" i="10"/>
  <c r="G12" i="10"/>
  <c r="C17" i="9"/>
  <c r="G16" i="9"/>
  <c r="C21" i="11" l="1"/>
  <c r="G20" i="11"/>
  <c r="C14" i="10"/>
  <c r="G13" i="10"/>
  <c r="C18" i="9"/>
  <c r="G17" i="9"/>
  <c r="C22" i="11" l="1"/>
  <c r="G21" i="11"/>
  <c r="G14" i="10"/>
  <c r="C15" i="10"/>
  <c r="G18" i="9"/>
  <c r="C19" i="9"/>
  <c r="G22" i="11" l="1"/>
  <c r="C23" i="11"/>
  <c r="G15" i="10"/>
  <c r="C16" i="10"/>
  <c r="C20" i="9"/>
  <c r="G19" i="9"/>
  <c r="C24" i="11" l="1"/>
  <c r="G24" i="11" s="1"/>
  <c r="G23" i="11"/>
  <c r="C17" i="10"/>
  <c r="G16" i="10"/>
  <c r="C21" i="9"/>
  <c r="G20" i="9"/>
  <c r="M20" i="11" l="1"/>
  <c r="M16" i="11"/>
  <c r="M22" i="11"/>
  <c r="M24" i="11"/>
  <c r="M6" i="11"/>
  <c r="M8" i="11"/>
  <c r="M9" i="11"/>
  <c r="M5" i="11"/>
  <c r="M12" i="11"/>
  <c r="M25" i="11"/>
  <c r="M13" i="11"/>
  <c r="M11" i="11"/>
  <c r="J34" i="11"/>
  <c r="M14" i="11"/>
  <c r="M7" i="11"/>
  <c r="M10" i="11"/>
  <c r="J35" i="11"/>
  <c r="M15" i="11"/>
  <c r="B38" i="11"/>
  <c r="M18" i="11"/>
  <c r="M21" i="11"/>
  <c r="M19" i="11"/>
  <c r="M23" i="11"/>
  <c r="M17" i="11"/>
  <c r="C18" i="10"/>
  <c r="G17" i="10"/>
  <c r="C22" i="9"/>
  <c r="G21" i="9"/>
  <c r="G18" i="10" l="1"/>
  <c r="C19" i="10"/>
  <c r="G22" i="9"/>
  <c r="C23" i="9"/>
  <c r="G19" i="10" l="1"/>
  <c r="C20" i="10"/>
  <c r="C24" i="9"/>
  <c r="G24" i="9" s="1"/>
  <c r="G23" i="9"/>
  <c r="M22" i="9" s="1"/>
  <c r="M19" i="9" l="1"/>
  <c r="J35" i="9"/>
  <c r="C21" i="10"/>
  <c r="G20" i="10"/>
  <c r="M23" i="9"/>
  <c r="M17" i="9"/>
  <c r="M16" i="9"/>
  <c r="M20" i="9"/>
  <c r="M21" i="9"/>
  <c r="M24" i="9"/>
  <c r="M25" i="9"/>
  <c r="M7" i="9"/>
  <c r="M9" i="9"/>
  <c r="M6" i="9"/>
  <c r="J34" i="9"/>
  <c r="M8" i="9"/>
  <c r="M11" i="9"/>
  <c r="M10" i="9"/>
  <c r="B38" i="9"/>
  <c r="M5" i="9"/>
  <c r="M12" i="9"/>
  <c r="M13" i="9"/>
  <c r="M14" i="9"/>
  <c r="M15" i="9"/>
  <c r="M18" i="9"/>
  <c r="C22" i="10" l="1"/>
  <c r="G21" i="10"/>
  <c r="G22" i="10" l="1"/>
  <c r="C23" i="10"/>
  <c r="G23" i="10" l="1"/>
  <c r="M18" i="10" s="1"/>
  <c r="C24" i="10"/>
  <c r="G24" i="10" s="1"/>
  <c r="M16" i="10" s="1"/>
  <c r="M20" i="10"/>
  <c r="M22" i="10" l="1"/>
  <c r="M17" i="10"/>
  <c r="M21" i="10"/>
  <c r="M24" i="10"/>
  <c r="B38" i="10"/>
  <c r="M7" i="10"/>
  <c r="M25" i="10"/>
  <c r="K36" i="10"/>
  <c r="K35" i="10"/>
  <c r="M6" i="10"/>
  <c r="M5" i="10"/>
  <c r="M8" i="10"/>
  <c r="M10" i="10"/>
  <c r="M9" i="10"/>
  <c r="M11" i="10"/>
  <c r="M12" i="10"/>
  <c r="M13" i="10"/>
  <c r="M14" i="10"/>
  <c r="M15" i="10"/>
  <c r="M19" i="10"/>
  <c r="M23" i="10"/>
  <c r="C5" i="6" l="1"/>
  <c r="G5" i="6" s="1"/>
  <c r="AL10" i="6"/>
  <c r="C6" i="6" s="1"/>
  <c r="G6" i="6" s="1"/>
  <c r="C25" i="6"/>
  <c r="AF13" i="4"/>
  <c r="C6" i="4" s="1"/>
  <c r="G6" i="4" s="1"/>
  <c r="C5" i="4"/>
  <c r="C25" i="4"/>
  <c r="G25" i="4" s="1"/>
  <c r="K34" i="1"/>
  <c r="K33" i="1"/>
  <c r="C25" i="1"/>
  <c r="G25" i="1" s="1"/>
  <c r="C6" i="1"/>
  <c r="C7" i="1" s="1"/>
  <c r="C5" i="1"/>
  <c r="G25" i="6" l="1"/>
  <c r="C7" i="6"/>
  <c r="G7" i="6" s="1"/>
  <c r="C7" i="4"/>
  <c r="C8" i="4" s="1"/>
  <c r="G8" i="4" s="1"/>
  <c r="J32" i="4"/>
  <c r="C8" i="1"/>
  <c r="G7" i="1"/>
  <c r="G6" i="1"/>
  <c r="G7" i="4" l="1"/>
  <c r="C9" i="4"/>
  <c r="C10" i="4" s="1"/>
  <c r="C8" i="6"/>
  <c r="C9" i="1"/>
  <c r="G8" i="1"/>
  <c r="G9" i="4" l="1"/>
  <c r="G8" i="6"/>
  <c r="C9" i="6"/>
  <c r="C11" i="4"/>
  <c r="G10" i="4"/>
  <c r="G9" i="1"/>
  <c r="C10" i="1"/>
  <c r="C10" i="6" l="1"/>
  <c r="G9" i="6"/>
  <c r="C12" i="4"/>
  <c r="G11" i="4"/>
  <c r="G10" i="1"/>
  <c r="C11" i="1"/>
  <c r="C11" i="6" l="1"/>
  <c r="G10" i="6"/>
  <c r="C13" i="4"/>
  <c r="G12" i="4"/>
  <c r="C12" i="1"/>
  <c r="G11" i="1"/>
  <c r="G11" i="6" l="1"/>
  <c r="C12" i="6"/>
  <c r="C14" i="4"/>
  <c r="G13" i="4"/>
  <c r="C13" i="1"/>
  <c r="G12" i="1"/>
  <c r="G12" i="6" l="1"/>
  <c r="C13" i="6"/>
  <c r="C15" i="4"/>
  <c r="G14" i="4"/>
  <c r="G13" i="1"/>
  <c r="C14" i="1"/>
  <c r="C14" i="6" l="1"/>
  <c r="G13" i="6"/>
  <c r="C16" i="4"/>
  <c r="G15" i="4"/>
  <c r="G14" i="1"/>
  <c r="C15" i="1"/>
  <c r="C15" i="6" l="1"/>
  <c r="G14" i="6"/>
  <c r="C17" i="4"/>
  <c r="G16" i="4"/>
  <c r="C16" i="1"/>
  <c r="G15" i="1"/>
  <c r="G15" i="6" l="1"/>
  <c r="C16" i="6"/>
  <c r="C18" i="4"/>
  <c r="G17" i="4"/>
  <c r="C17" i="1"/>
  <c r="G16" i="1"/>
  <c r="G16" i="6" l="1"/>
  <c r="C17" i="6"/>
  <c r="C19" i="4"/>
  <c r="G18" i="4"/>
  <c r="G17" i="1"/>
  <c r="C18" i="1"/>
  <c r="G17" i="6" l="1"/>
  <c r="C18" i="6"/>
  <c r="C20" i="4"/>
  <c r="G19" i="4"/>
  <c r="G18" i="1"/>
  <c r="C19" i="1"/>
  <c r="C19" i="6" l="1"/>
  <c r="G18" i="6"/>
  <c r="C21" i="4"/>
  <c r="G20" i="4"/>
  <c r="C20" i="1"/>
  <c r="G19" i="1"/>
  <c r="C20" i="6" l="1"/>
  <c r="G19" i="6"/>
  <c r="C22" i="4"/>
  <c r="G21" i="4"/>
  <c r="C21" i="1"/>
  <c r="G20" i="1"/>
  <c r="G20" i="6" l="1"/>
  <c r="C21" i="6"/>
  <c r="C23" i="4"/>
  <c r="G22" i="4"/>
  <c r="G21" i="1"/>
  <c r="C22" i="1"/>
  <c r="C22" i="6" l="1"/>
  <c r="G21" i="6"/>
  <c r="C24" i="4"/>
  <c r="G24" i="4" s="1"/>
  <c r="G23" i="4"/>
  <c r="G22" i="1"/>
  <c r="C23" i="1"/>
  <c r="M22" i="4" l="1"/>
  <c r="C23" i="6"/>
  <c r="G22" i="6"/>
  <c r="M18" i="4"/>
  <c r="M20" i="4"/>
  <c r="M23" i="4"/>
  <c r="M17" i="4"/>
  <c r="M21" i="4"/>
  <c r="M24" i="4"/>
  <c r="M25" i="4"/>
  <c r="M6" i="4"/>
  <c r="M8" i="4"/>
  <c r="M7" i="4"/>
  <c r="M9" i="4"/>
  <c r="J34" i="4"/>
  <c r="M10" i="4"/>
  <c r="B38" i="4"/>
  <c r="M5" i="4"/>
  <c r="J35" i="4"/>
  <c r="M11" i="4"/>
  <c r="M12" i="4"/>
  <c r="M13" i="4"/>
  <c r="M14" i="4"/>
  <c r="M16" i="4"/>
  <c r="M15" i="4"/>
  <c r="M19" i="4"/>
  <c r="C24" i="1"/>
  <c r="G24" i="1" s="1"/>
  <c r="M17" i="1" s="1"/>
  <c r="G23" i="1"/>
  <c r="K35" i="1" l="1"/>
  <c r="C24" i="6"/>
  <c r="G24" i="6" s="1"/>
  <c r="G23" i="6"/>
  <c r="M20" i="6" s="1"/>
  <c r="M24" i="1"/>
  <c r="M25" i="1"/>
  <c r="M7" i="1"/>
  <c r="B38" i="1"/>
  <c r="M6" i="1"/>
  <c r="M8" i="1"/>
  <c r="M10" i="1"/>
  <c r="M9" i="1"/>
  <c r="M11" i="1"/>
  <c r="M12" i="1"/>
  <c r="M14" i="1"/>
  <c r="M13" i="1"/>
  <c r="M15" i="1"/>
  <c r="M18" i="1"/>
  <c r="M19" i="1"/>
  <c r="M22" i="1"/>
  <c r="M20" i="1"/>
  <c r="M23" i="1"/>
  <c r="M16" i="1"/>
  <c r="M21" i="1"/>
  <c r="M24" i="6" l="1"/>
  <c r="M25" i="6"/>
  <c r="M6" i="6"/>
  <c r="K35" i="6"/>
  <c r="B38" i="6"/>
  <c r="K34" i="6"/>
  <c r="M8" i="6"/>
  <c r="M5" i="6"/>
  <c r="M7" i="6"/>
  <c r="M9" i="6"/>
  <c r="M10" i="6"/>
  <c r="M12" i="6"/>
  <c r="M11" i="6"/>
  <c r="M16" i="6"/>
  <c r="M15" i="6"/>
  <c r="M13" i="6"/>
  <c r="M14" i="6"/>
  <c r="M17" i="6"/>
  <c r="M18" i="6"/>
  <c r="M23" i="6"/>
  <c r="M21" i="6"/>
  <c r="M19" i="6"/>
  <c r="M22" i="6"/>
</calcChain>
</file>

<file path=xl/sharedStrings.xml><?xml version="1.0" encoding="utf-8"?>
<sst xmlns="http://schemas.openxmlformats.org/spreadsheetml/2006/main" count="375" uniqueCount="39">
  <si>
    <t>Paso</t>
  </si>
  <si>
    <t>Esta opción no debe modificarse, a menos que sepa lo que hace.</t>
  </si>
  <si>
    <t>Escala mínima</t>
  </si>
  <si>
    <t>Escala máxima</t>
  </si>
  <si>
    <t>Valor mínimo de Y en X</t>
  </si>
  <si>
    <t>Amplitud</t>
  </si>
  <si>
    <t>Unidades</t>
  </si>
  <si>
    <t>Kilómetros</t>
  </si>
  <si>
    <t>=</t>
  </si>
  <si>
    <t>mapa del atributo</t>
  </si>
  <si>
    <t>Ecuación de la función de valor</t>
  </si>
  <si>
    <t>Ecuación para GRASS</t>
  </si>
  <si>
    <t>PROYECTO:</t>
  </si>
  <si>
    <t>MEGADAPT</t>
  </si>
  <si>
    <t>SECTOR:</t>
  </si>
  <si>
    <t>COORDINADOR DEL GRUPO DE TRABAJO:</t>
  </si>
  <si>
    <t>FECHA DEL TALLER:</t>
  </si>
  <si>
    <t>LUGAR:</t>
  </si>
  <si>
    <t>ASISTENTES:</t>
  </si>
  <si>
    <t>DESCRIPCIÓN DE LA FUNCIÓN DE VALOR:</t>
  </si>
  <si>
    <t>the functiond escribeds the age of infrastructure</t>
  </si>
  <si>
    <t>REFERENCIAS:</t>
  </si>
  <si>
    <t>Eventos/temporada</t>
  </si>
  <si>
    <t>Este parametro no debe modificarse, amenos que sepa lo que hace</t>
  </si>
  <si>
    <t>Saturacion</t>
  </si>
  <si>
    <t>Parámetro de control</t>
  </si>
  <si>
    <t>REFERENCIAS en codigo netlogo:</t>
  </si>
  <si>
    <t>VF1</t>
  </si>
  <si>
    <t>Saturación</t>
  </si>
  <si>
    <t>NA</t>
  </si>
  <si>
    <t>years</t>
  </si>
  <si>
    <t>Escala Máxima</t>
  </si>
  <si>
    <t xml:space="preserve">x-axis number of incidences per year </t>
  </si>
  <si>
    <t>x-axis numero de protestas por an~o</t>
  </si>
  <si>
    <t>ABM</t>
  </si>
  <si>
    <t>Pondings</t>
  </si>
  <si>
    <t>MEGAdapt</t>
  </si>
  <si>
    <t>abm</t>
  </si>
  <si>
    <t xml:space="preserve">hypotetical representation of the age of infrastructure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</si>
</sst>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E+00"/>
    <numFmt numFmtId="165" formatCode="0.0000000000"/>
    <numFmt numFmtId="166" formatCode="0.000000000"/>
    <numFmt numFmtId="167" formatCode="0.000"/>
  </numFmts>
  <fonts count="13" x14ac:knownFonts="1">
    <font>
      <sz val="10"/>
      <name val="Arial"/>
    </font>
    <font>
      <sz val="10"/>
      <color rgb="FF00000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</font>
    <font>
      <sz val="7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 applyAlignme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quotePrefix="1" applyFont="1" applyAlignment="1"/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164" fontId="3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7" fillId="0" borderId="0" xfId="0" applyFont="1" applyBorder="1" applyAlignment="1"/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4" fillId="0" borderId="0" xfId="0" applyFont="1" applyBorder="1" applyAlignmen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2" fontId="5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/>
    </xf>
    <xf numFmtId="167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right" vertical="center"/>
    </xf>
    <xf numFmtId="0" fontId="2" fillId="0" borderId="0" xfId="1" quotePrefix="1" applyFont="1" applyAlignment="1">
      <alignment horizontal="center" vertical="center"/>
    </xf>
    <xf numFmtId="0" fontId="2" fillId="0" borderId="0" xfId="1" quotePrefix="1" applyFont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Alignment="1"/>
    <xf numFmtId="0" fontId="2" fillId="0" borderId="0" xfId="1" applyNumberFormat="1" applyFont="1" applyAlignment="1">
      <alignment horizontal="center"/>
    </xf>
    <xf numFmtId="0" fontId="3" fillId="0" borderId="0" xfId="1" applyFont="1"/>
    <xf numFmtId="164" fontId="3" fillId="0" borderId="0" xfId="1" applyNumberFormat="1" applyFont="1"/>
    <xf numFmtId="164" fontId="2" fillId="0" borderId="0" xfId="1" applyNumberFormat="1" applyFont="1"/>
    <xf numFmtId="0" fontId="2" fillId="0" borderId="0" xfId="1" applyFont="1" applyBorder="1" applyAlignment="1"/>
    <xf numFmtId="0" fontId="2" fillId="0" borderId="0" xfId="1" applyFont="1" applyAlignment="1">
      <alignment wrapText="1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/>
    <xf numFmtId="0" fontId="2" fillId="0" borderId="0" xfId="1" quotePrefix="1" applyFont="1" applyAlignment="1"/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165" fontId="2" fillId="0" borderId="0" xfId="1" applyNumberFormat="1" applyFont="1" applyAlignment="1"/>
    <xf numFmtId="0" fontId="11" fillId="0" borderId="0" xfId="1"/>
    <xf numFmtId="166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right" vertical="center"/>
    </xf>
    <xf numFmtId="0" fontId="5" fillId="0" borderId="0" xfId="1" quotePrefix="1" applyFont="1" applyAlignment="1">
      <alignment horizontal="right"/>
    </xf>
    <xf numFmtId="2" fontId="5" fillId="0" borderId="0" xfId="1" applyNumberFormat="1" applyFont="1" applyAlignment="1"/>
    <xf numFmtId="0" fontId="12" fillId="0" borderId="0" xfId="1" applyFont="1" applyAlignment="1"/>
    <xf numFmtId="0" fontId="12" fillId="0" borderId="0" xfId="1" quotePrefix="1" applyFont="1" applyAlignment="1"/>
    <xf numFmtId="0" fontId="4" fillId="0" borderId="0" xfId="1" applyFont="1" applyAlignment="1"/>
    <xf numFmtId="164" fontId="11" fillId="0" borderId="0" xfId="1" applyNumberFormat="1"/>
    <xf numFmtId="0" fontId="5" fillId="0" borderId="0" xfId="1" quotePrefix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 wrapText="1"/>
    </xf>
    <xf numFmtId="0" fontId="7" fillId="0" borderId="0" xfId="1" applyFont="1" applyBorder="1" applyAlignment="1"/>
    <xf numFmtId="0" fontId="5" fillId="0" borderId="0" xfId="1" applyFont="1" applyBorder="1" applyAlignment="1"/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NumberFormat="1" applyFont="1"/>
    <xf numFmtId="167" fontId="2" fillId="0" borderId="0" xfId="1" applyNumberFormat="1" applyFont="1"/>
    <xf numFmtId="0" fontId="5" fillId="0" borderId="0" xfId="1" quotePrefix="1" applyFont="1" applyAlignment="1">
      <alignment horizontal="center"/>
    </xf>
    <xf numFmtId="0" fontId="5" fillId="0" borderId="0" xfId="1" quotePrefix="1" applyFont="1" applyAlignment="1">
      <alignment horizontal="center" vertical="center"/>
    </xf>
    <xf numFmtId="0" fontId="11" fillId="0" borderId="0" xfId="1" applyNumberFormat="1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6" fillId="2" borderId="9" xfId="1" applyFont="1" applyFill="1" applyBorder="1" applyAlignment="1">
      <alignment horizontal="left" vertical="center" wrapText="1"/>
    </xf>
    <xf numFmtId="0" fontId="6" fillId="2" borderId="10" xfId="1" applyFont="1" applyFill="1" applyBorder="1" applyAlignment="1">
      <alignment horizontal="left" vertical="center" wrapText="1"/>
    </xf>
    <xf numFmtId="0" fontId="6" fillId="2" borderId="11" xfId="1" applyFont="1" applyFill="1" applyBorder="1" applyAlignment="1">
      <alignment horizontal="left" vertical="center" wrapText="1"/>
    </xf>
    <xf numFmtId="0" fontId="6" fillId="2" borderId="12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/>
    </xf>
    <xf numFmtId="0" fontId="8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applyNumberFormat="1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4" fillId="0" borderId="15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4" fillId="0" borderId="13" xfId="1" applyFont="1" applyBorder="1" applyAlignment="1">
      <alignment horizontal="right"/>
    </xf>
    <xf numFmtId="0" fontId="7" fillId="0" borderId="15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4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165" fontId="2" fillId="0" borderId="0" xfId="1" applyNumberFormat="1" applyFont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escurrimientos!$C$5:$C$25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  <c:pt idx="17">
                  <c:v>25500</c:v>
                </c:pt>
                <c:pt idx="18">
                  <c:v>27000</c:v>
                </c:pt>
                <c:pt idx="19">
                  <c:v>28500</c:v>
                </c:pt>
                <c:pt idx="20">
                  <c:v>30000</c:v>
                </c:pt>
              </c:numCache>
            </c:numRef>
          </c:xVal>
          <c:yVal>
            <c:numRef>
              <c:f>escurrimientos!$M$5:$M$25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1-43E6-8CDF-CA9D71C6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1936"/>
        <c:axId val="216872328"/>
      </c:scatterChart>
      <c:valAx>
        <c:axId val="21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Average age</a:t>
                </a:r>
                <a:r>
                  <a:rPr lang="es-MX" b="1" baseline="0"/>
                  <a:t> of </a:t>
                </a:r>
                <a:r>
                  <a:rPr lang="es-MX" b="1"/>
                  <a:t>infrastructure systems (Ages)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2328"/>
        <c:crosses val="autoZero"/>
        <c:crossBetween val="midCat"/>
      </c:valAx>
      <c:valAx>
        <c:axId val="2168723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193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'social pressure'!$C$5:$C$25</c:f>
              <c:numCache>
                <c:formatCode>General</c:formatCode>
                <c:ptCount val="21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8.1000000000000014</c:v>
                </c:pt>
                <c:pt idx="4">
                  <c:v>10.8</c:v>
                </c:pt>
                <c:pt idx="5">
                  <c:v>13.5</c:v>
                </c:pt>
                <c:pt idx="6">
                  <c:v>16.2</c:v>
                </c:pt>
                <c:pt idx="7">
                  <c:v>18.899999999999999</c:v>
                </c:pt>
                <c:pt idx="8">
                  <c:v>21.599999999999998</c:v>
                </c:pt>
                <c:pt idx="9">
                  <c:v>24.299999999999997</c:v>
                </c:pt>
                <c:pt idx="10">
                  <c:v>26.999999999999996</c:v>
                </c:pt>
                <c:pt idx="11">
                  <c:v>29.699999999999996</c:v>
                </c:pt>
                <c:pt idx="12">
                  <c:v>32.4</c:v>
                </c:pt>
                <c:pt idx="13">
                  <c:v>35.1</c:v>
                </c:pt>
                <c:pt idx="14">
                  <c:v>37.800000000000004</c:v>
                </c:pt>
                <c:pt idx="15">
                  <c:v>40.500000000000007</c:v>
                </c:pt>
                <c:pt idx="16">
                  <c:v>43.20000000000001</c:v>
                </c:pt>
                <c:pt idx="17">
                  <c:v>45.900000000000013</c:v>
                </c:pt>
                <c:pt idx="18">
                  <c:v>48.600000000000016</c:v>
                </c:pt>
                <c:pt idx="19">
                  <c:v>51.300000000000018</c:v>
                </c:pt>
                <c:pt idx="20">
                  <c:v>54</c:v>
                </c:pt>
              </c:numCache>
            </c:numRef>
          </c:xVal>
          <c:yVal>
            <c:numRef>
              <c:f>'social pressure'!$M$5:$M$25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0.99929292029750427</c:v>
                </c:pt>
                <c:pt idx="2">
                  <c:v>0.99795487823626394</c:v>
                </c:pt>
                <c:pt idx="3">
                  <c:v>0.99552033585308353</c:v>
                </c:pt>
                <c:pt idx="4">
                  <c:v>0.99126276802457447</c:v>
                </c:pt>
                <c:pt idx="5">
                  <c:v>0.98410916457415198</c:v>
                </c:pt>
                <c:pt idx="6">
                  <c:v>0.97256682119749005</c:v>
                </c:pt>
                <c:pt idx="7">
                  <c:v>0.95469330634270622</c:v>
                </c:pt>
                <c:pt idx="8">
                  <c:v>0.92815006889894103</c:v>
                </c:pt>
                <c:pt idx="9">
                  <c:v>0.89038181076034695</c:v>
                </c:pt>
                <c:pt idx="10">
                  <c:v>0.83895124750572891</c:v>
                </c:pt>
                <c:pt idx="11">
                  <c:v>0.77202813176175888</c:v>
                </c:pt>
                <c:pt idx="12">
                  <c:v>0.68898383715257783</c:v>
                </c:pt>
                <c:pt idx="13">
                  <c:v>0.59098785150435496</c:v>
                </c:pt>
                <c:pt idx="14">
                  <c:v>0.48145752150768262</c:v>
                </c:pt>
                <c:pt idx="15">
                  <c:v>0.36619830551865939</c:v>
                </c:pt>
                <c:pt idx="16">
                  <c:v>0.25310539777601049</c:v>
                </c:pt>
                <c:pt idx="17">
                  <c:v>0.15138248892399908</c:v>
                </c:pt>
                <c:pt idx="18">
                  <c:v>7.0354209894085473E-2</c:v>
                </c:pt>
                <c:pt idx="19">
                  <c:v>1.8072260225021175E-2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9272"/>
        <c:axId val="216209664"/>
      </c:scatterChart>
      <c:valAx>
        <c:axId val="2162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Social</a:t>
                </a:r>
                <a:r>
                  <a:rPr lang="es-MX" b="1" baseline="0"/>
                  <a:t> pressure </a:t>
                </a:r>
                <a:r>
                  <a:rPr lang="es-MX" b="1"/>
                  <a:t>("protests-per-year")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9664"/>
        <c:crosses val="autoZero"/>
        <c:crossBetween val="midCat"/>
      </c:valAx>
      <c:valAx>
        <c:axId val="21620966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20927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falta!$D$5:$D$25</c:f>
              <c:numCache>
                <c:formatCode>General</c:formatCode>
                <c:ptCount val="21"/>
              </c:numCache>
            </c:numRef>
          </c:xVal>
          <c:smooth val="1"/>
          <c:extLst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0368"/>
        <c:axId val="216870760"/>
      </c:scatterChart>
      <c:valAx>
        <c:axId val="2168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0760"/>
        <c:crosses val="autoZero"/>
        <c:crossBetween val="midCat"/>
      </c:valAx>
      <c:valAx>
        <c:axId val="21687076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036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Edad!$C$5:$C$25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Edad!$M$5:$M$25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1936"/>
        <c:axId val="216872328"/>
      </c:scatterChart>
      <c:valAx>
        <c:axId val="21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Average age</a:t>
                </a:r>
                <a:r>
                  <a:rPr lang="es-MX" b="1" baseline="0"/>
                  <a:t> of </a:t>
                </a:r>
                <a:r>
                  <a:rPr lang="es-MX" b="1"/>
                  <a:t>infrastructure systems (Ages)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2328"/>
        <c:crosses val="autoZero"/>
        <c:crossBetween val="midCat"/>
      </c:valAx>
      <c:valAx>
        <c:axId val="2168723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193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salud!$C$5:$C$25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salud!$M$5:$M$25</c:f>
              <c:numCache>
                <c:formatCode>General</c:formatCode>
                <c:ptCount val="21"/>
                <c:pt idx="0">
                  <c:v>1</c:v>
                </c:pt>
                <c:pt idx="1">
                  <c:v>0.99932414657153312</c:v>
                </c:pt>
                <c:pt idx="2">
                  <c:v>0.99839760871651373</c:v>
                </c:pt>
                <c:pt idx="3">
                  <c:v>0.99712740372734809</c:v>
                </c:pt>
                <c:pt idx="4">
                  <c:v>0.99538606018076603</c:v>
                </c:pt>
                <c:pt idx="5">
                  <c:v>0.99299882554298191</c:v>
                </c:pt>
                <c:pt idx="6">
                  <c:v>0.98972612887894795</c:v>
                </c:pt>
                <c:pt idx="7">
                  <c:v>0.98523953871086889</c:v>
                </c:pt>
                <c:pt idx="8">
                  <c:v>0.97908880327683978</c:v>
                </c:pt>
                <c:pt idx="9">
                  <c:v>0.97065666551471841</c:v>
                </c:pt>
                <c:pt idx="10">
                  <c:v>0.95909691822888576</c:v>
                </c:pt>
                <c:pt idx="11">
                  <c:v>0.94324948296607558</c:v>
                </c:pt>
                <c:pt idx="12">
                  <c:v>0.92152399034075227</c:v>
                </c:pt>
                <c:pt idx="13">
                  <c:v>0.89174017851344434</c:v>
                </c:pt>
                <c:pt idx="14">
                  <c:v>0.8509090930111296</c:v>
                </c:pt>
                <c:pt idx="15">
                  <c:v>0.79493313019737233</c:v>
                </c:pt>
                <c:pt idx="16">
                  <c:v>0.71819482225428533</c:v>
                </c:pt>
                <c:pt idx="17">
                  <c:v>0.61299309619267062</c:v>
                </c:pt>
                <c:pt idx="18">
                  <c:v>0.46877043266259638</c:v>
                </c:pt>
                <c:pt idx="19">
                  <c:v>0.27105336608588659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3504"/>
        <c:axId val="163868488"/>
      </c:scatterChart>
      <c:valAx>
        <c:axId val="2168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Health</a:t>
                </a:r>
                <a:r>
                  <a:rPr lang="es-MX" b="1" baseline="0"/>
                  <a:t> (Incidence of GID)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68488"/>
        <c:crosses val="autoZero"/>
        <c:crossBetween val="midCat"/>
      </c:valAx>
      <c:valAx>
        <c:axId val="16386848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350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capasidad!$C$5:$C$25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15</c:v>
                </c:pt>
              </c:numCache>
            </c:numRef>
          </c:xVal>
          <c:yVal>
            <c:numRef>
              <c:f>capasidad!$M$5:$M$25</c:f>
              <c:numCache>
                <c:formatCode>General</c:formatCode>
                <c:ptCount val="21"/>
                <c:pt idx="0">
                  <c:v>0</c:v>
                </c:pt>
                <c:pt idx="1">
                  <c:v>1.0962566376734355E-2</c:v>
                </c:pt>
                <c:pt idx="2">
                  <c:v>2.3461879590736631E-2</c:v>
                </c:pt>
                <c:pt idx="3">
                  <c:v>3.7713362815805299E-2</c:v>
                </c:pt>
                <c:pt idx="4">
                  <c:v>5.3962637526905971E-2</c:v>
                </c:pt>
                <c:pt idx="5">
                  <c:v>7.248975673737286E-2</c:v>
                </c:pt>
                <c:pt idx="6">
                  <c:v>9.3614031656816324E-2</c:v>
                </c:pt>
                <c:pt idx="7">
                  <c:v>0.11769953495622447</c:v>
                </c:pt>
                <c:pt idx="8">
                  <c:v>0.14516137548793648</c:v>
                </c:pt>
                <c:pt idx="9">
                  <c:v>0.17647285260403703</c:v>
                </c:pt>
                <c:pt idx="10">
                  <c:v>0.21217361337642385</c:v>
                </c:pt>
                <c:pt idx="11">
                  <c:v>0.25287895330661248</c:v>
                </c:pt>
                <c:pt idx="12">
                  <c:v>0.29929042082115836</c:v>
                </c:pt>
                <c:pt idx="13">
                  <c:v>0.3522079083190639</c:v>
                </c:pt>
                <c:pt idx="14">
                  <c:v>0.41254343815796324</c:v>
                </c:pt>
                <c:pt idx="15">
                  <c:v>0.48133688117781165</c:v>
                </c:pt>
                <c:pt idx="16">
                  <c:v>0.55977387866770523</c:v>
                </c:pt>
                <c:pt idx="17">
                  <c:v>0.64920627665735742</c:v>
                </c:pt>
                <c:pt idx="18">
                  <c:v>0.75117542471417975</c:v>
                </c:pt>
                <c:pt idx="19">
                  <c:v>0.86743874079609062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9664"/>
        <c:axId val="163870056"/>
      </c:scatterChart>
      <c:valAx>
        <c:axId val="1638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Capacity</a:t>
                </a:r>
                <a:r>
                  <a:rPr lang="es-MX" b="1" baseline="0"/>
                  <a:t> Index ()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70056"/>
        <c:crosses val="autoZero"/>
        <c:crossBetween val="midCat"/>
      </c:valAx>
      <c:valAx>
        <c:axId val="1638700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86966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encharcamientos!$C$5:$C$25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encharcamientos!$M$5:$M$25</c:f>
              <c:numCache>
                <c:formatCode>0.00</c:formatCode>
                <c:ptCount val="21"/>
                <c:pt idx="0">
                  <c:v>1</c:v>
                </c:pt>
                <c:pt idx="1">
                  <c:v>0.97260406767486551</c:v>
                </c:pt>
                <c:pt idx="2">
                  <c:v>0.89483774512887071</c:v>
                </c:pt>
                <c:pt idx="3">
                  <c:v>0.77879747712481795</c:v>
                </c:pt>
                <c:pt idx="4">
                  <c:v>0.64117502566924212</c:v>
                </c:pt>
                <c:pt idx="5">
                  <c:v>0.49934430613044689</c:v>
                </c:pt>
                <c:pt idx="6">
                  <c:v>0.36786999377450758</c:v>
                </c:pt>
                <c:pt idx="7">
                  <c:v>0.25636464280425991</c:v>
                </c:pt>
                <c:pt idx="8">
                  <c:v>0.16900089584314068</c:v>
                </c:pt>
                <c:pt idx="9">
                  <c:v>0.10538585425060705</c:v>
                </c:pt>
                <c:pt idx="10">
                  <c:v>6.2162507723312985E-2</c:v>
                </c:pt>
                <c:pt idx="11">
                  <c:v>3.4682258645728006E-2</c:v>
                </c:pt>
                <c:pt idx="12">
                  <c:v>1.8300967064357507E-2</c:v>
                </c:pt>
                <c:pt idx="13">
                  <c:v>9.1311381678541321E-3</c:v>
                </c:pt>
                <c:pt idx="14">
                  <c:v>4.305358480609243E-3</c:v>
                </c:pt>
                <c:pt idx="15">
                  <c:v>1.9155374260582171E-3</c:v>
                </c:pt>
                <c:pt idx="16">
                  <c:v>8.0105446857757653E-4</c:v>
                </c:pt>
                <c:pt idx="17">
                  <c:v>3.1133176823708682E-4</c:v>
                </c:pt>
                <c:pt idx="18">
                  <c:v>1.084660866242812E-4</c:v>
                </c:pt>
                <c:pt idx="19">
                  <c:v>2.9211272995342795E-5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F-4877-8594-878649C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71232"/>
        <c:axId val="163871624"/>
      </c:scatterChart>
      <c:valAx>
        <c:axId val="1638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# of Pondings</a:t>
                </a:r>
              </a:p>
            </c:rich>
          </c:tx>
          <c:layout>
            <c:manualLayout>
              <c:xMode val="edge"/>
              <c:yMode val="edge"/>
              <c:x val="0.39921167157476123"/>
              <c:y val="0.90238993710691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71624"/>
        <c:crosses val="autoZero"/>
        <c:crossBetween val="midCat"/>
      </c:valAx>
      <c:valAx>
        <c:axId val="16387162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712145532370252E-2"/>
              <c:y val="0.36772969416558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87123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presion_medios!$C$5:$C$25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presion_medios!$M$5:$M$25</c:f>
              <c:numCache>
                <c:formatCode>General</c:formatCode>
                <c:ptCount val="21"/>
                <c:pt idx="0">
                  <c:v>1</c:v>
                </c:pt>
                <c:pt idx="1">
                  <c:v>0.84733946661541071</c:v>
                </c:pt>
                <c:pt idx="2">
                  <c:v>0.71699634595324224</c:v>
                </c:pt>
                <c:pt idx="3">
                  <c:v>0.6057080599287703</c:v>
                </c:pt>
                <c:pt idx="4">
                  <c:v>0.51068898609237567</c:v>
                </c:pt>
                <c:pt idx="5">
                  <c:v>0.42956073158101749</c:v>
                </c:pt>
                <c:pt idx="6">
                  <c:v>0.3602926003067391</c:v>
                </c:pt>
                <c:pt idx="7">
                  <c:v>0.30115076323493423</c:v>
                </c:pt>
                <c:pt idx="8">
                  <c:v>0.25065485944942617</c:v>
                </c:pt>
                <c:pt idx="9">
                  <c:v>0.20754094169912862</c:v>
                </c:pt>
                <c:pt idx="10">
                  <c:v>0.17072983892780089</c:v>
                </c:pt>
                <c:pt idx="11">
                  <c:v>0.1393001438792244</c:v>
                </c:pt>
                <c:pt idx="12">
                  <c:v>0.11246514963895596</c:v>
                </c:pt>
                <c:pt idx="13">
                  <c:v>8.9553157818409959E-2</c:v>
                </c:pt>
                <c:pt idx="14">
                  <c:v>6.9990665481556066E-2</c:v>
                </c:pt>
                <c:pt idx="15">
                  <c:v>5.3288009971427443E-2</c:v>
                </c:pt>
                <c:pt idx="16">
                  <c:v>3.9027112316558477E-2</c:v>
                </c:pt>
                <c:pt idx="17">
                  <c:v>2.6851012426375203E-2</c:v>
                </c:pt>
                <c:pt idx="18">
                  <c:v>1.645493413426969E-2</c:v>
                </c:pt>
                <c:pt idx="19">
                  <c:v>7.5786564402337657E-3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5-4858-B8A9-ED01EBE0178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presion_medios!$C$5:$C$25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presion_medios!$X$5:$X$25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5-4858-B8A9-ED01EBE0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2024"/>
        <c:axId val="216206528"/>
      </c:scatterChart>
      <c:valAx>
        <c:axId val="2164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6528"/>
        <c:crosses val="autoZero"/>
        <c:crossBetween val="midCat"/>
      </c:valAx>
      <c:valAx>
        <c:axId val="2162065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202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lluvia!$C$5:$C$25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  <c:pt idx="6">
                  <c:v>390</c:v>
                </c:pt>
                <c:pt idx="7">
                  <c:v>455</c:v>
                </c:pt>
                <c:pt idx="8">
                  <c:v>520</c:v>
                </c:pt>
                <c:pt idx="9">
                  <c:v>585</c:v>
                </c:pt>
                <c:pt idx="10">
                  <c:v>650</c:v>
                </c:pt>
                <c:pt idx="11">
                  <c:v>715</c:v>
                </c:pt>
                <c:pt idx="12">
                  <c:v>780</c:v>
                </c:pt>
                <c:pt idx="13">
                  <c:v>845</c:v>
                </c:pt>
                <c:pt idx="14">
                  <c:v>910</c:v>
                </c:pt>
                <c:pt idx="15">
                  <c:v>975</c:v>
                </c:pt>
                <c:pt idx="16">
                  <c:v>1040</c:v>
                </c:pt>
                <c:pt idx="17">
                  <c:v>1105</c:v>
                </c:pt>
                <c:pt idx="18">
                  <c:v>1170</c:v>
                </c:pt>
                <c:pt idx="19">
                  <c:v>1235</c:v>
                </c:pt>
                <c:pt idx="20">
                  <c:v>1300</c:v>
                </c:pt>
              </c:numCache>
            </c:numRef>
          </c:xVal>
          <c:yVal>
            <c:numRef>
              <c:f>lluvia!$M$5:$M$25</c:f>
              <c:numCache>
                <c:formatCode>General</c:formatCode>
                <c:ptCount val="21"/>
                <c:pt idx="0">
                  <c:v>1</c:v>
                </c:pt>
                <c:pt idx="1">
                  <c:v>0.98076717043863781</c:v>
                </c:pt>
                <c:pt idx="2">
                  <c:v>0.95977568851922734</c:v>
                </c:pt>
                <c:pt idx="3">
                  <c:v>0.93686474284859311</c:v>
                </c:pt>
                <c:pt idx="4">
                  <c:v>0.91185881741950869</c:v>
                </c:pt>
                <c:pt idx="5">
                  <c:v>0.88456634701893533</c:v>
                </c:pt>
                <c:pt idx="6">
                  <c:v>0.8547782496866202</c:v>
                </c:pt>
                <c:pt idx="7">
                  <c:v>0.82226632498152519</c:v>
                </c:pt>
                <c:pt idx="8">
                  <c:v>0.78678150578553485</c:v>
                </c:pt>
                <c:pt idx="9">
                  <c:v>0.74805195025187554</c:v>
                </c:pt>
                <c:pt idx="10">
                  <c:v>0.70578095928105811</c:v>
                </c:pt>
                <c:pt idx="11">
                  <c:v>0.6596447035705576</c:v>
                </c:pt>
                <c:pt idx="12">
                  <c:v>0.6092897428256302</c:v>
                </c:pt>
                <c:pt idx="13">
                  <c:v>0.5543303181264545</c:v>
                </c:pt>
                <c:pt idx="14">
                  <c:v>0.49434539670898225</c:v>
                </c:pt>
                <c:pt idx="15">
                  <c:v>0.42887544652017895</c:v>
                </c:pt>
                <c:pt idx="16">
                  <c:v>0.35741891583818836</c:v>
                </c:pt>
                <c:pt idx="17">
                  <c:v>0.27942839098852257</c:v>
                </c:pt>
                <c:pt idx="18">
                  <c:v>0.19430640272133493</c:v>
                </c:pt>
                <c:pt idx="19">
                  <c:v>0.1014008491233037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9-4771-8435-7CB6AE28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7952"/>
        <c:axId val="163448344"/>
      </c:scatterChart>
      <c:valAx>
        <c:axId val="1634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448344"/>
        <c:crosses val="autoZero"/>
        <c:crossBetween val="midCat"/>
      </c:valAx>
      <c:valAx>
        <c:axId val="1634483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44795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falta_residentes!$C$5:$C$25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falta_residentes!$M$5:$M$25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falta_residentes!$D$5:$D$25</c:f>
              <c:numCache>
                <c:formatCode>General</c:formatCode>
                <c:ptCount val="21"/>
              </c:numCache>
            </c:numRef>
          </c:xVal>
          <c:smooth val="1"/>
          <c:extLst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328"/>
        <c:axId val="162538720"/>
      </c:scatterChart>
      <c:valAx>
        <c:axId val="16253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2538720"/>
        <c:crosses val="autoZero"/>
        <c:crossBetween val="midCat"/>
      </c:valAx>
      <c:valAx>
        <c:axId val="16253872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253832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hundimientos!$C$5:$C$25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1.75</c:v>
                </c:pt>
                <c:pt idx="2">
                  <c:v>3.5</c:v>
                </c:pt>
                <c:pt idx="3">
                  <c:v>5.25</c:v>
                </c:pt>
                <c:pt idx="4">
                  <c:v>7</c:v>
                </c:pt>
                <c:pt idx="5">
                  <c:v>8.75</c:v>
                </c:pt>
                <c:pt idx="6">
                  <c:v>10.5</c:v>
                </c:pt>
                <c:pt idx="7">
                  <c:v>12.25</c:v>
                </c:pt>
                <c:pt idx="8">
                  <c:v>14</c:v>
                </c:pt>
                <c:pt idx="9">
                  <c:v>15.75</c:v>
                </c:pt>
                <c:pt idx="10">
                  <c:v>17.5</c:v>
                </c:pt>
                <c:pt idx="11">
                  <c:v>19.25</c:v>
                </c:pt>
                <c:pt idx="12">
                  <c:v>21</c:v>
                </c:pt>
                <c:pt idx="13">
                  <c:v>22.75</c:v>
                </c:pt>
                <c:pt idx="14">
                  <c:v>24.5</c:v>
                </c:pt>
                <c:pt idx="15">
                  <c:v>26.25</c:v>
                </c:pt>
                <c:pt idx="16">
                  <c:v>28</c:v>
                </c:pt>
                <c:pt idx="17">
                  <c:v>29.75</c:v>
                </c:pt>
                <c:pt idx="18">
                  <c:v>31.5</c:v>
                </c:pt>
                <c:pt idx="19">
                  <c:v>33.25</c:v>
                </c:pt>
                <c:pt idx="20">
                  <c:v>35</c:v>
                </c:pt>
              </c:numCache>
            </c:numRef>
          </c:xVal>
          <c:yVal>
            <c:numRef>
              <c:f>hundimientos!$M$5:$M$25</c:f>
              <c:numCache>
                <c:formatCode>General</c:formatCode>
                <c:ptCount val="21"/>
                <c:pt idx="0">
                  <c:v>1</c:v>
                </c:pt>
                <c:pt idx="1">
                  <c:v>0.9754569036719275</c:v>
                </c:pt>
                <c:pt idx="2">
                  <c:v>0.94920959138347205</c:v>
                </c:pt>
                <c:pt idx="3">
                  <c:v>0.92113972631189511</c:v>
                </c:pt>
                <c:pt idx="4">
                  <c:v>0.89112075459862428</c:v>
                </c:pt>
                <c:pt idx="5">
                  <c:v>0.85901733477725017</c:v>
                </c:pt>
                <c:pt idx="6">
                  <c:v>0.82468472758232181</c:v>
                </c:pt>
                <c:pt idx="7">
                  <c:v>0.78796814338787213</c:v>
                </c:pt>
                <c:pt idx="8">
                  <c:v>0.74870204433358134</c:v>
                </c:pt>
                <c:pt idx="9">
                  <c:v>0.70670939799219201</c:v>
                </c:pt>
                <c:pt idx="10">
                  <c:v>0.66180087921331143</c:v>
                </c:pt>
                <c:pt idx="11">
                  <c:v>0.61377401654509067</c:v>
                </c:pt>
                <c:pt idx="12">
                  <c:v>0.56241227938539462</c:v>
                </c:pt>
                <c:pt idx="13">
                  <c:v>0.50748410174685654</c:v>
                </c:pt>
                <c:pt idx="14">
                  <c:v>0.4487418382344312</c:v>
                </c:pt>
                <c:pt idx="15">
                  <c:v>0.38592064752843913</c:v>
                </c:pt>
                <c:pt idx="16">
                  <c:v>0.31873729833924996</c:v>
                </c:pt>
                <c:pt idx="17">
                  <c:v>0.24688889245021614</c:v>
                </c:pt>
                <c:pt idx="18">
                  <c:v>0.17005149909165429</c:v>
                </c:pt>
                <c:pt idx="19">
                  <c:v>8.7878694488908046E-2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7952"/>
        <c:axId val="163448344"/>
      </c:scatterChart>
      <c:valAx>
        <c:axId val="1634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448344"/>
        <c:crosses val="autoZero"/>
        <c:crossBetween val="midCat"/>
      </c:valAx>
      <c:valAx>
        <c:axId val="1634483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44795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residentes'!$M$5:$M$25</c:f>
              <c:numCache>
                <c:formatCode>General</c:formatCode>
                <c:ptCount val="21"/>
                <c:pt idx="0">
                  <c:v>1</c:v>
                </c:pt>
                <c:pt idx="1">
                  <c:v>0.84454475749019031</c:v>
                </c:pt>
                <c:pt idx="2">
                  <c:v>0.71230440307120024</c:v>
                </c:pt>
                <c:pt idx="3">
                  <c:v>0.59981214449872677</c:v>
                </c:pt>
                <c:pt idx="4">
                  <c:v>0.50411890248999969</c:v>
                </c:pt>
                <c:pt idx="5">
                  <c:v>0.42271599812710731</c:v>
                </c:pt>
                <c:pt idx="6">
                  <c:v>0.35346938572672632</c:v>
                </c:pt>
                <c:pt idx="7">
                  <c:v>0.29456370703555607</c:v>
                </c:pt>
                <c:pt idx="8">
                  <c:v>0.24445470008508305</c:v>
                </c:pt>
                <c:pt idx="9">
                  <c:v>0.20182871506372857</c:v>
                </c:pt>
                <c:pt idx="10">
                  <c:v>0.16556827588087641</c:v>
                </c:pt>
                <c:pt idx="11">
                  <c:v>0.13472278459018538</c:v>
                </c:pt>
                <c:pt idx="12">
                  <c:v>0.10848360066397299</c:v>
                </c:pt>
                <c:pt idx="13">
                  <c:v>8.6162841800865267E-2</c:v>
                </c:pt>
                <c:pt idx="14">
                  <c:v>6.7175350512033938E-2</c:v>
                </c:pt>
                <c:pt idx="15">
                  <c:v>5.1023353724893729E-2</c:v>
                </c:pt>
                <c:pt idx="16">
                  <c:v>3.7283413242854217E-2</c:v>
                </c:pt>
                <c:pt idx="17">
                  <c:v>2.5595324956439021E-2</c:v>
                </c:pt>
                <c:pt idx="18">
                  <c:v>1.5652675789245719E-2</c:v>
                </c:pt>
                <c:pt idx="19">
                  <c:v>7.1948108211321842E-3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8888"/>
        <c:axId val="216439280"/>
      </c:scatterChart>
      <c:valAx>
        <c:axId val="21643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439280"/>
        <c:crosses val="autoZero"/>
        <c:crossBetween val="midCat"/>
      </c:valAx>
      <c:valAx>
        <c:axId val="21643928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3888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Basura!$C$5:$C$25</c:f>
              <c:numCache>
                <c:formatCode>General</c:formatCode>
                <c:ptCount val="21"/>
                <c:pt idx="0">
                  <c:v>0</c:v>
                </c:pt>
                <c:pt idx="1">
                  <c:v>0.13257000000000002</c:v>
                </c:pt>
                <c:pt idx="2">
                  <c:v>0.26514000000000004</c:v>
                </c:pt>
                <c:pt idx="3">
                  <c:v>0.39771000000000006</c:v>
                </c:pt>
                <c:pt idx="4">
                  <c:v>0.53028000000000008</c:v>
                </c:pt>
                <c:pt idx="5">
                  <c:v>0.66285000000000016</c:v>
                </c:pt>
                <c:pt idx="6">
                  <c:v>0.79542000000000024</c:v>
                </c:pt>
                <c:pt idx="7">
                  <c:v>0.92799000000000031</c:v>
                </c:pt>
                <c:pt idx="8">
                  <c:v>1.0605600000000004</c:v>
                </c:pt>
                <c:pt idx="9">
                  <c:v>1.1931300000000005</c:v>
                </c:pt>
                <c:pt idx="10">
                  <c:v>1.3257000000000005</c:v>
                </c:pt>
                <c:pt idx="11">
                  <c:v>1.4582700000000006</c:v>
                </c:pt>
                <c:pt idx="12">
                  <c:v>1.5908400000000007</c:v>
                </c:pt>
                <c:pt idx="13">
                  <c:v>1.7234100000000008</c:v>
                </c:pt>
                <c:pt idx="14">
                  <c:v>1.8559800000000009</c:v>
                </c:pt>
                <c:pt idx="15">
                  <c:v>1.9885500000000009</c:v>
                </c:pt>
                <c:pt idx="16">
                  <c:v>2.1211200000000008</c:v>
                </c:pt>
                <c:pt idx="17">
                  <c:v>2.2536900000000006</c:v>
                </c:pt>
                <c:pt idx="18">
                  <c:v>2.3862600000000005</c:v>
                </c:pt>
                <c:pt idx="19">
                  <c:v>2.5188300000000003</c:v>
                </c:pt>
                <c:pt idx="20">
                  <c:v>2.6514000000000002</c:v>
                </c:pt>
              </c:numCache>
            </c:numRef>
          </c:xVal>
          <c:yVal>
            <c:numRef>
              <c:f>Basura!$M$5:$M$25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0.90250001255825596</c:v>
                </c:pt>
                <c:pt idx="2">
                  <c:v>0.8100000216480131</c:v>
                </c:pt>
                <c:pt idx="3">
                  <c:v>0.72250002845373307</c:v>
                </c:pt>
                <c:pt idx="4">
                  <c:v>0.64000003258059524</c:v>
                </c:pt>
                <c:pt idx="5">
                  <c:v>0.56250003481824096</c:v>
                </c:pt>
                <c:pt idx="6">
                  <c:v>0.49000003516667012</c:v>
                </c:pt>
                <c:pt idx="7">
                  <c:v>0.42250003441552397</c:v>
                </c:pt>
                <c:pt idx="8">
                  <c:v>0.36000003256480251</c:v>
                </c:pt>
                <c:pt idx="9">
                  <c:v>0.30250002961450562</c:v>
                </c:pt>
                <c:pt idx="10">
                  <c:v>0.25000002635427454</c:v>
                </c:pt>
                <c:pt idx="11">
                  <c:v>0.20250002278410928</c:v>
                </c:pt>
                <c:pt idx="12">
                  <c:v>0.16000001890400994</c:v>
                </c:pt>
                <c:pt idx="13">
                  <c:v>0.12250001510879704</c:v>
                </c:pt>
                <c:pt idx="14">
                  <c:v>9.000001139847047E-2</c:v>
                </c:pt>
                <c:pt idx="15">
                  <c:v>6.2500008167850951E-2</c:v>
                </c:pt>
                <c:pt idx="16">
                  <c:v>4.0000005416938489E-2</c:v>
                </c:pt>
                <c:pt idx="17">
                  <c:v>2.2500003145733083E-2</c:v>
                </c:pt>
                <c:pt idx="18">
                  <c:v>1.0000001354234622E-2</c:v>
                </c:pt>
                <c:pt idx="19">
                  <c:v>2.5000004372638385E-3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0456"/>
        <c:axId val="216440848"/>
      </c:scatterChart>
      <c:valAx>
        <c:axId val="21644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Garbage [*1E6</a:t>
                </a:r>
                <a:r>
                  <a:rPr lang="es-MX" b="1" baseline="0"/>
                  <a:t> ]</a:t>
                </a:r>
                <a:r>
                  <a:rPr lang="es-MX" b="1"/>
                  <a:t> </a:t>
                </a:r>
                <a:r>
                  <a:rPr lang="es-MX" b="1" baseline="0"/>
                  <a:t> 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39794677350724417"/>
              <c:y val="0.89895027426748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440848"/>
        <c:crosses val="autoZero"/>
        <c:crossBetween val="midCat"/>
      </c:valAx>
      <c:valAx>
        <c:axId val="21644084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045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anual'!$M$5:$M$25</c:f>
              <c:numCache>
                <c:formatCode>General</c:formatCode>
                <c:ptCount val="21"/>
                <c:pt idx="0">
                  <c:v>1</c:v>
                </c:pt>
                <c:pt idx="1">
                  <c:v>0.70887307172219727</c:v>
                </c:pt>
                <c:pt idx="2">
                  <c:v>0.5024132859515138</c:v>
                </c:pt>
                <c:pt idx="3">
                  <c:v>0.35599727630021233</c:v>
                </c:pt>
                <c:pt idx="4">
                  <c:v>0.25216277990089431</c:v>
                </c:pt>
                <c:pt idx="5">
                  <c:v>0.1785260056971919</c:v>
                </c:pt>
                <c:pt idx="6">
                  <c:v>0.1263046852000603</c:v>
                </c:pt>
                <c:pt idx="7">
                  <c:v>8.9270657787069371E-2</c:v>
                </c:pt>
                <c:pt idx="8">
                  <c:v>6.3007070934617035E-2</c:v>
                </c:pt>
                <c:pt idx="9">
                  <c:v>4.4381605584490294E-2</c:v>
                </c:pt>
                <c:pt idx="10">
                  <c:v>3.1172901021108104E-2</c:v>
                </c:pt>
                <c:pt idx="11">
                  <c:v>2.1805624930928351E-2</c:v>
                </c:pt>
                <c:pt idx="12">
                  <c:v>1.5162591851597722E-2</c:v>
                </c:pt>
                <c:pt idx="13">
                  <c:v>1.045152237224879E-2</c:v>
                </c:pt>
                <c:pt idx="14">
                  <c:v>7.1105521596648924E-3</c:v>
                </c:pt>
                <c:pt idx="15">
                  <c:v>4.7412213717616235E-3</c:v>
                </c:pt>
                <c:pt idx="16">
                  <c:v>3.0609524602454399E-3</c:v>
                </c:pt>
                <c:pt idx="17">
                  <c:v>1.8693486413855751E-3</c:v>
                </c:pt>
                <c:pt idx="18">
                  <c:v>1.0242936318037173E-3</c:v>
                </c:pt>
                <c:pt idx="19">
                  <c:v>4.2500219121176789E-4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2024"/>
        <c:axId val="216206528"/>
      </c:scatterChart>
      <c:valAx>
        <c:axId val="2164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6528"/>
        <c:crosses val="autoZero"/>
        <c:crossBetween val="midCat"/>
      </c:valAx>
      <c:valAx>
        <c:axId val="2162065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202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escasez!$M$5:$M$25</c:f>
              <c:numCache>
                <c:formatCode>General</c:formatCode>
                <c:ptCount val="21"/>
                <c:pt idx="0">
                  <c:v>1</c:v>
                </c:pt>
                <c:pt idx="1">
                  <c:v>0.89875112098529497</c:v>
                </c:pt>
                <c:pt idx="2">
                  <c:v>0.80596413776187514</c:v>
                </c:pt>
                <c:pt idx="3">
                  <c:v>0.72093184565666812</c:v>
                </c:pt>
                <c:pt idx="4">
                  <c:v>0.6430061447719313</c:v>
                </c:pt>
                <c:pt idx="5">
                  <c:v>0.57159310029155586</c:v>
                </c:pt>
                <c:pt idx="6">
                  <c:v>0.50614841562327839</c:v>
                </c:pt>
                <c:pt idx="7">
                  <c:v>0.44617328387396288</c:v>
                </c:pt>
                <c:pt idx="8">
                  <c:v>0.39121058603868197</c:v>
                </c:pt>
                <c:pt idx="9">
                  <c:v>0.34084140692692694</c:v>
                </c:pt>
                <c:pt idx="10">
                  <c:v>0.29468184227099559</c:v>
                </c:pt>
                <c:pt idx="11">
                  <c:v>0.25238007268095192</c:v>
                </c:pt>
                <c:pt idx="12">
                  <c:v>0.21361368214439808</c:v>
                </c:pt>
                <c:pt idx="13">
                  <c:v>0.17808720063317721</c:v>
                </c:pt>
                <c:pt idx="14">
                  <c:v>0.14552985208722405</c:v>
                </c:pt>
                <c:pt idx="15">
                  <c:v>0.1156934906111268</c:v>
                </c:pt>
                <c:pt idx="16">
                  <c:v>8.8350709153482615E-2</c:v>
                </c:pt>
                <c:pt idx="17">
                  <c:v>6.3293106253764664E-2</c:v>
                </c:pt>
                <c:pt idx="18">
                  <c:v>4.0329697646173446E-2</c:v>
                </c:pt>
                <c:pt idx="19">
                  <c:v>1.9285460614021734E-2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7704"/>
        <c:axId val="216208096"/>
      </c:scatterChart>
      <c:valAx>
        <c:axId val="2162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8096"/>
        <c:crosses val="autoZero"/>
        <c:crossBetween val="midCat"/>
      </c:valAx>
      <c:valAx>
        <c:axId val="21620809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20770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3.emf"/><Relationship Id="rId4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59393" name="Butto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59394" name="Object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59395" name="Object 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59396" name="Object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59397" name="Object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59398" name="Object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1677650" y="5048250"/>
          <a:ext cx="1099185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47700" y="53975"/>
          <a:ext cx="25069800" cy="508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28651" y="4238626"/>
          <a:ext cx="14135099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628649" y="5200650"/>
          <a:ext cx="25336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4298496" y="49672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638175" y="5829300"/>
          <a:ext cx="25069801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2277725" y="5019675"/>
          <a:ext cx="1089660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38175" y="127000"/>
          <a:ext cx="2507932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28650" y="4210050"/>
          <a:ext cx="146304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8176" y="51911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346121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38175" y="5838824"/>
          <a:ext cx="25079325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38100</xdr:colOff>
          <xdr:row>33</xdr:row>
          <xdr:rowOff>152400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9525</xdr:colOff>
          <xdr:row>34</xdr:row>
          <xdr:rowOff>152400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19050</xdr:colOff>
          <xdr:row>32</xdr:row>
          <xdr:rowOff>38100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42</xdr:col>
      <xdr:colOff>104775</xdr:colOff>
      <xdr:row>4</xdr:row>
      <xdr:rowOff>95250</xdr:rowOff>
    </xdr:from>
    <xdr:to>
      <xdr:col>60</xdr:col>
      <xdr:colOff>190500</xdr:colOff>
      <xdr:row>26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30</xdr:row>
      <xdr:rowOff>0</xdr:rowOff>
    </xdr:from>
    <xdr:to>
      <xdr:col>37</xdr:col>
      <xdr:colOff>123825</xdr:colOff>
      <xdr:row>33</xdr:row>
      <xdr:rowOff>85725</xdr:rowOff>
    </xdr:to>
    <xdr:sp macro="" textlink="">
      <xdr:nvSpPr>
        <xdr:cNvPr id="2" name="15 Rectángulo redondeado" descr="f77258fb-185c-4956-9af3-9579df94074d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1715750" y="5067300"/>
          <a:ext cx="10963275" cy="6858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50007</xdr:colOff>
      <xdr:row>4</xdr:row>
      <xdr:rowOff>128587</xdr:rowOff>
    </xdr:from>
    <xdr:to>
      <xdr:col>67</xdr:col>
      <xdr:colOff>19051</xdr:colOff>
      <xdr:row>26</xdr:row>
      <xdr:rowOff>100012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42</xdr:col>
      <xdr:colOff>104775</xdr:colOff>
      <xdr:row>3</xdr:row>
      <xdr:rowOff>50800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647700" y="161925"/>
          <a:ext cx="25060275" cy="3746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9524</xdr:colOff>
      <xdr:row>26</xdr:row>
      <xdr:rowOff>19050</xdr:rowOff>
    </xdr:from>
    <xdr:to>
      <xdr:col>25</xdr:col>
      <xdr:colOff>9525</xdr:colOff>
      <xdr:row>28</xdr:row>
      <xdr:rowOff>142875</xdr:rowOff>
    </xdr:to>
    <xdr:sp macro="" textlink="">
      <xdr:nvSpPr>
        <xdr:cNvPr id="5" name="9 CuadroText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619124" y="4229100"/>
          <a:ext cx="14630401" cy="6096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latin typeface="+mn-lt"/>
            </a:rPr>
            <a:t>SELECCIONE LOS VALORES QUE MEJOR DESCRIBAN EL</a:t>
          </a:r>
          <a:r>
            <a:rPr lang="es-MX" sz="1600" baseline="0">
              <a:latin typeface="+mn-lt"/>
            </a:rPr>
            <a:t> ATRIBUTO A EVALUAR</a:t>
          </a:r>
        </a:p>
      </xdr:txBody>
    </xdr:sp>
    <xdr:clientData/>
  </xdr:twoCellAnchor>
  <xdr:twoCellAnchor>
    <xdr:from>
      <xdr:col>1</xdr:col>
      <xdr:colOff>22225</xdr:colOff>
      <xdr:row>30</xdr:row>
      <xdr:rowOff>0</xdr:rowOff>
    </xdr:from>
    <xdr:to>
      <xdr:col>5</xdr:col>
      <xdr:colOff>123825</xdr:colOff>
      <xdr:row>31</xdr:row>
      <xdr:rowOff>152400</xdr:rowOff>
    </xdr:to>
    <xdr:sp macro="" textlink="">
      <xdr:nvSpPr>
        <xdr:cNvPr id="6" name="6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631825" y="5181600"/>
          <a:ext cx="2540000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28</xdr:row>
      <xdr:rowOff>128587</xdr:rowOff>
    </xdr:from>
    <xdr:ext cx="238125" cy="264560"/>
    <xdr:sp macro="" textlink="">
      <xdr:nvSpPr>
        <xdr:cNvPr id="7" name="10 CuadroText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298496" y="48244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33</xdr:row>
      <xdr:rowOff>142875</xdr:rowOff>
    </xdr:from>
    <xdr:to>
      <xdr:col>42</xdr:col>
      <xdr:colOff>123825</xdr:colOff>
      <xdr:row>36</xdr:row>
      <xdr:rowOff>28576</xdr:rowOff>
    </xdr:to>
    <xdr:sp macro="" textlink="">
      <xdr:nvSpPr>
        <xdr:cNvPr id="8" name="14 Rectángulo redondeado" descr="8400f225-2b8e-4c2a-b6f7-26992a1dcfb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38175" y="5810250"/>
          <a:ext cx="250888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30</xdr:row>
          <xdr:rowOff>38100</xdr:rowOff>
        </xdr:from>
        <xdr:to>
          <xdr:col>42</xdr:col>
          <xdr:colOff>123825</xdr:colOff>
          <xdr:row>32</xdr:row>
          <xdr:rowOff>142875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0</xdr:rowOff>
        </xdr:from>
        <xdr:to>
          <xdr:col>8</xdr:col>
          <xdr:colOff>85725</xdr:colOff>
          <xdr:row>32</xdr:row>
          <xdr:rowOff>19050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142875</xdr:rowOff>
        </xdr:from>
        <xdr:to>
          <xdr:col>8</xdr:col>
          <xdr:colOff>66675</xdr:colOff>
          <xdr:row>32</xdr:row>
          <xdr:rowOff>161925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142875</xdr:colOff>
          <xdr:row>30</xdr:row>
          <xdr:rowOff>0</xdr:rowOff>
        </xdr:from>
        <xdr:to>
          <xdr:col>37</xdr:col>
          <xdr:colOff>114300</xdr:colOff>
          <xdr:row>33</xdr:row>
          <xdr:rowOff>85725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142875</xdr:rowOff>
        </xdr:from>
        <xdr:to>
          <xdr:col>9</xdr:col>
          <xdr:colOff>0</xdr:colOff>
          <xdr:row>31</xdr:row>
          <xdr:rowOff>9525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9525</xdr:rowOff>
        </xdr:from>
        <xdr:to>
          <xdr:col>8</xdr:col>
          <xdr:colOff>85725</xdr:colOff>
          <xdr:row>31</xdr:row>
          <xdr:rowOff>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45057" name="Button 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45058" name="Object 2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45059" name="Object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45060" name="Object 4" hidden="1">
              <a:extLst>
                <a:ext uri="{63B3BB69-23CF-44E3-9099-C40C66FF867C}">
                  <a14:compatExt spid="_x0000_s45060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990850" y="4829175"/>
          <a:ext cx="249555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9075" y="60325"/>
          <a:ext cx="594360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09550" y="4105275"/>
          <a:ext cx="34290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9076" y="5000626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2667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19075" y="5572124"/>
          <a:ext cx="5943600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28575</xdr:colOff>
          <xdr:row>33</xdr:row>
          <xdr:rowOff>152400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0</xdr:colOff>
          <xdr:row>34</xdr:row>
          <xdr:rowOff>152400</xdr:rowOff>
        </xdr:to>
        <xdr:sp macro="" textlink="">
          <xdr:nvSpPr>
            <xdr:cNvPr id="44035" name="Object 3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44036" name="Object 4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9525</xdr:colOff>
          <xdr:row>32</xdr:row>
          <xdr:rowOff>38100</xdr:rowOff>
        </xdr:to>
        <xdr:sp macro="" textlink="">
          <xdr:nvSpPr>
            <xdr:cNvPr id="44037" name="Object 5" hidden="1">
              <a:extLst>
                <a:ext uri="{63B3BB69-23CF-44E3-9099-C40C66FF867C}">
                  <a14:compatExt spid="_x0000_s44037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200400" y="4819650"/>
          <a:ext cx="2247899" cy="6857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5899" y="44450"/>
          <a:ext cx="5946775" cy="365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5900" y="4092575"/>
          <a:ext cx="34036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19075" y="4838701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9075" y="5543550"/>
          <a:ext cx="5943600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3319" y="47339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3321" y="491966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30722" name="Object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30723" name="Object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30724" name="Object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990850" y="4829175"/>
          <a:ext cx="249555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9075" y="60325"/>
          <a:ext cx="594360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09550" y="4105275"/>
          <a:ext cx="34290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9076" y="5000626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2667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19075" y="5572124"/>
          <a:ext cx="5943600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29697" name="Button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28575</xdr:colOff>
          <xdr:row>33</xdr:row>
          <xdr:rowOff>152400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0</xdr:colOff>
          <xdr:row>34</xdr:row>
          <xdr:rowOff>152400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9525</xdr:colOff>
          <xdr:row>32</xdr:row>
          <xdr:rowOff>38100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7412" name="Object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2239625" y="5038726"/>
          <a:ext cx="10372724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5000" y="127000"/>
          <a:ext cx="2507297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229100"/>
          <a:ext cx="14563726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625475" y="5200651"/>
          <a:ext cx="25368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55569" y="4857751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46046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647700" y="5724525"/>
          <a:ext cx="25060275" cy="4572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ezaca/Dropbox%20(ASU)/MEGADAPT/SHV/Plantilla%20Funciones%20de%20val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eciente CX"/>
      <sheetName val="Decreciente CX"/>
      <sheetName val="Campana 2"/>
      <sheetName val="Coseno"/>
      <sheetName val="Plantilla Funciones de valor"/>
    </sheetNames>
    <definedNames>
      <definedName name="sdsad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8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5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7.bin"/><Relationship Id="rId4" Type="http://schemas.openxmlformats.org/officeDocument/2006/relationships/oleObject" Target="../embeddings/oleObject34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1.bin"/><Relationship Id="rId3" Type="http://schemas.openxmlformats.org/officeDocument/2006/relationships/vmlDrawing" Target="../drawings/vmlDrawing11.vml"/><Relationship Id="rId7" Type="http://schemas.openxmlformats.org/officeDocument/2006/relationships/image" Target="../media/image1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0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11.xml"/><Relationship Id="rId4" Type="http://schemas.openxmlformats.org/officeDocument/2006/relationships/oleObject" Target="../embeddings/oleObject39.bin"/><Relationship Id="rId9" Type="http://schemas.openxmlformats.org/officeDocument/2006/relationships/image" Target="../media/image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6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3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5.bin"/><Relationship Id="rId4" Type="http://schemas.openxmlformats.org/officeDocument/2006/relationships/oleObject" Target="../embeddings/oleObject42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9.bin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48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0.bin"/><Relationship Id="rId4" Type="http://schemas.openxmlformats.org/officeDocument/2006/relationships/oleObject" Target="../embeddings/oleObject47.bin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3.bin"/><Relationship Id="rId3" Type="http://schemas.openxmlformats.org/officeDocument/2006/relationships/vmlDrawing" Target="../drawings/vmlDrawing14.vml"/><Relationship Id="rId7" Type="http://schemas.openxmlformats.org/officeDocument/2006/relationships/image" Target="../media/image1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2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14.xml"/><Relationship Id="rId4" Type="http://schemas.openxmlformats.org/officeDocument/2006/relationships/oleObject" Target="../embeddings/oleObject51.bin"/><Relationship Id="rId9" Type="http://schemas.openxmlformats.org/officeDocument/2006/relationships/image" Target="../media/image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13" Type="http://schemas.openxmlformats.org/officeDocument/2006/relationships/image" Target="../media/image3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8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5.bin"/><Relationship Id="rId11" Type="http://schemas.openxmlformats.org/officeDocument/2006/relationships/image" Target="../media/image11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7.bin"/><Relationship Id="rId4" Type="http://schemas.openxmlformats.org/officeDocument/2006/relationships/oleObject" Target="../embeddings/oleObject54.bin"/><Relationship Id="rId9" Type="http://schemas.openxmlformats.org/officeDocument/2006/relationships/image" Target="../media/image10.emf"/><Relationship Id="rId14" Type="http://schemas.openxmlformats.org/officeDocument/2006/relationships/ctrlProp" Target="../ctrlProps/ctrlProp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2.xml"/><Relationship Id="rId4" Type="http://schemas.openxmlformats.org/officeDocument/2006/relationships/oleObject" Target="../embeddings/oleObject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9.bin"/><Relationship Id="rId9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3.bin"/><Relationship Id="rId9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9.bin"/><Relationship Id="rId4" Type="http://schemas.openxmlformats.org/officeDocument/2006/relationships/oleObject" Target="../embeddings/oleObject16.bin"/><Relationship Id="rId9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1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6.xml"/><Relationship Id="rId4" Type="http://schemas.openxmlformats.org/officeDocument/2006/relationships/oleObject" Target="../embeddings/oleObject20.bin"/><Relationship Id="rId9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6.bin"/><Relationship Id="rId4" Type="http://schemas.openxmlformats.org/officeDocument/2006/relationships/oleObject" Target="../embeddings/oleObject23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0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8.xml"/><Relationship Id="rId4" Type="http://schemas.openxmlformats.org/officeDocument/2006/relationships/oleObject" Target="../embeddings/oleObject28.bin"/><Relationship Id="rId9" Type="http://schemas.openxmlformats.org/officeDocument/2006/relationships/image" Target="../media/image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2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9.xml"/><Relationship Id="rId4" Type="http://schemas.openxmlformats.org/officeDocument/2006/relationships/oleObject" Target="../embeddings/oleObject31.bin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showGridLines="0" showRowColHeaders="0" workbookViewId="0">
      <selection activeCell="G6" sqref="G6:L6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19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96">
        <f>AM27</f>
        <v>0</v>
      </c>
      <c r="D5" s="96"/>
      <c r="E5" s="96"/>
      <c r="F5" s="96"/>
      <c r="G5" s="96">
        <f>EXP(-POWER((C5-AM$29)/AM$30,2))</f>
        <v>0.10539922456186433</v>
      </c>
      <c r="H5" s="96"/>
      <c r="I5" s="96"/>
      <c r="J5" s="96"/>
      <c r="K5" s="96"/>
      <c r="L5" s="96"/>
      <c r="M5" s="97">
        <f>1-(G5-MIN(G$5:G$25))/(MAX(G$5:G$25)-MIN(G$5:G$25))</f>
        <v>1</v>
      </c>
      <c r="N5" s="97"/>
      <c r="O5" s="97"/>
      <c r="P5" s="97"/>
      <c r="Q5" s="97"/>
      <c r="R5" s="97"/>
      <c r="S5" s="97"/>
      <c r="T5" s="1"/>
      <c r="U5" s="1"/>
      <c r="V5" s="1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96">
        <f t="shared" ref="C6:C24" si="0">C5+$AJ$7</f>
        <v>1500</v>
      </c>
      <c r="D6" s="96"/>
      <c r="E6" s="96"/>
      <c r="F6" s="96"/>
      <c r="G6" s="96">
        <f>EXP(-POWER((C6-AM$29)/AM$30,2))</f>
        <v>0.13125346209390101</v>
      </c>
      <c r="H6" s="96"/>
      <c r="I6" s="96"/>
      <c r="J6" s="96"/>
      <c r="K6" s="96"/>
      <c r="L6" s="96"/>
      <c r="M6" s="97">
        <f t="shared" ref="M6:M25" si="1">1-(G6-MIN(G$5:G$25))/(MAX(G$5:G$25)-MIN(G$5:G$25))</f>
        <v>0.97109969246407768</v>
      </c>
      <c r="N6" s="97"/>
      <c r="O6" s="97"/>
      <c r="P6" s="97"/>
      <c r="Q6" s="97"/>
      <c r="R6" s="97"/>
      <c r="S6" s="97"/>
      <c r="T6" s="1"/>
      <c r="U6" s="1"/>
      <c r="V6" s="1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96">
        <f t="shared" si="0"/>
        <v>3000</v>
      </c>
      <c r="D7" s="96"/>
      <c r="E7" s="96"/>
      <c r="F7" s="96"/>
      <c r="G7" s="96">
        <f t="shared" ref="G7:G24" si="2">EXP(-POWER((C7-AM$29)/AM$30,2))</f>
        <v>0.16162119246533921</v>
      </c>
      <c r="H7" s="96"/>
      <c r="I7" s="96"/>
      <c r="J7" s="96"/>
      <c r="K7" s="96"/>
      <c r="L7" s="96"/>
      <c r="M7" s="97">
        <f t="shared" si="1"/>
        <v>0.93715412567584699</v>
      </c>
      <c r="N7" s="97"/>
      <c r="O7" s="97"/>
      <c r="P7" s="97"/>
      <c r="Q7" s="97"/>
      <c r="R7" s="97"/>
      <c r="S7" s="97"/>
      <c r="T7" s="1"/>
      <c r="U7" s="1"/>
      <c r="V7" s="1"/>
      <c r="W7" s="4"/>
      <c r="X7" s="4"/>
      <c r="Y7" s="4"/>
      <c r="Z7" s="1"/>
      <c r="AA7" s="1"/>
      <c r="AB7" s="1"/>
      <c r="AC7" s="94" t="s">
        <v>0</v>
      </c>
      <c r="AD7" s="94"/>
      <c r="AE7" s="94"/>
      <c r="AF7" s="94"/>
      <c r="AG7" s="94"/>
      <c r="AH7" s="94"/>
      <c r="AI7" s="94"/>
      <c r="AJ7" s="95">
        <f>(AM28-AM27)/20</f>
        <v>1500</v>
      </c>
      <c r="AK7" s="95"/>
      <c r="AL7" s="95"/>
      <c r="AM7" s="95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96">
        <f t="shared" si="0"/>
        <v>4500</v>
      </c>
      <c r="D8" s="96"/>
      <c r="E8" s="96"/>
      <c r="F8" s="96"/>
      <c r="G8" s="96">
        <f t="shared" si="2"/>
        <v>0.1967886438584919</v>
      </c>
      <c r="H8" s="96"/>
      <c r="I8" s="96"/>
      <c r="J8" s="96"/>
      <c r="K8" s="96"/>
      <c r="L8" s="96"/>
      <c r="M8" s="97">
        <f t="shared" si="1"/>
        <v>0.8978433488928409</v>
      </c>
      <c r="N8" s="97"/>
      <c r="O8" s="97"/>
      <c r="P8" s="97"/>
      <c r="Q8" s="97"/>
      <c r="R8" s="97"/>
      <c r="S8" s="97"/>
      <c r="T8" s="1"/>
      <c r="U8" s="1"/>
      <c r="V8" s="1"/>
      <c r="W8" s="4"/>
      <c r="X8" s="4"/>
      <c r="Y8" s="4"/>
      <c r="Z8" s="1"/>
      <c r="AA8" s="1"/>
      <c r="AB8" s="1"/>
      <c r="AC8" s="98" t="s">
        <v>1</v>
      </c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96">
        <f t="shared" si="0"/>
        <v>6000</v>
      </c>
      <c r="D9" s="96"/>
      <c r="E9" s="96"/>
      <c r="F9" s="96"/>
      <c r="G9" s="96">
        <f t="shared" si="2"/>
        <v>0.23692775868212176</v>
      </c>
      <c r="H9" s="96"/>
      <c r="I9" s="96"/>
      <c r="J9" s="96"/>
      <c r="K9" s="96"/>
      <c r="L9" s="96"/>
      <c r="M9" s="97">
        <f t="shared" si="1"/>
        <v>0.85297516195887424</v>
      </c>
      <c r="N9" s="97"/>
      <c r="O9" s="97"/>
      <c r="P9" s="97"/>
      <c r="Q9" s="97"/>
      <c r="R9" s="97"/>
      <c r="S9" s="97"/>
      <c r="T9" s="1"/>
      <c r="U9" s="1"/>
      <c r="V9" s="1"/>
      <c r="W9" s="4"/>
      <c r="X9" s="4"/>
      <c r="Y9" s="4"/>
      <c r="Z9" s="1"/>
      <c r="AA9" s="1"/>
      <c r="AB9" s="1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96">
        <f t="shared" si="0"/>
        <v>7500</v>
      </c>
      <c r="D10" s="96"/>
      <c r="E10" s="96"/>
      <c r="F10" s="96"/>
      <c r="G10" s="96">
        <f t="shared" si="2"/>
        <v>0.28206295169381546</v>
      </c>
      <c r="H10" s="96"/>
      <c r="I10" s="96"/>
      <c r="J10" s="96"/>
      <c r="K10" s="96"/>
      <c r="L10" s="96"/>
      <c r="M10" s="97">
        <f t="shared" si="1"/>
        <v>0.80252227364163742</v>
      </c>
      <c r="N10" s="97"/>
      <c r="O10" s="97"/>
      <c r="P10" s="97"/>
      <c r="Q10" s="97"/>
      <c r="R10" s="97"/>
      <c r="S10" s="97"/>
      <c r="T10" s="1"/>
      <c r="U10" s="1"/>
      <c r="V10" s="1"/>
      <c r="W10" s="4"/>
      <c r="X10" s="4"/>
      <c r="Y10" s="4"/>
      <c r="Z10" s="1"/>
      <c r="AA10" s="1"/>
      <c r="AB10" s="1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96">
        <f t="shared" si="0"/>
        <v>9000</v>
      </c>
      <c r="D11" s="96"/>
      <c r="E11" s="96"/>
      <c r="F11" s="96"/>
      <c r="G11" s="96">
        <f t="shared" si="2"/>
        <v>0.33203994534466064</v>
      </c>
      <c r="H11" s="96"/>
      <c r="I11" s="96"/>
      <c r="J11" s="96"/>
      <c r="K11" s="96"/>
      <c r="L11" s="96"/>
      <c r="M11" s="97">
        <f t="shared" si="1"/>
        <v>0.74665713801578393</v>
      </c>
      <c r="N11" s="97"/>
      <c r="O11" s="97"/>
      <c r="P11" s="97"/>
      <c r="Q11" s="97"/>
      <c r="R11" s="97"/>
      <c r="S11" s="97"/>
      <c r="T11" s="1"/>
      <c r="U11" s="1"/>
      <c r="V11" s="1"/>
      <c r="W11" s="4"/>
      <c r="X11" s="4"/>
      <c r="Y11" s="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96">
        <f t="shared" si="0"/>
        <v>10500</v>
      </c>
      <c r="D12" s="96"/>
      <c r="E12" s="96"/>
      <c r="F12" s="96"/>
      <c r="G12" s="96">
        <f t="shared" si="2"/>
        <v>0.38649938583446425</v>
      </c>
      <c r="H12" s="96"/>
      <c r="I12" s="96"/>
      <c r="J12" s="96"/>
      <c r="K12" s="96"/>
      <c r="L12" s="96"/>
      <c r="M12" s="97">
        <f t="shared" si="1"/>
        <v>0.68578144688626108</v>
      </c>
      <c r="N12" s="97"/>
      <c r="O12" s="97"/>
      <c r="P12" s="97"/>
      <c r="Q12" s="97"/>
      <c r="R12" s="97"/>
      <c r="S12" s="97"/>
      <c r="T12" s="1"/>
      <c r="U12" s="1"/>
      <c r="V12" s="1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96">
        <f t="shared" si="0"/>
        <v>12000</v>
      </c>
      <c r="D13" s="96"/>
      <c r="E13" s="96"/>
      <c r="F13" s="96"/>
      <c r="G13" s="96">
        <f t="shared" si="2"/>
        <v>0.44485806622294111</v>
      </c>
      <c r="H13" s="96"/>
      <c r="I13" s="96"/>
      <c r="J13" s="96"/>
      <c r="K13" s="96"/>
      <c r="L13" s="96"/>
      <c r="M13" s="97">
        <f t="shared" si="1"/>
        <v>0.62054711891477521</v>
      </c>
      <c r="N13" s="97"/>
      <c r="O13" s="97"/>
      <c r="P13" s="97"/>
      <c r="Q13" s="97"/>
      <c r="R13" s="97"/>
      <c r="S13" s="97"/>
      <c r="T13" s="1"/>
      <c r="U13" s="1"/>
      <c r="V13" s="1"/>
      <c r="W13" s="4"/>
      <c r="X13" s="4"/>
      <c r="Y13" s="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96">
        <f t="shared" si="0"/>
        <v>13500</v>
      </c>
      <c r="D14" s="96"/>
      <c r="E14" s="96"/>
      <c r="F14" s="96"/>
      <c r="G14" s="96">
        <f t="shared" si="2"/>
        <v>0.50630045567338144</v>
      </c>
      <c r="H14" s="96"/>
      <c r="I14" s="96"/>
      <c r="J14" s="96"/>
      <c r="K14" s="96"/>
      <c r="L14" s="96"/>
      <c r="M14" s="97">
        <f t="shared" si="1"/>
        <v>0.55186576837564938</v>
      </c>
      <c r="N14" s="97"/>
      <c r="O14" s="97"/>
      <c r="P14" s="97"/>
      <c r="Q14" s="97"/>
      <c r="R14" s="97"/>
      <c r="S14" s="97"/>
      <c r="T14" s="1"/>
      <c r="U14" s="1"/>
      <c r="V14" s="1"/>
      <c r="W14" s="4"/>
      <c r="X14" s="4"/>
      <c r="Y14" s="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96">
        <f t="shared" si="0"/>
        <v>15000</v>
      </c>
      <c r="D15" s="96"/>
      <c r="E15" s="96"/>
      <c r="F15" s="96"/>
      <c r="G15" s="96">
        <f t="shared" si="2"/>
        <v>0.56978282473092301</v>
      </c>
      <c r="H15" s="96"/>
      <c r="I15" s="96"/>
      <c r="J15" s="96"/>
      <c r="K15" s="96"/>
      <c r="L15" s="96"/>
      <c r="M15" s="97">
        <f t="shared" si="1"/>
        <v>0.48090409384943333</v>
      </c>
      <c r="N15" s="97"/>
      <c r="O15" s="97"/>
      <c r="P15" s="97"/>
      <c r="Q15" s="97"/>
      <c r="R15" s="97"/>
      <c r="S15" s="97"/>
      <c r="T15" s="1"/>
      <c r="U15" s="1"/>
      <c r="V15" s="1"/>
      <c r="W15" s="4"/>
      <c r="X15" s="4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96">
        <f t="shared" si="0"/>
        <v>16500</v>
      </c>
      <c r="D16" s="96"/>
      <c r="E16" s="96"/>
      <c r="F16" s="96"/>
      <c r="G16" s="96">
        <f t="shared" si="2"/>
        <v>0.63405156185806755</v>
      </c>
      <c r="H16" s="96"/>
      <c r="I16" s="96"/>
      <c r="J16" s="96"/>
      <c r="K16" s="96"/>
      <c r="L16" s="96"/>
      <c r="M16" s="97">
        <f t="shared" si="1"/>
        <v>0.40906340368720029</v>
      </c>
      <c r="N16" s="97"/>
      <c r="O16" s="97"/>
      <c r="P16" s="97"/>
      <c r="Q16" s="97"/>
      <c r="R16" s="97"/>
      <c r="S16" s="97"/>
      <c r="T16" s="1"/>
      <c r="U16" s="1"/>
      <c r="V16" s="1"/>
      <c r="W16" s="4"/>
      <c r="X16" s="4"/>
      <c r="Y16" s="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96">
        <f t="shared" si="0"/>
        <v>18000</v>
      </c>
      <c r="D17" s="96"/>
      <c r="E17" s="96"/>
      <c r="F17" s="96"/>
      <c r="G17" s="96">
        <f t="shared" si="2"/>
        <v>0.69767632607103103</v>
      </c>
      <c r="H17" s="96"/>
      <c r="I17" s="96"/>
      <c r="J17" s="96"/>
      <c r="K17" s="96"/>
      <c r="L17" s="96"/>
      <c r="M17" s="97">
        <f t="shared" si="1"/>
        <v>0.33794255742837276</v>
      </c>
      <c r="N17" s="97"/>
      <c r="O17" s="97"/>
      <c r="P17" s="97"/>
      <c r="Q17" s="97"/>
      <c r="R17" s="97"/>
      <c r="S17" s="97"/>
      <c r="T17" s="1"/>
      <c r="U17" s="1"/>
      <c r="V17" s="1"/>
      <c r="W17" s="4"/>
      <c r="X17" s="4"/>
      <c r="Y17" s="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96">
        <f t="shared" si="0"/>
        <v>19500</v>
      </c>
      <c r="D18" s="96"/>
      <c r="E18" s="96"/>
      <c r="F18" s="96"/>
      <c r="G18" s="96">
        <f t="shared" si="2"/>
        <v>0.75909753897098098</v>
      </c>
      <c r="H18" s="96"/>
      <c r="I18" s="96"/>
      <c r="J18" s="96"/>
      <c r="K18" s="96"/>
      <c r="L18" s="96"/>
      <c r="M18" s="97">
        <f t="shared" si="1"/>
        <v>0.26928487839845172</v>
      </c>
      <c r="N18" s="97"/>
      <c r="O18" s="97"/>
      <c r="P18" s="97"/>
      <c r="Q18" s="97"/>
      <c r="R18" s="97"/>
      <c r="S18" s="97"/>
      <c r="T18" s="1"/>
      <c r="U18" s="1"/>
      <c r="V18" s="1"/>
      <c r="W18" s="4"/>
      <c r="X18" s="4"/>
      <c r="Y18" s="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96">
        <f t="shared" si="0"/>
        <v>21000</v>
      </c>
      <c r="D19" s="96"/>
      <c r="E19" s="96"/>
      <c r="F19" s="96"/>
      <c r="G19" s="96">
        <f t="shared" si="2"/>
        <v>0.81668648259811083</v>
      </c>
      <c r="H19" s="96"/>
      <c r="I19" s="96"/>
      <c r="J19" s="96"/>
      <c r="K19" s="96"/>
      <c r="L19" s="96"/>
      <c r="M19" s="97">
        <f t="shared" si="1"/>
        <v>0.20491097530304547</v>
      </c>
      <c r="N19" s="97"/>
      <c r="O19" s="97"/>
      <c r="P19" s="97"/>
      <c r="Q19" s="97"/>
      <c r="R19" s="97"/>
      <c r="S19" s="97"/>
      <c r="T19" s="1"/>
      <c r="U19" s="1"/>
      <c r="V19" s="1"/>
      <c r="W19" s="4"/>
      <c r="X19" s="4"/>
      <c r="Y19" s="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96">
        <f t="shared" si="0"/>
        <v>22500</v>
      </c>
      <c r="D20" s="96"/>
      <c r="E20" s="96"/>
      <c r="F20" s="96"/>
      <c r="G20" s="96">
        <f t="shared" si="2"/>
        <v>0.86881505626284317</v>
      </c>
      <c r="H20" s="96"/>
      <c r="I20" s="96"/>
      <c r="J20" s="96"/>
      <c r="K20" s="96"/>
      <c r="L20" s="96"/>
      <c r="M20" s="97">
        <f t="shared" si="1"/>
        <v>0.14664076685257543</v>
      </c>
      <c r="N20" s="97"/>
      <c r="O20" s="97"/>
      <c r="P20" s="97"/>
      <c r="Q20" s="97"/>
      <c r="R20" s="97"/>
      <c r="S20" s="97"/>
      <c r="T20" s="1"/>
      <c r="U20" s="1"/>
      <c r="V20" s="1"/>
      <c r="W20" s="4"/>
      <c r="X20" s="4"/>
      <c r="Y20" s="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96">
        <f t="shared" si="0"/>
        <v>24000</v>
      </c>
      <c r="D21" s="96"/>
      <c r="E21" s="96"/>
      <c r="F21" s="96"/>
      <c r="G21" s="96">
        <f t="shared" si="2"/>
        <v>0.91393118527122819</v>
      </c>
      <c r="H21" s="96"/>
      <c r="I21" s="96"/>
      <c r="J21" s="96"/>
      <c r="K21" s="96"/>
      <c r="L21" s="96"/>
      <c r="M21" s="97">
        <f t="shared" si="1"/>
        <v>9.620918860328409E-2</v>
      </c>
      <c r="N21" s="97"/>
      <c r="O21" s="97"/>
      <c r="P21" s="97"/>
      <c r="Q21" s="97"/>
      <c r="R21" s="97"/>
      <c r="S21" s="97"/>
      <c r="T21" s="1"/>
      <c r="U21" s="1"/>
      <c r="V21" s="1"/>
      <c r="W21" s="4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96">
        <f t="shared" si="0"/>
        <v>25500</v>
      </c>
      <c r="D22" s="96"/>
      <c r="E22" s="96"/>
      <c r="F22" s="96"/>
      <c r="G22" s="96">
        <f t="shared" si="2"/>
        <v>0.95063509185869843</v>
      </c>
      <c r="H22" s="96"/>
      <c r="I22" s="96"/>
      <c r="J22" s="96"/>
      <c r="K22" s="96"/>
      <c r="L22" s="96"/>
      <c r="M22" s="97">
        <f t="shared" si="1"/>
        <v>5.5180936007041659E-2</v>
      </c>
      <c r="N22" s="97"/>
      <c r="O22" s="97"/>
      <c r="P22" s="97"/>
      <c r="Q22" s="97"/>
      <c r="R22" s="97"/>
      <c r="S22" s="97"/>
      <c r="T22" s="1"/>
      <c r="U22" s="1"/>
      <c r="V22" s="1"/>
      <c r="W22" s="4"/>
      <c r="X22" s="4"/>
      <c r="Y22" s="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96">
        <f t="shared" si="0"/>
        <v>27000</v>
      </c>
      <c r="D23" s="96"/>
      <c r="E23" s="96"/>
      <c r="F23" s="96"/>
      <c r="G23" s="96">
        <f t="shared" si="2"/>
        <v>0.97775123719333634</v>
      </c>
      <c r="H23" s="96"/>
      <c r="I23" s="96"/>
      <c r="J23" s="96"/>
      <c r="K23" s="96"/>
      <c r="L23" s="96"/>
      <c r="M23" s="97">
        <f t="shared" si="1"/>
        <v>2.4870046413459912E-2</v>
      </c>
      <c r="N23" s="97"/>
      <c r="O23" s="97"/>
      <c r="P23" s="97"/>
      <c r="Q23" s="97"/>
      <c r="R23" s="97"/>
      <c r="S23" s="97"/>
      <c r="T23" s="1"/>
      <c r="U23" s="1"/>
      <c r="V23" s="1"/>
      <c r="W23" s="4"/>
      <c r="X23" s="4"/>
      <c r="Y23" s="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96">
        <f t="shared" si="0"/>
        <v>28500</v>
      </c>
      <c r="D24" s="96"/>
      <c r="E24" s="96"/>
      <c r="F24" s="96"/>
      <c r="G24" s="96">
        <f t="shared" si="2"/>
        <v>0.99439079069108094</v>
      </c>
      <c r="H24" s="96"/>
      <c r="I24" s="96"/>
      <c r="J24" s="96"/>
      <c r="K24" s="96"/>
      <c r="L24" s="96"/>
      <c r="M24" s="97">
        <f t="shared" si="1"/>
        <v>6.2700698042340575E-3</v>
      </c>
      <c r="N24" s="97"/>
      <c r="O24" s="97"/>
      <c r="P24" s="97"/>
      <c r="Q24" s="97"/>
      <c r="R24" s="97"/>
      <c r="S24" s="97"/>
      <c r="T24" s="1"/>
      <c r="U24" s="1"/>
      <c r="V24" s="1"/>
      <c r="W24" s="4"/>
      <c r="X24" s="4"/>
      <c r="Y24" s="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96">
        <f>AM28</f>
        <v>30000</v>
      </c>
      <c r="D25" s="96"/>
      <c r="E25" s="96"/>
      <c r="F25" s="96"/>
      <c r="G25" s="96">
        <f>EXP(-POWER((C25-AM$29)/AM$30,2))</f>
        <v>1</v>
      </c>
      <c r="H25" s="96"/>
      <c r="I25" s="96"/>
      <c r="J25" s="96"/>
      <c r="K25" s="96"/>
      <c r="L25" s="96"/>
      <c r="M25" s="97">
        <f t="shared" si="1"/>
        <v>0</v>
      </c>
      <c r="N25" s="97"/>
      <c r="O25" s="97"/>
      <c r="P25" s="97"/>
      <c r="Q25" s="97"/>
      <c r="R25" s="97"/>
      <c r="S25" s="97"/>
      <c r="T25" s="1"/>
      <c r="U25" s="1"/>
      <c r="V25" s="1"/>
      <c r="W25" s="4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5"/>
      <c r="Q27" s="6"/>
      <c r="R27" s="6"/>
      <c r="S27" s="6"/>
      <c r="T27" s="6"/>
      <c r="U27" s="5"/>
      <c r="V27" s="7"/>
      <c r="W27" s="7"/>
      <c r="X27" s="7"/>
      <c r="Y27" s="5"/>
      <c r="Z27" s="1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5">
        <v>0</v>
      </c>
      <c r="AN27" s="95"/>
      <c r="AO27" s="95"/>
      <c r="AP27" s="95"/>
      <c r="AQ27" s="95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6"/>
      <c r="R28" s="6"/>
      <c r="S28" s="6"/>
      <c r="T28" s="6"/>
      <c r="U28" s="5"/>
      <c r="V28" s="7"/>
      <c r="W28" s="7"/>
      <c r="X28" s="7"/>
      <c r="Y28" s="5"/>
      <c r="Z28" s="1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5">
        <v>30000</v>
      </c>
      <c r="AN28" s="95"/>
      <c r="AO28" s="95"/>
      <c r="AP28" s="95"/>
      <c r="AQ28" s="95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5"/>
      <c r="Q29" s="8"/>
      <c r="R29" s="8"/>
      <c r="S29" s="8"/>
      <c r="T29" s="8"/>
      <c r="U29" s="5"/>
      <c r="V29" s="9"/>
      <c r="W29" s="9"/>
      <c r="X29" s="9"/>
      <c r="Y29" s="5"/>
      <c r="Z29" s="1"/>
      <c r="AA29" s="100" t="s">
        <v>4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>
        <v>30000</v>
      </c>
      <c r="AN29" s="101"/>
      <c r="AO29" s="101"/>
      <c r="AP29" s="101"/>
      <c r="AQ29" s="101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5"/>
      <c r="Q30" s="6"/>
      <c r="R30" s="6"/>
      <c r="S30" s="6"/>
      <c r="T30" s="6"/>
      <c r="U30" s="5"/>
      <c r="V30" s="7"/>
      <c r="W30" s="7"/>
      <c r="X30" s="7"/>
      <c r="Y30" s="5"/>
      <c r="Z30" s="1"/>
      <c r="AA30" s="99" t="s">
        <v>5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5">
        <v>20000</v>
      </c>
      <c r="AN30" s="95"/>
      <c r="AO30" s="95"/>
      <c r="AP30" s="95"/>
      <c r="AQ30" s="95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/>
      <c r="Q31" s="6"/>
      <c r="R31" s="6"/>
      <c r="S31" s="6"/>
      <c r="T31" s="6"/>
      <c r="U31" s="5"/>
      <c r="V31" s="7"/>
      <c r="W31" s="7"/>
      <c r="X31" s="7"/>
      <c r="Y31" s="5"/>
      <c r="Z31" s="1"/>
      <c r="AA31" s="99" t="s">
        <v>6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5" t="s">
        <v>7</v>
      </c>
      <c r="AN31" s="95"/>
      <c r="AO31" s="95"/>
      <c r="AP31" s="95"/>
      <c r="AQ31" s="95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0"/>
      <c r="J32" s="11" t="s">
        <v>8</v>
      </c>
      <c r="K32" s="102" t="s">
        <v>9</v>
      </c>
      <c r="L32" s="102"/>
      <c r="M32" s="102"/>
      <c r="N32" s="102"/>
      <c r="O32" s="102"/>
      <c r="P32" s="102"/>
      <c r="Q32" s="102"/>
      <c r="R32" s="102"/>
      <c r="S32" s="1"/>
      <c r="T32" s="1"/>
      <c r="U32" s="1"/>
      <c r="V32" s="1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0"/>
      <c r="J33" s="11" t="s">
        <v>8</v>
      </c>
      <c r="K33" s="102">
        <f>VALUE(AM29)</f>
        <v>30000</v>
      </c>
      <c r="L33" s="102"/>
      <c r="M33" s="102"/>
      <c r="N33" s="102"/>
      <c r="O33" s="102"/>
      <c r="P33" s="102"/>
      <c r="Q33" s="102"/>
      <c r="R33" s="102"/>
      <c r="S33" s="1"/>
      <c r="T33" s="103" t="s">
        <v>10</v>
      </c>
      <c r="U33" s="103"/>
      <c r="V33" s="103"/>
      <c r="W33" s="103"/>
      <c r="X33" s="103"/>
      <c r="Y33" s="103"/>
      <c r="Z33" s="103"/>
      <c r="AA33" s="10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13"/>
      <c r="E34" s="2"/>
      <c r="F34" s="1"/>
      <c r="G34" s="1"/>
      <c r="H34" s="1"/>
      <c r="I34" s="14"/>
      <c r="J34" s="15" t="s">
        <v>8</v>
      </c>
      <c r="K34" s="104">
        <f>VALUE(AM30)</f>
        <v>20000</v>
      </c>
      <c r="L34" s="104"/>
      <c r="M34" s="104"/>
      <c r="N34" s="104"/>
      <c r="O34" s="104"/>
      <c r="P34" s="104"/>
      <c r="Q34" s="104"/>
      <c r="R34" s="104"/>
      <c r="S34" s="1"/>
      <c r="T34" s="103"/>
      <c r="U34" s="103"/>
      <c r="V34" s="103"/>
      <c r="W34" s="103"/>
      <c r="X34" s="103"/>
      <c r="Y34" s="103"/>
      <c r="Z34" s="103"/>
      <c r="AA34" s="10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13"/>
      <c r="E35" s="2"/>
      <c r="F35" s="1"/>
      <c r="G35" s="1"/>
      <c r="H35" s="1"/>
      <c r="I35" s="14"/>
      <c r="J35" s="15" t="s">
        <v>8</v>
      </c>
      <c r="K35" s="105">
        <f>MIN(G5:G25)</f>
        <v>0.10539922456186433</v>
      </c>
      <c r="L35" s="105"/>
      <c r="M35" s="105"/>
      <c r="N35" s="105"/>
      <c r="O35" s="105"/>
      <c r="P35" s="105"/>
      <c r="Q35" s="105"/>
      <c r="R35" s="105"/>
      <c r="S35" s="1"/>
      <c r="T35" s="103"/>
      <c r="U35" s="103"/>
      <c r="V35" s="103"/>
      <c r="W35" s="103"/>
      <c r="X35" s="103"/>
      <c r="Y35" s="103"/>
      <c r="Z35" s="103"/>
      <c r="AA35" s="10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16"/>
      <c r="AV35" s="16"/>
      <c r="AW35" s="16"/>
      <c r="AX35" s="16"/>
    </row>
    <row r="36" spans="1:50" ht="12.75" customHeight="1" x14ac:dyDescent="0.2">
      <c r="A36" s="1"/>
      <c r="B36" s="1"/>
      <c r="C36" s="1"/>
      <c r="D36" s="13"/>
      <c r="E36" s="2"/>
      <c r="F36" s="1"/>
      <c r="G36" s="1"/>
      <c r="H36" s="1"/>
      <c r="I36" s="14"/>
      <c r="J36" s="15" t="s">
        <v>8</v>
      </c>
      <c r="K36" s="104">
        <f>MAX(G5:G25)</f>
        <v>1</v>
      </c>
      <c r="L36" s="104"/>
      <c r="M36" s="104"/>
      <c r="N36" s="104"/>
      <c r="O36" s="104"/>
      <c r="P36" s="104"/>
      <c r="Q36" s="104"/>
      <c r="R36" s="104"/>
      <c r="S36" s="1"/>
      <c r="T36" s="1"/>
      <c r="U36" s="1"/>
      <c r="V36" s="1"/>
      <c r="W36" s="1"/>
      <c r="X36" s="1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102" t="s">
        <v>11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8"/>
      <c r="AR37" s="1"/>
    </row>
    <row r="38" spans="1:50" ht="12.75" x14ac:dyDescent="0.2">
      <c r="A38" s="1"/>
      <c r="B38" s="112" t="str">
        <f>"funcion_de_valor=1-((exp  (-exp((mapa_atributo-"&amp;VALUE(AM29)&amp;")/"&amp;VALUE(AM30)&amp;",  2))-("&amp;MIN(G5:G25)&amp;"))/(("&amp;MAX(G5:G25)&amp;")-("&amp;MIN(G5:G25)&amp;")))"</f>
        <v>funcion_de_valor=1-((exp  (-exp((mapa_atributo-30000)/20000,  2))-(0.105399224561864))/((1)-(0.105399224561864)))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"/>
    </row>
    <row r="39" spans="1:50" ht="6" customHeight="1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7"/>
      <c r="AN39" s="7"/>
      <c r="AO39" s="5"/>
      <c r="AP39" s="5"/>
      <c r="AQ39" s="5"/>
      <c r="AR39" s="1"/>
    </row>
    <row r="40" spans="1:50" ht="13.5" customHeight="1" thickBot="1" x14ac:dyDescent="0.25">
      <c r="A40" s="1"/>
      <c r="B40" s="106" t="s">
        <v>12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8"/>
      <c r="M40" s="109" t="s">
        <v>13</v>
      </c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1"/>
      <c r="AR40" s="1"/>
    </row>
    <row r="41" spans="1:50" ht="13.5" customHeight="1" thickBot="1" x14ac:dyDescent="0.25">
      <c r="A41" s="1"/>
      <c r="B41" s="106" t="s">
        <v>14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8"/>
      <c r="M41" s="109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1"/>
      <c r="AR41" s="1"/>
    </row>
    <row r="42" spans="1:50" ht="27" customHeight="1" thickBot="1" x14ac:dyDescent="0.25">
      <c r="A42" s="1"/>
      <c r="B42" s="106" t="s">
        <v>15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9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1"/>
      <c r="AR42" s="1"/>
    </row>
    <row r="43" spans="1:50" ht="13.5" customHeight="1" thickBot="1" x14ac:dyDescent="0.25">
      <c r="A43" s="1"/>
      <c r="B43" s="106" t="s">
        <v>16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9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1"/>
      <c r="AR43" s="1"/>
    </row>
    <row r="44" spans="1:50" ht="13.5" customHeight="1" thickBot="1" x14ac:dyDescent="0.25">
      <c r="A44" s="1"/>
      <c r="B44" s="106" t="s">
        <v>17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8"/>
      <c r="M44" s="109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1"/>
      <c r="AR44" s="1"/>
    </row>
    <row r="45" spans="1:50" ht="12.75" customHeight="1" thickBot="1" x14ac:dyDescent="0.25">
      <c r="A45" s="1"/>
      <c r="B45" s="106" t="s">
        <v>18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113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5"/>
      <c r="AR45" s="1"/>
    </row>
    <row r="46" spans="1:50" ht="12.75" customHeight="1" thickBot="1" x14ac:dyDescent="0.25">
      <c r="A46" s="1"/>
      <c r="B46" s="106"/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116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8"/>
      <c r="AR46" s="1"/>
    </row>
    <row r="47" spans="1:50" ht="12.75" customHeight="1" thickBot="1" x14ac:dyDescent="0.25">
      <c r="A47" s="1"/>
      <c r="B47" s="106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116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8"/>
      <c r="AR47" s="1"/>
    </row>
    <row r="48" spans="1:50" ht="12.75" customHeight="1" thickBot="1" x14ac:dyDescent="0.25">
      <c r="A48" s="1"/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8"/>
      <c r="M48" s="116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8"/>
      <c r="AR48" s="1"/>
    </row>
    <row r="49" spans="1:44" ht="12.75" customHeight="1" thickBot="1" x14ac:dyDescent="0.25">
      <c r="A49" s="1"/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8"/>
      <c r="M49" s="116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8"/>
      <c r="AR49" s="1"/>
    </row>
    <row r="50" spans="1:44" ht="12.75" customHeight="1" thickBot="1" x14ac:dyDescent="0.25">
      <c r="A50" s="1"/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8"/>
      <c r="M50" s="116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8"/>
      <c r="AR50" s="1"/>
    </row>
    <row r="51" spans="1:44" ht="12.75" customHeight="1" thickBot="1" x14ac:dyDescent="0.25">
      <c r="A51" s="1"/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8"/>
      <c r="M51" s="116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8"/>
      <c r="AR51" s="1"/>
    </row>
    <row r="52" spans="1:44" ht="12.75" customHeight="1" thickBot="1" x14ac:dyDescent="0.25">
      <c r="A52" s="1"/>
      <c r="B52" s="106"/>
      <c r="C52" s="107"/>
      <c r="D52" s="107"/>
      <c r="E52" s="107"/>
      <c r="F52" s="107"/>
      <c r="G52" s="107"/>
      <c r="H52" s="107"/>
      <c r="I52" s="107"/>
      <c r="J52" s="107"/>
      <c r="K52" s="107"/>
      <c r="L52" s="108"/>
      <c r="M52" s="116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8"/>
      <c r="AR52" s="1"/>
    </row>
    <row r="53" spans="1:44" ht="13.5" customHeight="1" thickBot="1" x14ac:dyDescent="0.25">
      <c r="A53" s="1"/>
      <c r="B53" s="106"/>
      <c r="C53" s="107"/>
      <c r="D53" s="107"/>
      <c r="E53" s="107"/>
      <c r="F53" s="107"/>
      <c r="G53" s="107"/>
      <c r="H53" s="107"/>
      <c r="I53" s="107"/>
      <c r="J53" s="107"/>
      <c r="K53" s="107"/>
      <c r="L53" s="108"/>
      <c r="M53" s="119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1"/>
      <c r="AR53" s="1"/>
    </row>
    <row r="54" spans="1:44" ht="27" customHeight="1" thickBot="1" x14ac:dyDescent="0.25">
      <c r="A54" s="1"/>
      <c r="B54" s="106" t="s">
        <v>19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8"/>
      <c r="M54" s="109" t="s">
        <v>20</v>
      </c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1"/>
      <c r="AR54" s="1"/>
    </row>
    <row r="55" spans="1:44" ht="13.5" customHeight="1" thickBot="1" x14ac:dyDescent="0.25">
      <c r="A55" s="1"/>
      <c r="B55" s="106" t="s">
        <v>26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8"/>
      <c r="M55" s="109" t="s">
        <v>27</v>
      </c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1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9394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59394" r:id="rId4"/>
      </mc:Fallback>
    </mc:AlternateContent>
    <mc:AlternateContent xmlns:mc="http://schemas.openxmlformats.org/markup-compatibility/2006">
      <mc:Choice Requires="x14">
        <oleObject progId="Equation.3" shapeId="59395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59395" r:id="rId6"/>
      </mc:Fallback>
    </mc:AlternateContent>
    <mc:AlternateContent xmlns:mc="http://schemas.openxmlformats.org/markup-compatibility/2006">
      <mc:Choice Requires="x14">
        <oleObject progId="Equation.3" shapeId="59396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59396" r:id="rId8"/>
      </mc:Fallback>
    </mc:AlternateContent>
    <mc:AlternateContent xmlns:mc="http://schemas.openxmlformats.org/markup-compatibility/2006">
      <mc:Choice Requires="x14">
        <oleObject progId="Equation.3" shapeId="59397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59397" r:id="rId10"/>
      </mc:Fallback>
    </mc:AlternateContent>
    <mc:AlternateContent xmlns:mc="http://schemas.openxmlformats.org/markup-compatibility/2006">
      <mc:Choice Requires="x14">
        <oleObject progId="Equation.3" shapeId="59398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59398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AX56"/>
  <sheetViews>
    <sheetView showGridLines="0" showRowColHeaders="0" workbookViewId="0">
      <selection activeCell="AR14" sqref="AR14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69">
        <f>AM27</f>
        <v>0</v>
      </c>
      <c r="D5" s="169"/>
      <c r="E5" s="169"/>
      <c r="F5" s="169"/>
      <c r="G5" s="169">
        <f t="shared" ref="G5:G25" si="0">EXP(-POWER((C5-AM$29)/AM$30,2))</f>
        <v>6.8232805275637604E-4</v>
      </c>
      <c r="H5" s="169"/>
      <c r="I5" s="169"/>
      <c r="J5" s="169"/>
      <c r="K5" s="169"/>
      <c r="L5" s="169"/>
      <c r="M5" s="178">
        <f t="shared" ref="M5:M25" si="1">1-(G5-MIN(G$5:G$25))/(MAX(G$5:G$25)-MIN(G$5:G$25))</f>
        <v>1</v>
      </c>
      <c r="N5" s="178"/>
      <c r="O5" s="178"/>
      <c r="P5" s="178"/>
      <c r="Q5" s="178"/>
      <c r="R5" s="178"/>
      <c r="S5" s="178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69">
        <f t="shared" ref="C6:C24" si="2">C5+$AJ$7</f>
        <v>2.7</v>
      </c>
      <c r="D6" s="169"/>
      <c r="E6" s="169"/>
      <c r="F6" s="169"/>
      <c r="G6" s="169">
        <f t="shared" si="0"/>
        <v>1.3889252949356092E-3</v>
      </c>
      <c r="H6" s="169"/>
      <c r="I6" s="169"/>
      <c r="J6" s="169"/>
      <c r="K6" s="169"/>
      <c r="L6" s="169"/>
      <c r="M6" s="178">
        <f t="shared" si="1"/>
        <v>0.99929292029750427</v>
      </c>
      <c r="N6" s="178"/>
      <c r="O6" s="178"/>
      <c r="P6" s="178"/>
      <c r="Q6" s="178"/>
      <c r="R6" s="178"/>
      <c r="S6" s="178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69">
        <f t="shared" si="2"/>
        <v>5.4</v>
      </c>
      <c r="D7" s="169"/>
      <c r="E7" s="169"/>
      <c r="F7" s="169"/>
      <c r="G7" s="169">
        <f t="shared" si="0"/>
        <v>2.7260543725416988E-3</v>
      </c>
      <c r="H7" s="169"/>
      <c r="I7" s="169"/>
      <c r="J7" s="169"/>
      <c r="K7" s="169"/>
      <c r="L7" s="169"/>
      <c r="M7" s="178">
        <f t="shared" si="1"/>
        <v>0.99795487823626394</v>
      </c>
      <c r="N7" s="178"/>
      <c r="O7" s="178"/>
      <c r="P7" s="178"/>
      <c r="Q7" s="178"/>
      <c r="R7" s="178"/>
      <c r="S7" s="178"/>
      <c r="T7" s="40"/>
      <c r="U7" s="40"/>
      <c r="V7" s="40"/>
      <c r="W7" s="62"/>
      <c r="X7" s="62"/>
      <c r="Y7" s="62"/>
      <c r="Z7" s="40"/>
      <c r="AA7" s="40"/>
      <c r="AB7" s="40"/>
      <c r="AC7" s="143" t="s">
        <v>0</v>
      </c>
      <c r="AD7" s="143"/>
      <c r="AE7" s="143"/>
      <c r="AF7" s="143"/>
      <c r="AG7" s="143"/>
      <c r="AH7" s="143"/>
      <c r="AI7" s="143"/>
      <c r="AJ7" s="136">
        <f>(AM28-AM27)/20</f>
        <v>2.7</v>
      </c>
      <c r="AK7" s="136"/>
      <c r="AL7" s="136"/>
      <c r="AM7" s="136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69">
        <f t="shared" si="2"/>
        <v>8.1000000000000014</v>
      </c>
      <c r="D8" s="169"/>
      <c r="E8" s="169"/>
      <c r="F8" s="169"/>
      <c r="G8" s="169">
        <f t="shared" si="0"/>
        <v>5.1589355991585118E-3</v>
      </c>
      <c r="H8" s="169"/>
      <c r="I8" s="169"/>
      <c r="J8" s="169"/>
      <c r="K8" s="169"/>
      <c r="L8" s="169"/>
      <c r="M8" s="178">
        <f t="shared" si="1"/>
        <v>0.99552033585308353</v>
      </c>
      <c r="N8" s="178"/>
      <c r="O8" s="178"/>
      <c r="P8" s="178"/>
      <c r="Q8" s="178"/>
      <c r="R8" s="178"/>
      <c r="S8" s="178"/>
      <c r="T8" s="40"/>
      <c r="U8" s="40"/>
      <c r="V8" s="40"/>
      <c r="W8" s="62"/>
      <c r="X8" s="62"/>
      <c r="Y8" s="62"/>
      <c r="Z8" s="40"/>
      <c r="AA8" s="40"/>
      <c r="AB8" s="40"/>
      <c r="AC8" s="171" t="s">
        <v>1</v>
      </c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69">
        <f t="shared" si="2"/>
        <v>10.8</v>
      </c>
      <c r="D9" s="169"/>
      <c r="E9" s="169"/>
      <c r="F9" s="169"/>
      <c r="G9" s="169">
        <f t="shared" si="0"/>
        <v>9.4135983697016309E-3</v>
      </c>
      <c r="H9" s="169"/>
      <c r="I9" s="169"/>
      <c r="J9" s="169"/>
      <c r="K9" s="169"/>
      <c r="L9" s="169"/>
      <c r="M9" s="178">
        <f t="shared" si="1"/>
        <v>0.99126276802457447</v>
      </c>
      <c r="N9" s="178"/>
      <c r="O9" s="178"/>
      <c r="P9" s="178"/>
      <c r="Q9" s="178"/>
      <c r="R9" s="178"/>
      <c r="S9" s="178"/>
      <c r="T9" s="40"/>
      <c r="U9" s="40"/>
      <c r="V9" s="40"/>
      <c r="W9" s="62"/>
      <c r="X9" s="62"/>
      <c r="Y9" s="62"/>
      <c r="Z9" s="40"/>
      <c r="AA9" s="40"/>
      <c r="AB9" s="40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69">
        <f t="shared" si="2"/>
        <v>13.5</v>
      </c>
      <c r="D10" s="169"/>
      <c r="E10" s="169"/>
      <c r="F10" s="169"/>
      <c r="G10" s="169">
        <f t="shared" si="0"/>
        <v>1.6562320715811572E-2</v>
      </c>
      <c r="H10" s="169"/>
      <c r="I10" s="169"/>
      <c r="J10" s="169"/>
      <c r="K10" s="169"/>
      <c r="L10" s="169"/>
      <c r="M10" s="178">
        <f t="shared" si="1"/>
        <v>0.98410916457415198</v>
      </c>
      <c r="N10" s="178"/>
      <c r="O10" s="178"/>
      <c r="P10" s="178"/>
      <c r="Q10" s="178"/>
      <c r="R10" s="178"/>
      <c r="S10" s="178"/>
      <c r="T10" s="40"/>
      <c r="U10" s="40"/>
      <c r="V10" s="40"/>
      <c r="W10" s="62"/>
      <c r="X10" s="62"/>
      <c r="Y10" s="62"/>
      <c r="Z10" s="40"/>
      <c r="AA10" s="40"/>
      <c r="AB10" s="40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69">
        <f t="shared" si="2"/>
        <v>16.2</v>
      </c>
      <c r="D11" s="169"/>
      <c r="E11" s="169"/>
      <c r="F11" s="169"/>
      <c r="G11" s="169">
        <f t="shared" si="0"/>
        <v>2.8096788427793087E-2</v>
      </c>
      <c r="H11" s="169"/>
      <c r="I11" s="169"/>
      <c r="J11" s="169"/>
      <c r="K11" s="169"/>
      <c r="L11" s="169"/>
      <c r="M11" s="178">
        <f t="shared" si="1"/>
        <v>0.97256682119749005</v>
      </c>
      <c r="N11" s="178"/>
      <c r="O11" s="178"/>
      <c r="P11" s="178"/>
      <c r="Q11" s="178"/>
      <c r="R11" s="178"/>
      <c r="S11" s="178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69">
        <f t="shared" si="2"/>
        <v>18.899999999999999</v>
      </c>
      <c r="D12" s="169"/>
      <c r="E12" s="169"/>
      <c r="F12" s="169"/>
      <c r="G12" s="169">
        <f t="shared" si="0"/>
        <v>4.5958107681990108E-2</v>
      </c>
      <c r="H12" s="169"/>
      <c r="I12" s="169"/>
      <c r="J12" s="169"/>
      <c r="K12" s="169"/>
      <c r="L12" s="169"/>
      <c r="M12" s="178">
        <f t="shared" si="1"/>
        <v>0.95469330634270622</v>
      </c>
      <c r="N12" s="178"/>
      <c r="O12" s="178"/>
      <c r="P12" s="178"/>
      <c r="Q12" s="178"/>
      <c r="R12" s="178"/>
      <c r="S12" s="178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69">
        <f t="shared" si="2"/>
        <v>21.599999999999998</v>
      </c>
      <c r="D13" s="169"/>
      <c r="E13" s="169"/>
      <c r="F13" s="169"/>
      <c r="G13" s="169">
        <f t="shared" si="0"/>
        <v>7.2483233930236438E-2</v>
      </c>
      <c r="H13" s="169"/>
      <c r="I13" s="169"/>
      <c r="J13" s="169"/>
      <c r="K13" s="169"/>
      <c r="L13" s="169"/>
      <c r="M13" s="178">
        <f t="shared" si="1"/>
        <v>0.92815006889894103</v>
      </c>
      <c r="N13" s="178"/>
      <c r="O13" s="178"/>
      <c r="P13" s="178"/>
      <c r="Q13" s="178"/>
      <c r="R13" s="178"/>
      <c r="S13" s="178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69">
        <f t="shared" si="2"/>
        <v>24.299999999999997</v>
      </c>
      <c r="D14" s="169"/>
      <c r="E14" s="169"/>
      <c r="F14" s="169"/>
      <c r="G14" s="169">
        <f t="shared" si="0"/>
        <v>0.1102257217267988</v>
      </c>
      <c r="H14" s="169"/>
      <c r="I14" s="169"/>
      <c r="J14" s="169"/>
      <c r="K14" s="169"/>
      <c r="L14" s="169"/>
      <c r="M14" s="178">
        <f t="shared" si="1"/>
        <v>0.89038181076034695</v>
      </c>
      <c r="N14" s="178"/>
      <c r="O14" s="178"/>
      <c r="P14" s="178"/>
      <c r="Q14" s="178"/>
      <c r="R14" s="178"/>
      <c r="S14" s="178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69">
        <f t="shared" si="2"/>
        <v>26.999999999999996</v>
      </c>
      <c r="D15" s="169"/>
      <c r="E15" s="169"/>
      <c r="F15" s="169"/>
      <c r="G15" s="169">
        <f t="shared" si="0"/>
        <v>0.16162119246533921</v>
      </c>
      <c r="H15" s="169"/>
      <c r="I15" s="169"/>
      <c r="J15" s="169"/>
      <c r="K15" s="169"/>
      <c r="L15" s="169"/>
      <c r="M15" s="178">
        <f t="shared" si="1"/>
        <v>0.83895124750572891</v>
      </c>
      <c r="N15" s="178"/>
      <c r="O15" s="178"/>
      <c r="P15" s="178"/>
      <c r="Q15" s="178"/>
      <c r="R15" s="178"/>
      <c r="S15" s="178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69">
        <f t="shared" si="2"/>
        <v>29.699999999999996</v>
      </c>
      <c r="D16" s="169"/>
      <c r="E16" s="169"/>
      <c r="F16" s="169"/>
      <c r="G16" s="169">
        <f t="shared" si="0"/>
        <v>0.22849864469005929</v>
      </c>
      <c r="H16" s="169"/>
      <c r="I16" s="169"/>
      <c r="J16" s="169"/>
      <c r="K16" s="169"/>
      <c r="L16" s="169"/>
      <c r="M16" s="178">
        <f t="shared" si="1"/>
        <v>0.77202813176175888</v>
      </c>
      <c r="N16" s="178"/>
      <c r="O16" s="178"/>
      <c r="P16" s="178"/>
      <c r="Q16" s="178"/>
      <c r="R16" s="178"/>
      <c r="S16" s="178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69">
        <f t="shared" si="2"/>
        <v>32.4</v>
      </c>
      <c r="D17" s="169"/>
      <c r="E17" s="169"/>
      <c r="F17" s="169"/>
      <c r="G17" s="169">
        <f t="shared" si="0"/>
        <v>0.31148627584740707</v>
      </c>
      <c r="H17" s="169"/>
      <c r="I17" s="169"/>
      <c r="J17" s="169"/>
      <c r="K17" s="169"/>
      <c r="L17" s="169"/>
      <c r="M17" s="178">
        <f t="shared" si="1"/>
        <v>0.68898383715257783</v>
      </c>
      <c r="N17" s="178"/>
      <c r="O17" s="178"/>
      <c r="P17" s="178"/>
      <c r="Q17" s="178"/>
      <c r="R17" s="178"/>
      <c r="S17" s="178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69">
        <f t="shared" si="2"/>
        <v>35.1</v>
      </c>
      <c r="D18" s="169"/>
      <c r="E18" s="169"/>
      <c r="F18" s="169"/>
      <c r="G18" s="169">
        <f t="shared" si="0"/>
        <v>0.4094153960855646</v>
      </c>
      <c r="H18" s="169"/>
      <c r="I18" s="169"/>
      <c r="J18" s="169"/>
      <c r="K18" s="169"/>
      <c r="L18" s="169"/>
      <c r="M18" s="178">
        <f t="shared" si="1"/>
        <v>0.59098785150435496</v>
      </c>
      <c r="N18" s="178"/>
      <c r="O18" s="178"/>
      <c r="P18" s="178"/>
      <c r="Q18" s="178"/>
      <c r="R18" s="178"/>
      <c r="S18" s="178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69">
        <f t="shared" si="2"/>
        <v>37.800000000000004</v>
      </c>
      <c r="D19" s="169"/>
      <c r="E19" s="169"/>
      <c r="F19" s="169"/>
      <c r="G19" s="169">
        <f t="shared" si="0"/>
        <v>0.5188709904654526</v>
      </c>
      <c r="H19" s="169"/>
      <c r="I19" s="169"/>
      <c r="J19" s="169"/>
      <c r="K19" s="169"/>
      <c r="L19" s="169"/>
      <c r="M19" s="178">
        <f t="shared" si="1"/>
        <v>0.48145752150768262</v>
      </c>
      <c r="N19" s="178"/>
      <c r="O19" s="178"/>
      <c r="P19" s="178"/>
      <c r="Q19" s="178"/>
      <c r="R19" s="178"/>
      <c r="S19" s="178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69">
        <f t="shared" si="2"/>
        <v>40.500000000000007</v>
      </c>
      <c r="D20" s="169"/>
      <c r="E20" s="169"/>
      <c r="F20" s="169"/>
      <c r="G20" s="169">
        <f t="shared" si="0"/>
        <v>0.63405156185806788</v>
      </c>
      <c r="H20" s="169"/>
      <c r="I20" s="169"/>
      <c r="J20" s="169"/>
      <c r="K20" s="169"/>
      <c r="L20" s="169"/>
      <c r="M20" s="178">
        <f t="shared" si="1"/>
        <v>0.36619830551865939</v>
      </c>
      <c r="N20" s="178"/>
      <c r="O20" s="178"/>
      <c r="P20" s="178"/>
      <c r="Q20" s="178"/>
      <c r="R20" s="178"/>
      <c r="S20" s="178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69">
        <f t="shared" si="2"/>
        <v>43.20000000000001</v>
      </c>
      <c r="D21" s="169"/>
      <c r="E21" s="169"/>
      <c r="F21" s="169"/>
      <c r="G21" s="169">
        <f t="shared" si="0"/>
        <v>0.74706730313719616</v>
      </c>
      <c r="H21" s="169"/>
      <c r="I21" s="169"/>
      <c r="J21" s="169"/>
      <c r="K21" s="169"/>
      <c r="L21" s="169"/>
      <c r="M21" s="178">
        <f t="shared" si="1"/>
        <v>0.25310539777601049</v>
      </c>
      <c r="N21" s="178"/>
      <c r="O21" s="178"/>
      <c r="P21" s="178"/>
      <c r="Q21" s="178"/>
      <c r="R21" s="178"/>
      <c r="S21" s="178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69">
        <f t="shared" si="2"/>
        <v>45.900000000000013</v>
      </c>
      <c r="D22" s="169"/>
      <c r="E22" s="169"/>
      <c r="F22" s="169"/>
      <c r="G22" s="169">
        <f t="shared" si="0"/>
        <v>0.84872080359488988</v>
      </c>
      <c r="H22" s="169"/>
      <c r="I22" s="169"/>
      <c r="J22" s="169"/>
      <c r="K22" s="169"/>
      <c r="L22" s="169"/>
      <c r="M22" s="178">
        <f t="shared" si="1"/>
        <v>0.15138248892399908</v>
      </c>
      <c r="N22" s="178"/>
      <c r="O22" s="178"/>
      <c r="P22" s="178"/>
      <c r="Q22" s="178"/>
      <c r="R22" s="178"/>
      <c r="S22" s="178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69">
        <f t="shared" si="2"/>
        <v>48.600000000000016</v>
      </c>
      <c r="D23" s="169"/>
      <c r="E23" s="169"/>
      <c r="F23" s="169"/>
      <c r="G23" s="169">
        <f t="shared" si="0"/>
        <v>0.92969379475695479</v>
      </c>
      <c r="H23" s="169"/>
      <c r="I23" s="169"/>
      <c r="J23" s="169"/>
      <c r="K23" s="169"/>
      <c r="L23" s="169"/>
      <c r="M23" s="178">
        <f t="shared" si="1"/>
        <v>7.0354209894085473E-2</v>
      </c>
      <c r="N23" s="178"/>
      <c r="O23" s="178"/>
      <c r="P23" s="178"/>
      <c r="Q23" s="178"/>
      <c r="R23" s="178"/>
      <c r="S23" s="178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69">
        <f t="shared" si="2"/>
        <v>51.300000000000018</v>
      </c>
      <c r="D24" s="169"/>
      <c r="E24" s="169"/>
      <c r="F24" s="169"/>
      <c r="G24" s="169">
        <f t="shared" si="0"/>
        <v>0.98194007098510705</v>
      </c>
      <c r="H24" s="169"/>
      <c r="I24" s="169"/>
      <c r="J24" s="169"/>
      <c r="K24" s="169"/>
      <c r="L24" s="169"/>
      <c r="M24" s="178">
        <f t="shared" si="1"/>
        <v>1.8072260225021175E-2</v>
      </c>
      <c r="N24" s="178"/>
      <c r="O24" s="178"/>
      <c r="P24" s="178"/>
      <c r="Q24" s="178"/>
      <c r="R24" s="178"/>
      <c r="S24" s="178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69">
        <f>AM28</f>
        <v>54</v>
      </c>
      <c r="D25" s="169"/>
      <c r="E25" s="169"/>
      <c r="F25" s="169"/>
      <c r="G25" s="169">
        <f t="shared" si="0"/>
        <v>1</v>
      </c>
      <c r="H25" s="169"/>
      <c r="I25" s="169"/>
      <c r="J25" s="169"/>
      <c r="K25" s="169"/>
      <c r="L25" s="169"/>
      <c r="M25" s="178">
        <f t="shared" si="1"/>
        <v>0</v>
      </c>
      <c r="N25" s="178"/>
      <c r="O25" s="178"/>
      <c r="P25" s="178"/>
      <c r="Q25" s="178"/>
      <c r="R25" s="178"/>
      <c r="S25" s="178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>
        <v>54</v>
      </c>
      <c r="AN28" s="136"/>
      <c r="AO28" s="136"/>
      <c r="AP28" s="136"/>
      <c r="AQ28" s="136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77" t="s">
        <v>4</v>
      </c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6">
        <v>54</v>
      </c>
      <c r="AN29" s="176"/>
      <c r="AO29" s="176"/>
      <c r="AP29" s="176"/>
      <c r="AQ29" s="176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135" t="s">
        <v>5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>
        <v>20</v>
      </c>
      <c r="AN30" s="136"/>
      <c r="AO30" s="136"/>
      <c r="AP30" s="136"/>
      <c r="AQ30" s="136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135" t="s">
        <v>6</v>
      </c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 t="s">
        <v>7</v>
      </c>
      <c r="AN31" s="136"/>
      <c r="AO31" s="136"/>
      <c r="AP31" s="136"/>
      <c r="AQ31" s="136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68" t="s">
        <v>9</v>
      </c>
      <c r="L32" s="168"/>
      <c r="M32" s="168"/>
      <c r="N32" s="168"/>
      <c r="O32" s="168"/>
      <c r="P32" s="168"/>
      <c r="Q32" s="168"/>
      <c r="R32" s="168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68">
        <f>VALUE(AM29)</f>
        <v>54</v>
      </c>
      <c r="L33" s="168"/>
      <c r="M33" s="168"/>
      <c r="N33" s="168"/>
      <c r="O33" s="168"/>
      <c r="P33" s="168"/>
      <c r="Q33" s="168"/>
      <c r="R33" s="168"/>
      <c r="S33" s="40"/>
      <c r="T33" s="159" t="s">
        <v>10</v>
      </c>
      <c r="U33" s="159"/>
      <c r="V33" s="159"/>
      <c r="W33" s="159"/>
      <c r="X33" s="159"/>
      <c r="Y33" s="159"/>
      <c r="Z33" s="159"/>
      <c r="AA33" s="159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73">
        <f>VALUE(AM30)</f>
        <v>20</v>
      </c>
      <c r="L34" s="173"/>
      <c r="M34" s="173"/>
      <c r="N34" s="173"/>
      <c r="O34" s="173"/>
      <c r="P34" s="173"/>
      <c r="Q34" s="173"/>
      <c r="R34" s="173"/>
      <c r="S34" s="40"/>
      <c r="T34" s="159"/>
      <c r="U34" s="159"/>
      <c r="V34" s="159"/>
      <c r="W34" s="159"/>
      <c r="X34" s="159"/>
      <c r="Y34" s="159"/>
      <c r="Z34" s="159"/>
      <c r="AA34" s="15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74">
        <f>MIN(G5:G25)</f>
        <v>6.8232805275637604E-4</v>
      </c>
      <c r="L35" s="174"/>
      <c r="M35" s="174"/>
      <c r="N35" s="174"/>
      <c r="O35" s="174"/>
      <c r="P35" s="174"/>
      <c r="Q35" s="174"/>
      <c r="R35" s="174"/>
      <c r="S35" s="40"/>
      <c r="T35" s="159"/>
      <c r="U35" s="159"/>
      <c r="V35" s="159"/>
      <c r="W35" s="159"/>
      <c r="X35" s="159"/>
      <c r="Y35" s="159"/>
      <c r="Z35" s="159"/>
      <c r="AA35" s="159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73">
        <f>MAX(G5:G25)</f>
        <v>1</v>
      </c>
      <c r="L36" s="173"/>
      <c r="M36" s="173"/>
      <c r="N36" s="173"/>
      <c r="O36" s="173"/>
      <c r="P36" s="173"/>
      <c r="Q36" s="173"/>
      <c r="R36" s="173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49"/>
      <c r="AR37" s="40"/>
    </row>
    <row r="38" spans="1:50" ht="12.75" x14ac:dyDescent="0.2">
      <c r="A38" s="40"/>
      <c r="B38" s="134" t="str">
        <f>"funcion_de_valor=1-((exp  (-exp((mapa_atributo-"&amp;VALUE(AM29)&amp;")/"&amp;VALUE(AM30)&amp;",  2))-("&amp;MIN(G5:G25)&amp;"))/(("&amp;MAX(G5:G25)&amp;")-("&amp;MIN(G5:G25)&amp;")))"</f>
        <v>funcion_de_valor=1-((exp  (-exp((mapa_atributo-54)/20,  2))-(0.000682328052756376))/((1)-(0.000682328052756376)))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44" t="s">
        <v>13</v>
      </c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6"/>
      <c r="AR40" s="40"/>
    </row>
    <row r="41" spans="1:50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44" t="s">
        <v>34</v>
      </c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6"/>
      <c r="AR41" s="40"/>
    </row>
    <row r="42" spans="1:50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6"/>
      <c r="AR42" s="40"/>
    </row>
    <row r="43" spans="1:50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44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6"/>
      <c r="AR43" s="40"/>
    </row>
    <row r="44" spans="1:50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44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6"/>
      <c r="AR44" s="40"/>
    </row>
    <row r="45" spans="1:50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9"/>
      <c r="AR45" s="40"/>
    </row>
    <row r="46" spans="1:50" ht="12.75" customHeight="1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2"/>
      <c r="AR46" s="40"/>
    </row>
    <row r="47" spans="1:50" ht="12.75" customHeight="1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2"/>
      <c r="AR47" s="40"/>
    </row>
    <row r="48" spans="1:50" ht="12.75" customHeight="1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50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2"/>
      <c r="AR48" s="40"/>
    </row>
    <row r="49" spans="1:44" ht="12.75" customHeight="1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2"/>
      <c r="AR49" s="40"/>
    </row>
    <row r="50" spans="1:44" ht="12.75" customHeight="1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2"/>
      <c r="AR50" s="40"/>
    </row>
    <row r="51" spans="1:44" ht="12.75" customHeight="1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2"/>
      <c r="AR51" s="40"/>
    </row>
    <row r="52" spans="1:44" ht="12.75" customHeight="1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2"/>
      <c r="AR52" s="40"/>
    </row>
    <row r="53" spans="1:44" ht="13.5" customHeight="1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53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5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44" t="s">
        <v>33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6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44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6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M43:AQ43"/>
    <mergeCell ref="M45:AQ45"/>
    <mergeCell ref="M46:AQ46"/>
    <mergeCell ref="M47:AQ47"/>
    <mergeCell ref="B54:L54"/>
    <mergeCell ref="B55:L55"/>
    <mergeCell ref="AM31:AQ31"/>
    <mergeCell ref="M44:AQ44"/>
    <mergeCell ref="B40:L40"/>
    <mergeCell ref="B41:L41"/>
    <mergeCell ref="B43:L43"/>
    <mergeCell ref="M55:AQ55"/>
    <mergeCell ref="M50:AQ50"/>
    <mergeCell ref="M51:AQ51"/>
    <mergeCell ref="M52:AQ52"/>
    <mergeCell ref="M53:AQ53"/>
    <mergeCell ref="M54:AQ54"/>
    <mergeCell ref="T33:AA35"/>
    <mergeCell ref="AM30:AQ30"/>
    <mergeCell ref="M24:S24"/>
    <mergeCell ref="AM27:AQ27"/>
    <mergeCell ref="AM28:AQ28"/>
    <mergeCell ref="AM29:AQ29"/>
    <mergeCell ref="B44:L44"/>
    <mergeCell ref="B45:L53"/>
    <mergeCell ref="K32:R32"/>
    <mergeCell ref="K33:R33"/>
    <mergeCell ref="K34:R34"/>
    <mergeCell ref="K35:R35"/>
    <mergeCell ref="K36:R36"/>
    <mergeCell ref="B42:L42"/>
    <mergeCell ref="B38:AQ38"/>
    <mergeCell ref="C37:AP37"/>
    <mergeCell ref="AA27:AL27"/>
    <mergeCell ref="AA28:AL28"/>
    <mergeCell ref="AA29:AL29"/>
    <mergeCell ref="C25:F25"/>
    <mergeCell ref="M48:AQ48"/>
    <mergeCell ref="M49:AQ49"/>
    <mergeCell ref="M40:AQ40"/>
    <mergeCell ref="M41:AQ41"/>
    <mergeCell ref="M42:AQ42"/>
    <mergeCell ref="M25:S25"/>
    <mergeCell ref="M23:S23"/>
    <mergeCell ref="AA30:AL30"/>
    <mergeCell ref="AA31:AL31"/>
    <mergeCell ref="G6:L6"/>
    <mergeCell ref="G7:L7"/>
    <mergeCell ref="G8:L8"/>
    <mergeCell ref="G15:L15"/>
    <mergeCell ref="G25:L25"/>
    <mergeCell ref="M22:S22"/>
    <mergeCell ref="M6:S6"/>
    <mergeCell ref="M7:S7"/>
    <mergeCell ref="M8:S8"/>
    <mergeCell ref="M9:S9"/>
    <mergeCell ref="M10:S10"/>
    <mergeCell ref="M14:S14"/>
    <mergeCell ref="M15:S15"/>
    <mergeCell ref="M16:S16"/>
    <mergeCell ref="G5:L5"/>
    <mergeCell ref="C13:F13"/>
    <mergeCell ref="C14:F14"/>
    <mergeCell ref="C5:F5"/>
    <mergeCell ref="C6:F6"/>
    <mergeCell ref="C7:F7"/>
    <mergeCell ref="C8:F8"/>
    <mergeCell ref="AJ7:AM7"/>
    <mergeCell ref="AC7:AI7"/>
    <mergeCell ref="AC8:AM10"/>
    <mergeCell ref="G14:L14"/>
    <mergeCell ref="M5:S5"/>
    <mergeCell ref="M11:S11"/>
    <mergeCell ref="M12:S12"/>
    <mergeCell ref="C9:F9"/>
    <mergeCell ref="C10:F10"/>
    <mergeCell ref="G10:L10"/>
    <mergeCell ref="G11:L11"/>
    <mergeCell ref="G12:L12"/>
    <mergeCell ref="C11:F11"/>
    <mergeCell ref="C12:F12"/>
    <mergeCell ref="G9:L9"/>
    <mergeCell ref="C15:F15"/>
    <mergeCell ref="G21:L21"/>
    <mergeCell ref="G13:L13"/>
    <mergeCell ref="G16:L16"/>
    <mergeCell ref="G17:L17"/>
    <mergeCell ref="G18:L18"/>
    <mergeCell ref="G19:L19"/>
    <mergeCell ref="G20:L20"/>
    <mergeCell ref="M20:S20"/>
    <mergeCell ref="M21:S21"/>
    <mergeCell ref="M17:S17"/>
    <mergeCell ref="M18:S18"/>
    <mergeCell ref="M19:S19"/>
    <mergeCell ref="M13:S13"/>
    <mergeCell ref="C22:F22"/>
    <mergeCell ref="C24:F24"/>
    <mergeCell ref="C16:F16"/>
    <mergeCell ref="C17:F17"/>
    <mergeCell ref="C18:F18"/>
    <mergeCell ref="C19:F19"/>
    <mergeCell ref="C20:F20"/>
    <mergeCell ref="C23:F23"/>
    <mergeCell ref="G22:L22"/>
    <mergeCell ref="G23:L23"/>
    <mergeCell ref="G24:L24"/>
    <mergeCell ref="C21:F21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8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9218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9219" r:id="rId6"/>
      </mc:Fallback>
    </mc:AlternateContent>
    <mc:AlternateContent xmlns:mc="http://schemas.openxmlformats.org/markup-compatibility/2006">
      <mc:Choice Requires="x14">
        <oleObject progId="Equation.3" shapeId="9220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9220" r:id="rId8"/>
      </mc:Fallback>
    </mc:AlternateContent>
    <mc:AlternateContent xmlns:mc="http://schemas.openxmlformats.org/markup-compatibility/2006">
      <mc:Choice Requires="x14">
        <oleObject progId="Equation.3" shapeId="9221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9221" r:id="rId10"/>
      </mc:Fallback>
    </mc:AlternateContent>
    <mc:AlternateContent xmlns:mc="http://schemas.openxmlformats.org/markup-compatibility/2006">
      <mc:Choice Requires="x14">
        <oleObject progId="Equation.3" shapeId="9222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9222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B1:BH55"/>
  <sheetViews>
    <sheetView showGridLines="0" showRowColHeaders="0" tabSelected="1" topLeftCell="B5" workbookViewId="0">
      <selection activeCell="M5" sqref="M5:R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68">
        <f>AM27</f>
        <v>0</v>
      </c>
      <c r="D5" s="168"/>
      <c r="E5" s="168"/>
      <c r="F5" s="168"/>
      <c r="G5" s="169">
        <f>EXP($AF$6*C5)</f>
        <v>1</v>
      </c>
      <c r="H5" s="169"/>
      <c r="I5" s="169"/>
      <c r="J5" s="169"/>
      <c r="K5" s="169"/>
      <c r="L5" s="169"/>
      <c r="M5" s="169">
        <f t="shared" ref="M5:M25" si="0">(G5-MIN(G$5:G$25))/(MAX(G$5:G$25)-MIN(G$5:G$25))</f>
        <v>0</v>
      </c>
      <c r="N5" s="169"/>
      <c r="O5" s="169"/>
      <c r="P5" s="169"/>
      <c r="Q5" s="169"/>
      <c r="R5" s="169"/>
    </row>
    <row r="6" spans="3:36" x14ac:dyDescent="0.2">
      <c r="C6" s="168">
        <f t="shared" ref="C6:C24" si="1">C5+$AF$13</f>
        <v>5</v>
      </c>
      <c r="D6" s="168"/>
      <c r="E6" s="168"/>
      <c r="F6" s="168"/>
      <c r="G6" s="169">
        <f t="shared" ref="G6:G25" si="2">EXP($AF$6*C6)</f>
        <v>5.6341455301023036</v>
      </c>
      <c r="H6" s="169"/>
      <c r="I6" s="169"/>
      <c r="J6" s="169"/>
      <c r="K6" s="169"/>
      <c r="L6" s="169"/>
      <c r="M6" s="169">
        <f t="shared" si="0"/>
        <v>4.460755869285103E-15</v>
      </c>
      <c r="N6" s="169"/>
      <c r="O6" s="169"/>
      <c r="P6" s="169"/>
      <c r="Q6" s="169"/>
      <c r="R6" s="169"/>
      <c r="W6" s="170" t="s">
        <v>25</v>
      </c>
      <c r="X6" s="170"/>
      <c r="Y6" s="170"/>
      <c r="Z6" s="170"/>
      <c r="AA6" s="170"/>
      <c r="AB6" s="170"/>
      <c r="AC6" s="170"/>
      <c r="AD6" s="170"/>
      <c r="AE6" s="170"/>
      <c r="AF6" s="143">
        <f>(-LOG(LOG(1.1+0.88*(10-AM29))))/((LOG(AM28))^2)</f>
        <v>0.34576909996193184</v>
      </c>
      <c r="AG6" s="143"/>
      <c r="AH6" s="143"/>
      <c r="AI6" s="143"/>
      <c r="AJ6" s="143"/>
    </row>
    <row r="7" spans="3:36" x14ac:dyDescent="0.2">
      <c r="C7" s="168">
        <f t="shared" si="1"/>
        <v>10</v>
      </c>
      <c r="D7" s="168"/>
      <c r="E7" s="168"/>
      <c r="F7" s="168"/>
      <c r="G7" s="169">
        <f t="shared" si="2"/>
        <v>31.743595854371772</v>
      </c>
      <c r="H7" s="169"/>
      <c r="I7" s="169"/>
      <c r="J7" s="169"/>
      <c r="K7" s="169"/>
      <c r="L7" s="169"/>
      <c r="M7" s="169">
        <f t="shared" si="0"/>
        <v>2.9593303611095387E-14</v>
      </c>
      <c r="N7" s="169"/>
      <c r="O7" s="169"/>
      <c r="P7" s="169"/>
      <c r="Q7" s="169"/>
      <c r="R7" s="169"/>
      <c r="W7" s="50"/>
    </row>
    <row r="8" spans="3:36" x14ac:dyDescent="0.2">
      <c r="C8" s="168">
        <f t="shared" si="1"/>
        <v>15</v>
      </c>
      <c r="D8" s="168"/>
      <c r="E8" s="168"/>
      <c r="F8" s="168"/>
      <c r="G8" s="169">
        <f t="shared" si="2"/>
        <v>178.84803869228273</v>
      </c>
      <c r="H8" s="169"/>
      <c r="I8" s="169"/>
      <c r="J8" s="169"/>
      <c r="K8" s="169"/>
      <c r="L8" s="169"/>
      <c r="M8" s="169">
        <f t="shared" si="0"/>
        <v>1.7119373513069854E-13</v>
      </c>
      <c r="N8" s="169"/>
      <c r="O8" s="169"/>
      <c r="P8" s="169"/>
      <c r="Q8" s="169"/>
      <c r="R8" s="169"/>
    </row>
    <row r="9" spans="3:36" x14ac:dyDescent="0.2">
      <c r="C9" s="168">
        <f t="shared" si="1"/>
        <v>20</v>
      </c>
      <c r="D9" s="168"/>
      <c r="E9" s="168"/>
      <c r="F9" s="168"/>
      <c r="G9" s="169">
        <f t="shared" si="2"/>
        <v>1007.6558777656887</v>
      </c>
      <c r="H9" s="169"/>
      <c r="I9" s="169"/>
      <c r="J9" s="169"/>
      <c r="K9" s="169"/>
      <c r="L9" s="169"/>
      <c r="M9" s="169">
        <f t="shared" si="0"/>
        <v>9.6899117343742812E-13</v>
      </c>
      <c r="N9" s="169"/>
      <c r="O9" s="169"/>
      <c r="P9" s="169"/>
      <c r="Q9" s="169"/>
      <c r="R9" s="169"/>
    </row>
    <row r="10" spans="3:36" x14ac:dyDescent="0.2">
      <c r="C10" s="168">
        <f t="shared" si="1"/>
        <v>25</v>
      </c>
      <c r="D10" s="168"/>
      <c r="E10" s="168"/>
      <c r="F10" s="168"/>
      <c r="G10" s="169">
        <f t="shared" si="2"/>
        <v>5677.2798595948634</v>
      </c>
      <c r="H10" s="169"/>
      <c r="I10" s="169"/>
      <c r="J10" s="169"/>
      <c r="K10" s="169"/>
      <c r="L10" s="169"/>
      <c r="M10" s="169">
        <f t="shared" si="0"/>
        <v>5.4638980444003518E-12</v>
      </c>
      <c r="N10" s="169"/>
      <c r="O10" s="169"/>
      <c r="P10" s="169"/>
      <c r="Q10" s="169"/>
      <c r="R10" s="169"/>
    </row>
    <row r="11" spans="3:36" x14ac:dyDescent="0.2">
      <c r="C11" s="168">
        <f t="shared" si="1"/>
        <v>30</v>
      </c>
      <c r="D11" s="168"/>
      <c r="E11" s="168"/>
      <c r="F11" s="168"/>
      <c r="G11" s="169">
        <f t="shared" si="2"/>
        <v>31986.620944076265</v>
      </c>
      <c r="H11" s="169"/>
      <c r="I11" s="169"/>
      <c r="J11" s="169"/>
      <c r="K11" s="169"/>
      <c r="L11" s="169"/>
      <c r="M11" s="169">
        <f t="shared" si="0"/>
        <v>3.0788857499662278E-11</v>
      </c>
      <c r="N11" s="169"/>
      <c r="O11" s="169"/>
      <c r="P11" s="169"/>
      <c r="Q11" s="169"/>
      <c r="R11" s="169"/>
    </row>
    <row r="12" spans="3:36" x14ac:dyDescent="0.2">
      <c r="C12" s="168">
        <f t="shared" si="1"/>
        <v>35</v>
      </c>
      <c r="D12" s="168"/>
      <c r="E12" s="168"/>
      <c r="F12" s="168"/>
      <c r="G12" s="169">
        <f t="shared" si="2"/>
        <v>180217.27741514417</v>
      </c>
      <c r="H12" s="169"/>
      <c r="I12" s="169"/>
      <c r="J12" s="169"/>
      <c r="K12" s="169"/>
      <c r="L12" s="169"/>
      <c r="M12" s="169">
        <f t="shared" si="0"/>
        <v>1.7347336461454843E-10</v>
      </c>
      <c r="N12" s="169"/>
      <c r="O12" s="169"/>
      <c r="P12" s="169"/>
      <c r="Q12" s="169"/>
      <c r="R12" s="169"/>
    </row>
    <row r="13" spans="3:36" x14ac:dyDescent="0.2">
      <c r="C13" s="168">
        <f t="shared" si="1"/>
        <v>40</v>
      </c>
      <c r="D13" s="168"/>
      <c r="E13" s="168"/>
      <c r="F13" s="168"/>
      <c r="G13" s="169">
        <f t="shared" si="2"/>
        <v>1015370.3679957406</v>
      </c>
      <c r="H13" s="169"/>
      <c r="I13" s="169"/>
      <c r="J13" s="169"/>
      <c r="K13" s="169"/>
      <c r="L13" s="169"/>
      <c r="M13" s="169">
        <f t="shared" si="0"/>
        <v>9.7737864259073374E-10</v>
      </c>
      <c r="N13" s="169"/>
      <c r="O13" s="169"/>
      <c r="P13" s="169"/>
      <c r="Q13" s="169"/>
      <c r="R13" s="169"/>
      <c r="X13" s="143" t="s">
        <v>0</v>
      </c>
      <c r="Y13" s="143"/>
      <c r="Z13" s="143"/>
      <c r="AA13" s="143"/>
      <c r="AB13" s="143"/>
      <c r="AC13" s="143"/>
      <c r="AD13" s="143"/>
      <c r="AE13" s="143"/>
      <c r="AF13" s="136">
        <f>(AM28-AM27)/20</f>
        <v>5</v>
      </c>
      <c r="AG13" s="136"/>
      <c r="AH13" s="136"/>
    </row>
    <row r="14" spans="3:36" ht="12.75" customHeight="1" x14ac:dyDescent="0.2">
      <c r="C14" s="168">
        <f t="shared" si="1"/>
        <v>45</v>
      </c>
      <c r="D14" s="168"/>
      <c r="E14" s="168"/>
      <c r="F14" s="168"/>
      <c r="G14" s="169">
        <f t="shared" si="2"/>
        <v>5720744.4202415282</v>
      </c>
      <c r="H14" s="169"/>
      <c r="I14" s="169"/>
      <c r="J14" s="169"/>
      <c r="K14" s="169"/>
      <c r="L14" s="169"/>
      <c r="M14" s="169">
        <f t="shared" si="0"/>
        <v>5.5066979711259039E-9</v>
      </c>
      <c r="N14" s="169"/>
      <c r="O14" s="169"/>
      <c r="P14" s="169"/>
      <c r="Q14" s="169"/>
      <c r="R14" s="169"/>
      <c r="X14" s="171" t="s">
        <v>1</v>
      </c>
      <c r="Y14" s="171"/>
      <c r="Z14" s="171"/>
      <c r="AA14" s="171"/>
      <c r="AB14" s="171"/>
      <c r="AC14" s="171"/>
      <c r="AD14" s="171"/>
      <c r="AE14" s="171"/>
      <c r="AF14" s="171"/>
    </row>
    <row r="15" spans="3:36" x14ac:dyDescent="0.2">
      <c r="C15" s="168">
        <f t="shared" si="1"/>
        <v>50</v>
      </c>
      <c r="D15" s="168"/>
      <c r="E15" s="168"/>
      <c r="F15" s="168"/>
      <c r="G15" s="169">
        <f t="shared" si="2"/>
        <v>32231506.604161475</v>
      </c>
      <c r="H15" s="169"/>
      <c r="I15" s="169"/>
      <c r="J15" s="169"/>
      <c r="K15" s="169"/>
      <c r="L15" s="169"/>
      <c r="M15" s="169">
        <f t="shared" si="0"/>
        <v>3.102554222039828E-8</v>
      </c>
      <c r="N15" s="169"/>
      <c r="O15" s="169"/>
      <c r="P15" s="169"/>
      <c r="Q15" s="169"/>
      <c r="R15" s="169"/>
      <c r="X15" s="171"/>
      <c r="Y15" s="171"/>
      <c r="Z15" s="171"/>
      <c r="AA15" s="171"/>
      <c r="AB15" s="171"/>
      <c r="AC15" s="171"/>
      <c r="AD15" s="171"/>
      <c r="AE15" s="171"/>
      <c r="AF15" s="171"/>
    </row>
    <row r="16" spans="3:36" x14ac:dyDescent="0.2">
      <c r="C16" s="168">
        <f t="shared" si="1"/>
        <v>55</v>
      </c>
      <c r="D16" s="168"/>
      <c r="E16" s="168"/>
      <c r="F16" s="168"/>
      <c r="G16" s="169">
        <f t="shared" si="2"/>
        <v>181596998.86229974</v>
      </c>
      <c r="H16" s="169"/>
      <c r="I16" s="169"/>
      <c r="J16" s="169"/>
      <c r="K16" s="169"/>
      <c r="L16" s="169"/>
      <c r="M16" s="169">
        <f t="shared" si="0"/>
        <v>1.7480242448081363E-7</v>
      </c>
      <c r="N16" s="169"/>
      <c r="O16" s="169"/>
      <c r="P16" s="169"/>
      <c r="Q16" s="169"/>
      <c r="R16" s="169"/>
      <c r="X16" s="171"/>
      <c r="Y16" s="171"/>
      <c r="Z16" s="171"/>
      <c r="AA16" s="171"/>
      <c r="AB16" s="171"/>
      <c r="AC16" s="171"/>
      <c r="AD16" s="171"/>
      <c r="AE16" s="171"/>
      <c r="AF16" s="171"/>
    </row>
    <row r="17" spans="3:60" x14ac:dyDescent="0.2">
      <c r="C17" s="168">
        <f t="shared" si="1"/>
        <v>60</v>
      </c>
      <c r="D17" s="168"/>
      <c r="E17" s="168"/>
      <c r="F17" s="168"/>
      <c r="G17" s="169">
        <f t="shared" si="2"/>
        <v>1023143919.4200183</v>
      </c>
      <c r="H17" s="169"/>
      <c r="I17" s="169"/>
      <c r="J17" s="169"/>
      <c r="K17" s="169"/>
      <c r="L17" s="169"/>
      <c r="M17" s="169">
        <f t="shared" si="0"/>
        <v>9.8486230300037654E-7</v>
      </c>
      <c r="N17" s="169"/>
      <c r="O17" s="169"/>
      <c r="P17" s="169"/>
      <c r="Q17" s="169"/>
      <c r="R17" s="169"/>
    </row>
    <row r="18" spans="3:60" x14ac:dyDescent="0.2">
      <c r="C18" s="168">
        <f t="shared" si="1"/>
        <v>65</v>
      </c>
      <c r="D18" s="168"/>
      <c r="E18" s="168"/>
      <c r="F18" s="168"/>
      <c r="G18" s="169">
        <f t="shared" si="2"/>
        <v>5764541740.2516432</v>
      </c>
      <c r="H18" s="169"/>
      <c r="I18" s="169"/>
      <c r="J18" s="169"/>
      <c r="K18" s="169"/>
      <c r="L18" s="169"/>
      <c r="M18" s="169">
        <f t="shared" si="0"/>
        <v>5.548857546676584E-6</v>
      </c>
      <c r="N18" s="169"/>
      <c r="O18" s="169"/>
      <c r="P18" s="169"/>
      <c r="Q18" s="169"/>
      <c r="R18" s="169"/>
    </row>
    <row r="19" spans="3:60" x14ac:dyDescent="0.2">
      <c r="C19" s="168">
        <f t="shared" si="1"/>
        <v>70</v>
      </c>
      <c r="D19" s="168"/>
      <c r="E19" s="168"/>
      <c r="F19" s="168"/>
      <c r="G19" s="169">
        <f t="shared" si="2"/>
        <v>32478267078.927036</v>
      </c>
      <c r="H19" s="169"/>
      <c r="I19" s="169"/>
      <c r="J19" s="169"/>
      <c r="K19" s="169"/>
      <c r="L19" s="169"/>
      <c r="M19" s="169">
        <f t="shared" si="0"/>
        <v>3.1263070948243146E-5</v>
      </c>
      <c r="N19" s="169"/>
      <c r="O19" s="169"/>
      <c r="P19" s="169"/>
      <c r="Q19" s="169"/>
      <c r="R19" s="169"/>
    </row>
    <row r="20" spans="3:60" x14ac:dyDescent="0.2">
      <c r="C20" s="168">
        <f t="shared" si="1"/>
        <v>75</v>
      </c>
      <c r="D20" s="168"/>
      <c r="E20" s="168"/>
      <c r="F20" s="168"/>
      <c r="G20" s="169">
        <f t="shared" si="2"/>
        <v>182987283288.20541</v>
      </c>
      <c r="H20" s="169"/>
      <c r="I20" s="169"/>
      <c r="J20" s="169"/>
      <c r="K20" s="169"/>
      <c r="L20" s="169"/>
      <c r="M20" s="169">
        <f t="shared" si="0"/>
        <v>1.7614069144477592E-4</v>
      </c>
      <c r="N20" s="169"/>
      <c r="O20" s="169"/>
      <c r="P20" s="169"/>
      <c r="Q20" s="169"/>
      <c r="R20" s="169"/>
    </row>
    <row r="21" spans="3:60" x14ac:dyDescent="0.2">
      <c r="C21" s="168">
        <f t="shared" si="1"/>
        <v>80</v>
      </c>
      <c r="D21" s="168"/>
      <c r="E21" s="168"/>
      <c r="F21" s="168"/>
      <c r="G21" s="169">
        <f t="shared" si="2"/>
        <v>1030976984203.8057</v>
      </c>
      <c r="H21" s="169"/>
      <c r="I21" s="169"/>
      <c r="J21" s="169"/>
      <c r="K21" s="169"/>
      <c r="L21" s="169"/>
      <c r="M21" s="169">
        <f t="shared" si="0"/>
        <v>9.9240228937717335E-4</v>
      </c>
      <c r="N21" s="169"/>
      <c r="O21" s="169"/>
      <c r="P21" s="169"/>
      <c r="Q21" s="169"/>
      <c r="R21" s="169"/>
    </row>
    <row r="22" spans="3:60" x14ac:dyDescent="0.2">
      <c r="C22" s="168">
        <f t="shared" si="1"/>
        <v>85</v>
      </c>
      <c r="D22" s="168"/>
      <c r="E22" s="168"/>
      <c r="F22" s="168"/>
      <c r="G22" s="169">
        <f t="shared" si="2"/>
        <v>5808674367190.2197</v>
      </c>
      <c r="H22" s="169"/>
      <c r="I22" s="169"/>
      <c r="J22" s="169"/>
      <c r="K22" s="169"/>
      <c r="L22" s="169"/>
      <c r="M22" s="169">
        <f t="shared" si="0"/>
        <v>5.5913389227621501E-3</v>
      </c>
      <c r="N22" s="169"/>
      <c r="O22" s="169"/>
      <c r="P22" s="169"/>
      <c r="Q22" s="169"/>
      <c r="R22" s="169"/>
    </row>
    <row r="23" spans="3:60" x14ac:dyDescent="0.2">
      <c r="C23" s="168">
        <f t="shared" si="1"/>
        <v>90</v>
      </c>
      <c r="D23" s="168"/>
      <c r="E23" s="168"/>
      <c r="F23" s="168"/>
      <c r="G23" s="169">
        <f t="shared" si="2"/>
        <v>32726916721724.578</v>
      </c>
      <c r="H23" s="169"/>
      <c r="I23" s="169"/>
      <c r="J23" s="169"/>
      <c r="K23" s="169"/>
      <c r="L23" s="169"/>
      <c r="M23" s="169">
        <f t="shared" si="0"/>
        <v>3.150241719897183E-2</v>
      </c>
      <c r="N23" s="169"/>
      <c r="O23" s="169"/>
      <c r="P23" s="169"/>
      <c r="Q23" s="169"/>
      <c r="R23" s="169"/>
    </row>
    <row r="24" spans="3:60" x14ac:dyDescent="0.2">
      <c r="C24" s="168">
        <f t="shared" si="1"/>
        <v>95</v>
      </c>
      <c r="D24" s="168"/>
      <c r="E24" s="168"/>
      <c r="F24" s="168"/>
      <c r="G24" s="169">
        <f t="shared" si="2"/>
        <v>184388211561734.72</v>
      </c>
      <c r="H24" s="169"/>
      <c r="I24" s="169"/>
      <c r="J24" s="169"/>
      <c r="K24" s="169"/>
      <c r="L24" s="169"/>
      <c r="M24" s="169">
        <f t="shared" si="0"/>
        <v>0.17748920304900939</v>
      </c>
      <c r="N24" s="169"/>
      <c r="O24" s="169"/>
      <c r="P24" s="169"/>
      <c r="Q24" s="169"/>
      <c r="R24" s="169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68">
        <f>AM28</f>
        <v>100</v>
      </c>
      <c r="D25" s="168"/>
      <c r="E25" s="168"/>
      <c r="F25" s="168"/>
      <c r="G25" s="169">
        <f t="shared" si="2"/>
        <v>1038870017974104.6</v>
      </c>
      <c r="H25" s="169"/>
      <c r="I25" s="169"/>
      <c r="J25" s="169"/>
      <c r="K25" s="169"/>
      <c r="L25" s="169"/>
      <c r="M25" s="169">
        <f t="shared" si="0"/>
        <v>1</v>
      </c>
      <c r="N25" s="169"/>
      <c r="O25" s="169"/>
      <c r="P25" s="169"/>
      <c r="Q25" s="169"/>
      <c r="R25" s="169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72" t="s">
        <v>2</v>
      </c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36">
        <v>0</v>
      </c>
      <c r="AN27" s="136"/>
      <c r="AO27" s="136"/>
      <c r="AP27" s="136"/>
      <c r="AQ27" s="136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72" t="s">
        <v>3</v>
      </c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36">
        <v>100</v>
      </c>
      <c r="AN28" s="136"/>
      <c r="AO28" s="136"/>
      <c r="AP28" s="136"/>
      <c r="AQ28" s="136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72" t="s">
        <v>28</v>
      </c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36">
        <v>10</v>
      </c>
      <c r="AN29" s="136"/>
      <c r="AO29" s="136"/>
      <c r="AP29" s="136"/>
      <c r="AQ29" s="136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72" t="s">
        <v>6</v>
      </c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36">
        <v>10.1</v>
      </c>
      <c r="AN30" s="136"/>
      <c r="AO30" s="136"/>
      <c r="AP30" s="136"/>
      <c r="AQ30" s="136"/>
    </row>
    <row r="31" spans="3:60" ht="6" customHeight="1" x14ac:dyDescent="0.2"/>
    <row r="32" spans="3:60" ht="12.75" customHeight="1" x14ac:dyDescent="0.2">
      <c r="I32" s="45" t="s">
        <v>8</v>
      </c>
      <c r="J32" s="168">
        <f>VALUE(AF6)</f>
        <v>0.34576909996193184</v>
      </c>
      <c r="K32" s="168"/>
      <c r="L32" s="168"/>
      <c r="M32" s="168"/>
      <c r="N32" s="168"/>
      <c r="O32" s="168"/>
      <c r="P32" s="168"/>
      <c r="Q32" s="168"/>
      <c r="R32" s="168"/>
      <c r="W32" s="159" t="s">
        <v>10</v>
      </c>
      <c r="X32" s="159"/>
      <c r="Y32" s="159"/>
      <c r="Z32" s="159"/>
      <c r="AA32" s="159"/>
      <c r="AB32" s="159"/>
      <c r="AC32" s="159"/>
    </row>
    <row r="33" spans="2:43" x14ac:dyDescent="0.2">
      <c r="I33" s="45" t="s">
        <v>8</v>
      </c>
      <c r="J33" s="168" t="s">
        <v>9</v>
      </c>
      <c r="K33" s="168"/>
      <c r="L33" s="168"/>
      <c r="M33" s="168"/>
      <c r="N33" s="168"/>
      <c r="O33" s="168"/>
      <c r="P33" s="168"/>
      <c r="Q33" s="168"/>
      <c r="R33" s="168"/>
      <c r="W33" s="159"/>
      <c r="X33" s="159"/>
      <c r="Y33" s="159"/>
      <c r="Z33" s="159"/>
      <c r="AA33" s="159"/>
      <c r="AB33" s="159"/>
      <c r="AC33" s="159"/>
    </row>
    <row r="34" spans="2:43" x14ac:dyDescent="0.2">
      <c r="D34" s="41"/>
      <c r="I34" s="44" t="s">
        <v>8</v>
      </c>
      <c r="J34" s="173">
        <f>MIN(G5:G25)</f>
        <v>1</v>
      </c>
      <c r="K34" s="173"/>
      <c r="L34" s="173"/>
      <c r="M34" s="173"/>
      <c r="N34" s="173"/>
      <c r="O34" s="173"/>
      <c r="P34" s="173"/>
      <c r="Q34" s="173"/>
      <c r="R34" s="173"/>
      <c r="W34" s="159"/>
      <c r="X34" s="159"/>
      <c r="Y34" s="159"/>
      <c r="Z34" s="159"/>
      <c r="AA34" s="159"/>
      <c r="AB34" s="159"/>
      <c r="AC34" s="159"/>
    </row>
    <row r="35" spans="2:43" x14ac:dyDescent="0.2">
      <c r="D35" s="41"/>
      <c r="I35" s="44" t="s">
        <v>8</v>
      </c>
      <c r="J35" s="174">
        <f>MAX(G5:G25)</f>
        <v>1038870017974104.6</v>
      </c>
      <c r="K35" s="174"/>
      <c r="L35" s="174"/>
      <c r="M35" s="174"/>
      <c r="N35" s="174"/>
      <c r="O35" s="174"/>
      <c r="P35" s="174"/>
      <c r="Q35" s="174"/>
      <c r="R35" s="174"/>
      <c r="W35" s="159"/>
      <c r="X35" s="159"/>
      <c r="Y35" s="159"/>
      <c r="Z35" s="159"/>
      <c r="AA35" s="159"/>
      <c r="AB35" s="159"/>
      <c r="AC35" s="159"/>
    </row>
    <row r="36" spans="2:43" ht="6" customHeight="1" x14ac:dyDescent="0.2">
      <c r="D36" s="41"/>
      <c r="E36" s="43"/>
      <c r="F36" s="42"/>
      <c r="G36" s="42"/>
      <c r="H36" s="42"/>
      <c r="I36" s="41"/>
      <c r="J36" s="41"/>
      <c r="K36" s="41"/>
      <c r="L36" s="41"/>
    </row>
    <row r="37" spans="2:43" x14ac:dyDescent="0.2"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</row>
    <row r="38" spans="2:43" x14ac:dyDescent="0.2">
      <c r="B38" s="175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</row>
    <row r="39" spans="2:43" ht="6" customHeight="1" thickBot="1" x14ac:dyDescent="0.25"/>
    <row r="40" spans="2:43" ht="13.5" customHeight="1" thickBot="1" x14ac:dyDescent="0.25"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</row>
    <row r="41" spans="2:43" ht="13.5" customHeight="1" thickBot="1" x14ac:dyDescent="0.25"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</row>
    <row r="42" spans="2:43" ht="27" customHeight="1" thickBot="1" x14ac:dyDescent="0.25"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</row>
    <row r="43" spans="2:43" ht="13.5" customHeight="1" thickBot="1" x14ac:dyDescent="0.25"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</row>
    <row r="44" spans="2:43" ht="13.5" customHeight="1" thickBot="1" x14ac:dyDescent="0.25"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</row>
    <row r="45" spans="2:43" ht="12.75" customHeight="1" thickBot="1" x14ac:dyDescent="0.25"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</row>
    <row r="46" spans="2:43" ht="13.5" thickBot="1" x14ac:dyDescent="0.25"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</row>
    <row r="47" spans="2:43" ht="13.5" thickBot="1" x14ac:dyDescent="0.25"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</row>
    <row r="48" spans="2:43" ht="13.5" thickBot="1" x14ac:dyDescent="0.25"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</row>
    <row r="49" spans="2:43" ht="13.5" thickBot="1" x14ac:dyDescent="0.25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</row>
    <row r="50" spans="2:43" ht="13.5" thickBot="1" x14ac:dyDescent="0.25"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</row>
    <row r="51" spans="2:43" ht="13.5" thickBot="1" x14ac:dyDescent="0.25"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</row>
    <row r="52" spans="2:43" ht="13.5" thickBot="1" x14ac:dyDescent="0.25"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</row>
    <row r="53" spans="2:43" ht="13.5" thickBot="1" x14ac:dyDescent="0.25"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</row>
    <row r="54" spans="2:43" ht="27" customHeight="1" thickBot="1" x14ac:dyDescent="0.25"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</row>
    <row r="55" spans="2:43" ht="13.5" customHeight="1" thickBot="1" x14ac:dyDescent="0.25"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</row>
  </sheetData>
  <mergeCells count="107">
    <mergeCell ref="M41:AQ41"/>
    <mergeCell ref="M42:AQ42"/>
    <mergeCell ref="M43:AQ43"/>
    <mergeCell ref="M44:AQ44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M40:AQ40"/>
    <mergeCell ref="M53:AQ53"/>
    <mergeCell ref="M54:AQ54"/>
    <mergeCell ref="M49:AQ49"/>
    <mergeCell ref="M50:AQ50"/>
    <mergeCell ref="M51:AQ51"/>
    <mergeCell ref="M52:AQ52"/>
    <mergeCell ref="M45:AQ45"/>
    <mergeCell ref="M46:AQ46"/>
    <mergeCell ref="M47:AQ47"/>
    <mergeCell ref="M48:AQ48"/>
    <mergeCell ref="M5:R5"/>
    <mergeCell ref="M6:R6"/>
    <mergeCell ref="M7:R7"/>
    <mergeCell ref="M8:R8"/>
    <mergeCell ref="M9:R9"/>
    <mergeCell ref="M10:R10"/>
    <mergeCell ref="G5:L5"/>
    <mergeCell ref="G6:L6"/>
    <mergeCell ref="G7:L7"/>
    <mergeCell ref="G8:L8"/>
    <mergeCell ref="C13:F13"/>
    <mergeCell ref="C14:F14"/>
    <mergeCell ref="C15:F15"/>
    <mergeCell ref="M14:R14"/>
    <mergeCell ref="M15:R15"/>
    <mergeCell ref="C19:F19"/>
    <mergeCell ref="C20:F20"/>
    <mergeCell ref="C21:F21"/>
    <mergeCell ref="M11:R11"/>
    <mergeCell ref="C16:F16"/>
    <mergeCell ref="C17:F17"/>
    <mergeCell ref="C18:F18"/>
    <mergeCell ref="M16:R16"/>
    <mergeCell ref="M17:R17"/>
    <mergeCell ref="G14:L14"/>
    <mergeCell ref="G15:L15"/>
    <mergeCell ref="C9:F9"/>
    <mergeCell ref="C10:F10"/>
    <mergeCell ref="C11:F11"/>
    <mergeCell ref="C12:F12"/>
    <mergeCell ref="C5:F5"/>
    <mergeCell ref="C6:F6"/>
    <mergeCell ref="C7:F7"/>
    <mergeCell ref="C8:F8"/>
    <mergeCell ref="G9:L9"/>
    <mergeCell ref="AF6:AJ6"/>
    <mergeCell ref="W6:AE6"/>
    <mergeCell ref="X14:AF16"/>
    <mergeCell ref="X13:AE13"/>
    <mergeCell ref="AF13:AH13"/>
    <mergeCell ref="J32:R32"/>
    <mergeCell ref="M24:R24"/>
    <mergeCell ref="M25:R25"/>
    <mergeCell ref="M18:R18"/>
    <mergeCell ref="G19:L19"/>
    <mergeCell ref="G10:L10"/>
    <mergeCell ref="G11:L11"/>
    <mergeCell ref="G12:L12"/>
    <mergeCell ref="M12:R12"/>
    <mergeCell ref="M13:R13"/>
    <mergeCell ref="G16:L16"/>
    <mergeCell ref="G17:L17"/>
    <mergeCell ref="G18:L18"/>
    <mergeCell ref="G13:L13"/>
    <mergeCell ref="G20:L20"/>
    <mergeCell ref="G21:L21"/>
    <mergeCell ref="M19:R19"/>
    <mergeCell ref="M20:R20"/>
    <mergeCell ref="M21:R21"/>
    <mergeCell ref="C25:F25"/>
    <mergeCell ref="G24:L24"/>
    <mergeCell ref="G25:L25"/>
    <mergeCell ref="B38:AQ38"/>
    <mergeCell ref="C37:AP37"/>
    <mergeCell ref="C22:F22"/>
    <mergeCell ref="C23:F23"/>
    <mergeCell ref="G22:L22"/>
    <mergeCell ref="C24:F24"/>
    <mergeCell ref="J34:R34"/>
    <mergeCell ref="J35:R35"/>
    <mergeCell ref="AM28:AQ28"/>
    <mergeCell ref="AM27:AQ27"/>
    <mergeCell ref="AA27:AL27"/>
    <mergeCell ref="AA28:AL28"/>
    <mergeCell ref="G23:L23"/>
    <mergeCell ref="W32:AC35"/>
    <mergeCell ref="M22:R22"/>
    <mergeCell ref="M23:R23"/>
    <mergeCell ref="AM30:AQ30"/>
    <mergeCell ref="AA29:AL29"/>
    <mergeCell ref="AA30:AL30"/>
    <mergeCell ref="J33:R33"/>
    <mergeCell ref="AM29:AQ29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4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8194" r:id="rId4"/>
      </mc:Fallback>
    </mc:AlternateContent>
    <mc:AlternateContent xmlns:mc="http://schemas.openxmlformats.org/markup-compatibility/2006">
      <mc:Choice Requires="x14">
        <oleObject progId="Equation.3" shapeId="8195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8195" r:id="rId6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819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X56"/>
  <sheetViews>
    <sheetView showGridLines="0" showRowColHeaders="0" topLeftCell="A13" workbookViewId="0">
      <selection activeCell="M5" sqref="M5:S5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19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96">
        <f>AM27</f>
        <v>0</v>
      </c>
      <c r="D5" s="96"/>
      <c r="E5" s="96"/>
      <c r="F5" s="96"/>
      <c r="G5" s="96">
        <f>EXP(-POWER((C5-AM$29)/AM$30,2))</f>
        <v>0.10539922456186433</v>
      </c>
      <c r="H5" s="96"/>
      <c r="I5" s="96"/>
      <c r="J5" s="96"/>
      <c r="K5" s="96"/>
      <c r="L5" s="96"/>
      <c r="M5" s="97">
        <f>1-(G5-MIN(G$5:G$25))/(MAX(G$5:G$25)-MIN(G$5:G$25))</f>
        <v>1</v>
      </c>
      <c r="N5" s="97"/>
      <c r="O5" s="97"/>
      <c r="P5" s="97"/>
      <c r="Q5" s="97"/>
      <c r="R5" s="97"/>
      <c r="S5" s="97"/>
      <c r="T5" s="1"/>
      <c r="U5" s="1"/>
      <c r="V5" s="1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96">
        <f t="shared" ref="C6:C24" si="0">C5+$AJ$7</f>
        <v>6</v>
      </c>
      <c r="D6" s="96"/>
      <c r="E6" s="96"/>
      <c r="F6" s="96"/>
      <c r="G6" s="96">
        <f t="shared" ref="G6:G25" si="1">EXP(-POWER((C6-AM$29)/AM$30,2))</f>
        <v>0.13125346209390101</v>
      </c>
      <c r="H6" s="96"/>
      <c r="I6" s="96"/>
      <c r="J6" s="96"/>
      <c r="K6" s="96"/>
      <c r="L6" s="96"/>
      <c r="M6" s="97">
        <f t="shared" ref="M6:M25" si="2">1-(G6-MIN(G$5:G$25))/(MAX(G$5:G$25)-MIN(G$5:G$25))</f>
        <v>0.97109969246407768</v>
      </c>
      <c r="N6" s="97"/>
      <c r="O6" s="97"/>
      <c r="P6" s="97"/>
      <c r="Q6" s="97"/>
      <c r="R6" s="97"/>
      <c r="S6" s="97"/>
      <c r="T6" s="1"/>
      <c r="U6" s="1"/>
      <c r="V6" s="1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96">
        <f t="shared" si="0"/>
        <v>12</v>
      </c>
      <c r="D7" s="96"/>
      <c r="E7" s="96"/>
      <c r="F7" s="96"/>
      <c r="G7" s="96">
        <f t="shared" si="1"/>
        <v>0.16162119246533921</v>
      </c>
      <c r="H7" s="96"/>
      <c r="I7" s="96"/>
      <c r="J7" s="96"/>
      <c r="K7" s="96"/>
      <c r="L7" s="96"/>
      <c r="M7" s="97">
        <f t="shared" si="2"/>
        <v>0.93715412567584699</v>
      </c>
      <c r="N7" s="97"/>
      <c r="O7" s="97"/>
      <c r="P7" s="97"/>
      <c r="Q7" s="97"/>
      <c r="R7" s="97"/>
      <c r="S7" s="97"/>
      <c r="T7" s="1"/>
      <c r="U7" s="1"/>
      <c r="V7" s="1"/>
      <c r="W7" s="4"/>
      <c r="X7" s="4"/>
      <c r="Y7" s="4"/>
      <c r="Z7" s="1"/>
      <c r="AA7" s="1"/>
      <c r="AB7" s="1"/>
      <c r="AC7" s="94" t="s">
        <v>0</v>
      </c>
      <c r="AD7" s="94"/>
      <c r="AE7" s="94"/>
      <c r="AF7" s="94"/>
      <c r="AG7" s="94"/>
      <c r="AH7" s="94"/>
      <c r="AI7" s="94"/>
      <c r="AJ7" s="95">
        <f>(AM28-AM27)/20</f>
        <v>6</v>
      </c>
      <c r="AK7" s="95"/>
      <c r="AL7" s="95"/>
      <c r="AM7" s="95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96">
        <f t="shared" si="0"/>
        <v>18</v>
      </c>
      <c r="D8" s="96"/>
      <c r="E8" s="96"/>
      <c r="F8" s="96"/>
      <c r="G8" s="96">
        <f t="shared" si="1"/>
        <v>0.1967886438584919</v>
      </c>
      <c r="H8" s="96"/>
      <c r="I8" s="96"/>
      <c r="J8" s="96"/>
      <c r="K8" s="96"/>
      <c r="L8" s="96"/>
      <c r="M8" s="97">
        <f t="shared" si="2"/>
        <v>0.8978433488928409</v>
      </c>
      <c r="N8" s="97"/>
      <c r="O8" s="97"/>
      <c r="P8" s="97"/>
      <c r="Q8" s="97"/>
      <c r="R8" s="97"/>
      <c r="S8" s="97"/>
      <c r="T8" s="1"/>
      <c r="U8" s="1"/>
      <c r="V8" s="1"/>
      <c r="W8" s="4"/>
      <c r="X8" s="4"/>
      <c r="Y8" s="4"/>
      <c r="Z8" s="1"/>
      <c r="AA8" s="1"/>
      <c r="AB8" s="1"/>
      <c r="AC8" s="98" t="s">
        <v>1</v>
      </c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96">
        <f t="shared" si="0"/>
        <v>24</v>
      </c>
      <c r="D9" s="96"/>
      <c r="E9" s="96"/>
      <c r="F9" s="96"/>
      <c r="G9" s="96">
        <f t="shared" si="1"/>
        <v>0.23692775868212176</v>
      </c>
      <c r="H9" s="96"/>
      <c r="I9" s="96"/>
      <c r="J9" s="96"/>
      <c r="K9" s="96"/>
      <c r="L9" s="96"/>
      <c r="M9" s="97">
        <f t="shared" si="2"/>
        <v>0.85297516195887424</v>
      </c>
      <c r="N9" s="97"/>
      <c r="O9" s="97"/>
      <c r="P9" s="97"/>
      <c r="Q9" s="97"/>
      <c r="R9" s="97"/>
      <c r="S9" s="97"/>
      <c r="T9" s="1"/>
      <c r="U9" s="1"/>
      <c r="V9" s="1"/>
      <c r="W9" s="4"/>
      <c r="X9" s="4"/>
      <c r="Y9" s="4"/>
      <c r="Z9" s="1"/>
      <c r="AA9" s="1"/>
      <c r="AB9" s="1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96">
        <f t="shared" si="0"/>
        <v>30</v>
      </c>
      <c r="D10" s="96"/>
      <c r="E10" s="96"/>
      <c r="F10" s="96"/>
      <c r="G10" s="96">
        <f t="shared" si="1"/>
        <v>0.28206295169381546</v>
      </c>
      <c r="H10" s="96"/>
      <c r="I10" s="96"/>
      <c r="J10" s="96"/>
      <c r="K10" s="96"/>
      <c r="L10" s="96"/>
      <c r="M10" s="97">
        <f t="shared" si="2"/>
        <v>0.80252227364163742</v>
      </c>
      <c r="N10" s="97"/>
      <c r="O10" s="97"/>
      <c r="P10" s="97"/>
      <c r="Q10" s="97"/>
      <c r="R10" s="97"/>
      <c r="S10" s="97"/>
      <c r="T10" s="1"/>
      <c r="U10" s="1"/>
      <c r="V10" s="1"/>
      <c r="W10" s="4"/>
      <c r="X10" s="4"/>
      <c r="Y10" s="4"/>
      <c r="Z10" s="1"/>
      <c r="AA10" s="1"/>
      <c r="AB10" s="1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96">
        <f t="shared" si="0"/>
        <v>36</v>
      </c>
      <c r="D11" s="96"/>
      <c r="E11" s="96"/>
      <c r="F11" s="96"/>
      <c r="G11" s="96">
        <f t="shared" si="1"/>
        <v>0.33203994534466064</v>
      </c>
      <c r="H11" s="96"/>
      <c r="I11" s="96"/>
      <c r="J11" s="96"/>
      <c r="K11" s="96"/>
      <c r="L11" s="96"/>
      <c r="M11" s="97">
        <f t="shared" si="2"/>
        <v>0.74665713801578393</v>
      </c>
      <c r="N11" s="97"/>
      <c r="O11" s="97"/>
      <c r="P11" s="97"/>
      <c r="Q11" s="97"/>
      <c r="R11" s="97"/>
      <c r="S11" s="97"/>
      <c r="T11" s="1"/>
      <c r="U11" s="1"/>
      <c r="V11" s="1"/>
      <c r="W11" s="4"/>
      <c r="X11" s="4"/>
      <c r="Y11" s="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96">
        <f t="shared" si="0"/>
        <v>42</v>
      </c>
      <c r="D12" s="96"/>
      <c r="E12" s="96"/>
      <c r="F12" s="96"/>
      <c r="G12" s="96">
        <f t="shared" si="1"/>
        <v>0.38649938583446425</v>
      </c>
      <c r="H12" s="96"/>
      <c r="I12" s="96"/>
      <c r="J12" s="96"/>
      <c r="K12" s="96"/>
      <c r="L12" s="96"/>
      <c r="M12" s="97">
        <f t="shared" si="2"/>
        <v>0.68578144688626108</v>
      </c>
      <c r="N12" s="97"/>
      <c r="O12" s="97"/>
      <c r="P12" s="97"/>
      <c r="Q12" s="97"/>
      <c r="R12" s="97"/>
      <c r="S12" s="97"/>
      <c r="T12" s="1"/>
      <c r="U12" s="1"/>
      <c r="V12" s="1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96">
        <f t="shared" si="0"/>
        <v>48</v>
      </c>
      <c r="D13" s="96"/>
      <c r="E13" s="96"/>
      <c r="F13" s="96"/>
      <c r="G13" s="96">
        <f t="shared" si="1"/>
        <v>0.44485806622294111</v>
      </c>
      <c r="H13" s="96"/>
      <c r="I13" s="96"/>
      <c r="J13" s="96"/>
      <c r="K13" s="96"/>
      <c r="L13" s="96"/>
      <c r="M13" s="97">
        <f t="shared" si="2"/>
        <v>0.62054711891477521</v>
      </c>
      <c r="N13" s="97"/>
      <c r="O13" s="97"/>
      <c r="P13" s="97"/>
      <c r="Q13" s="97"/>
      <c r="R13" s="97"/>
      <c r="S13" s="97"/>
      <c r="T13" s="1"/>
      <c r="U13" s="1"/>
      <c r="V13" s="1"/>
      <c r="W13" s="4"/>
      <c r="X13" s="4"/>
      <c r="Y13" s="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96">
        <f t="shared" si="0"/>
        <v>54</v>
      </c>
      <c r="D14" s="96"/>
      <c r="E14" s="96"/>
      <c r="F14" s="96"/>
      <c r="G14" s="96">
        <f t="shared" si="1"/>
        <v>0.50630045567338144</v>
      </c>
      <c r="H14" s="96"/>
      <c r="I14" s="96"/>
      <c r="J14" s="96"/>
      <c r="K14" s="96"/>
      <c r="L14" s="96"/>
      <c r="M14" s="97">
        <f t="shared" si="2"/>
        <v>0.55186576837564938</v>
      </c>
      <c r="N14" s="97"/>
      <c r="O14" s="97"/>
      <c r="P14" s="97"/>
      <c r="Q14" s="97"/>
      <c r="R14" s="97"/>
      <c r="S14" s="97"/>
      <c r="T14" s="1"/>
      <c r="U14" s="1"/>
      <c r="V14" s="1"/>
      <c r="W14" s="4"/>
      <c r="X14" s="4"/>
      <c r="Y14" s="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96">
        <f t="shared" si="0"/>
        <v>60</v>
      </c>
      <c r="D15" s="96"/>
      <c r="E15" s="96"/>
      <c r="F15" s="96"/>
      <c r="G15" s="96">
        <f t="shared" si="1"/>
        <v>0.56978282473092301</v>
      </c>
      <c r="H15" s="96"/>
      <c r="I15" s="96"/>
      <c r="J15" s="96"/>
      <c r="K15" s="96"/>
      <c r="L15" s="96"/>
      <c r="M15" s="97">
        <f t="shared" si="2"/>
        <v>0.48090409384943333</v>
      </c>
      <c r="N15" s="97"/>
      <c r="O15" s="97"/>
      <c r="P15" s="97"/>
      <c r="Q15" s="97"/>
      <c r="R15" s="97"/>
      <c r="S15" s="97"/>
      <c r="T15" s="1"/>
      <c r="U15" s="1"/>
      <c r="V15" s="1"/>
      <c r="W15" s="4"/>
      <c r="X15" s="4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96">
        <f t="shared" si="0"/>
        <v>66</v>
      </c>
      <c r="D16" s="96"/>
      <c r="E16" s="96"/>
      <c r="F16" s="96"/>
      <c r="G16" s="96">
        <f t="shared" si="1"/>
        <v>0.63405156185806755</v>
      </c>
      <c r="H16" s="96"/>
      <c r="I16" s="96"/>
      <c r="J16" s="96"/>
      <c r="K16" s="96"/>
      <c r="L16" s="96"/>
      <c r="M16" s="97">
        <f t="shared" si="2"/>
        <v>0.40906340368720029</v>
      </c>
      <c r="N16" s="97"/>
      <c r="O16" s="97"/>
      <c r="P16" s="97"/>
      <c r="Q16" s="97"/>
      <c r="R16" s="97"/>
      <c r="S16" s="97"/>
      <c r="T16" s="1"/>
      <c r="U16" s="1"/>
      <c r="V16" s="1"/>
      <c r="W16" s="4"/>
      <c r="X16" s="4"/>
      <c r="Y16" s="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96">
        <f t="shared" si="0"/>
        <v>72</v>
      </c>
      <c r="D17" s="96"/>
      <c r="E17" s="96"/>
      <c r="F17" s="96"/>
      <c r="G17" s="96">
        <f t="shared" si="1"/>
        <v>0.69767632607103103</v>
      </c>
      <c r="H17" s="96"/>
      <c r="I17" s="96"/>
      <c r="J17" s="96"/>
      <c r="K17" s="96"/>
      <c r="L17" s="96"/>
      <c r="M17" s="97">
        <f t="shared" si="2"/>
        <v>0.33794255742837276</v>
      </c>
      <c r="N17" s="97"/>
      <c r="O17" s="97"/>
      <c r="P17" s="97"/>
      <c r="Q17" s="97"/>
      <c r="R17" s="97"/>
      <c r="S17" s="97"/>
      <c r="T17" s="1"/>
      <c r="U17" s="1"/>
      <c r="V17" s="1"/>
      <c r="W17" s="4"/>
      <c r="X17" s="4"/>
      <c r="Y17" s="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96">
        <f t="shared" si="0"/>
        <v>78</v>
      </c>
      <c r="D18" s="96"/>
      <c r="E18" s="96"/>
      <c r="F18" s="96"/>
      <c r="G18" s="96">
        <f t="shared" si="1"/>
        <v>0.75909753897098098</v>
      </c>
      <c r="H18" s="96"/>
      <c r="I18" s="96"/>
      <c r="J18" s="96"/>
      <c r="K18" s="96"/>
      <c r="L18" s="96"/>
      <c r="M18" s="97">
        <f t="shared" si="2"/>
        <v>0.26928487839845172</v>
      </c>
      <c r="N18" s="97"/>
      <c r="O18" s="97"/>
      <c r="P18" s="97"/>
      <c r="Q18" s="97"/>
      <c r="R18" s="97"/>
      <c r="S18" s="97"/>
      <c r="T18" s="1"/>
      <c r="U18" s="1"/>
      <c r="V18" s="1"/>
      <c r="W18" s="4"/>
      <c r="X18" s="4"/>
      <c r="Y18" s="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96">
        <f t="shared" si="0"/>
        <v>84</v>
      </c>
      <c r="D19" s="96"/>
      <c r="E19" s="96"/>
      <c r="F19" s="96"/>
      <c r="G19" s="96">
        <f t="shared" si="1"/>
        <v>0.81668648259811083</v>
      </c>
      <c r="H19" s="96"/>
      <c r="I19" s="96"/>
      <c r="J19" s="96"/>
      <c r="K19" s="96"/>
      <c r="L19" s="96"/>
      <c r="M19" s="97">
        <f t="shared" si="2"/>
        <v>0.20491097530304547</v>
      </c>
      <c r="N19" s="97"/>
      <c r="O19" s="97"/>
      <c r="P19" s="97"/>
      <c r="Q19" s="97"/>
      <c r="R19" s="97"/>
      <c r="S19" s="97"/>
      <c r="T19" s="1"/>
      <c r="U19" s="1"/>
      <c r="V19" s="1"/>
      <c r="W19" s="4"/>
      <c r="X19" s="4"/>
      <c r="Y19" s="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96">
        <f t="shared" si="0"/>
        <v>90</v>
      </c>
      <c r="D20" s="96"/>
      <c r="E20" s="96"/>
      <c r="F20" s="96"/>
      <c r="G20" s="96">
        <f t="shared" si="1"/>
        <v>0.86881505626284317</v>
      </c>
      <c r="H20" s="96"/>
      <c r="I20" s="96"/>
      <c r="J20" s="96"/>
      <c r="K20" s="96"/>
      <c r="L20" s="96"/>
      <c r="M20" s="97">
        <f t="shared" si="2"/>
        <v>0.14664076685257543</v>
      </c>
      <c r="N20" s="97"/>
      <c r="O20" s="97"/>
      <c r="P20" s="97"/>
      <c r="Q20" s="97"/>
      <c r="R20" s="97"/>
      <c r="S20" s="97"/>
      <c r="T20" s="1"/>
      <c r="U20" s="1"/>
      <c r="V20" s="1"/>
      <c r="W20" s="4"/>
      <c r="X20" s="4"/>
      <c r="Y20" s="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96">
        <f t="shared" si="0"/>
        <v>96</v>
      </c>
      <c r="D21" s="96"/>
      <c r="E21" s="96"/>
      <c r="F21" s="96"/>
      <c r="G21" s="96">
        <f t="shared" si="1"/>
        <v>0.91393118527122819</v>
      </c>
      <c r="H21" s="96"/>
      <c r="I21" s="96"/>
      <c r="J21" s="96"/>
      <c r="K21" s="96"/>
      <c r="L21" s="96"/>
      <c r="M21" s="97">
        <f t="shared" si="2"/>
        <v>9.620918860328409E-2</v>
      </c>
      <c r="N21" s="97"/>
      <c r="O21" s="97"/>
      <c r="P21" s="97"/>
      <c r="Q21" s="97"/>
      <c r="R21" s="97"/>
      <c r="S21" s="97"/>
      <c r="T21" s="1"/>
      <c r="U21" s="1"/>
      <c r="V21" s="1"/>
      <c r="W21" s="4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96">
        <f t="shared" si="0"/>
        <v>102</v>
      </c>
      <c r="D22" s="96"/>
      <c r="E22" s="96"/>
      <c r="F22" s="96"/>
      <c r="G22" s="96">
        <f t="shared" si="1"/>
        <v>0.95063509185869843</v>
      </c>
      <c r="H22" s="96"/>
      <c r="I22" s="96"/>
      <c r="J22" s="96"/>
      <c r="K22" s="96"/>
      <c r="L22" s="96"/>
      <c r="M22" s="97">
        <f t="shared" si="2"/>
        <v>5.5180936007041659E-2</v>
      </c>
      <c r="N22" s="97"/>
      <c r="O22" s="97"/>
      <c r="P22" s="97"/>
      <c r="Q22" s="97"/>
      <c r="R22" s="97"/>
      <c r="S22" s="97"/>
      <c r="T22" s="1"/>
      <c r="U22" s="1"/>
      <c r="V22" s="1"/>
      <c r="W22" s="4"/>
      <c r="X22" s="4"/>
      <c r="Y22" s="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96">
        <f t="shared" si="0"/>
        <v>108</v>
      </c>
      <c r="D23" s="96"/>
      <c r="E23" s="96"/>
      <c r="F23" s="96"/>
      <c r="G23" s="96">
        <f t="shared" si="1"/>
        <v>0.97775123719333634</v>
      </c>
      <c r="H23" s="96"/>
      <c r="I23" s="96"/>
      <c r="J23" s="96"/>
      <c r="K23" s="96"/>
      <c r="L23" s="96"/>
      <c r="M23" s="97">
        <f t="shared" si="2"/>
        <v>2.4870046413459912E-2</v>
      </c>
      <c r="N23" s="97"/>
      <c r="O23" s="97"/>
      <c r="P23" s="97"/>
      <c r="Q23" s="97"/>
      <c r="R23" s="97"/>
      <c r="S23" s="97"/>
      <c r="T23" s="1"/>
      <c r="U23" s="1"/>
      <c r="V23" s="1"/>
      <c r="W23" s="4"/>
      <c r="X23" s="4"/>
      <c r="Y23" s="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96">
        <f t="shared" si="0"/>
        <v>114</v>
      </c>
      <c r="D24" s="96"/>
      <c r="E24" s="96"/>
      <c r="F24" s="96"/>
      <c r="G24" s="96">
        <f t="shared" si="1"/>
        <v>0.99439079069108094</v>
      </c>
      <c r="H24" s="96"/>
      <c r="I24" s="96"/>
      <c r="J24" s="96"/>
      <c r="K24" s="96"/>
      <c r="L24" s="96"/>
      <c r="M24" s="97">
        <f t="shared" si="2"/>
        <v>6.2700698042340575E-3</v>
      </c>
      <c r="N24" s="97"/>
      <c r="O24" s="97"/>
      <c r="P24" s="97"/>
      <c r="Q24" s="97"/>
      <c r="R24" s="97"/>
      <c r="S24" s="97"/>
      <c r="T24" s="1"/>
      <c r="U24" s="1"/>
      <c r="V24" s="1"/>
      <c r="W24" s="4"/>
      <c r="X24" s="4"/>
      <c r="Y24" s="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96">
        <f>AM28</f>
        <v>120</v>
      </c>
      <c r="D25" s="96"/>
      <c r="E25" s="96"/>
      <c r="F25" s="96"/>
      <c r="G25" s="96">
        <f t="shared" si="1"/>
        <v>1</v>
      </c>
      <c r="H25" s="96"/>
      <c r="I25" s="96"/>
      <c r="J25" s="96"/>
      <c r="K25" s="96"/>
      <c r="L25" s="96"/>
      <c r="M25" s="97">
        <f t="shared" si="2"/>
        <v>0</v>
      </c>
      <c r="N25" s="97"/>
      <c r="O25" s="97"/>
      <c r="P25" s="97"/>
      <c r="Q25" s="97"/>
      <c r="R25" s="97"/>
      <c r="S25" s="97"/>
      <c r="T25" s="1"/>
      <c r="U25" s="1"/>
      <c r="V25" s="1"/>
      <c r="W25" s="4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5"/>
      <c r="Q27" s="6"/>
      <c r="R27" s="6"/>
      <c r="S27" s="6"/>
      <c r="T27" s="6"/>
      <c r="U27" s="5"/>
      <c r="V27" s="7"/>
      <c r="W27" s="7"/>
      <c r="X27" s="7"/>
      <c r="Y27" s="5"/>
      <c r="Z27" s="1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5">
        <v>0</v>
      </c>
      <c r="AN27" s="95"/>
      <c r="AO27" s="95"/>
      <c r="AP27" s="95"/>
      <c r="AQ27" s="95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6"/>
      <c r="R28" s="6"/>
      <c r="S28" s="6"/>
      <c r="T28" s="6"/>
      <c r="U28" s="5"/>
      <c r="V28" s="7"/>
      <c r="W28" s="7"/>
      <c r="X28" s="7"/>
      <c r="Y28" s="5"/>
      <c r="Z28" s="1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5">
        <v>120</v>
      </c>
      <c r="AN28" s="95"/>
      <c r="AO28" s="95"/>
      <c r="AP28" s="95"/>
      <c r="AQ28" s="95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5"/>
      <c r="Q29" s="8"/>
      <c r="R29" s="8"/>
      <c r="S29" s="8"/>
      <c r="T29" s="8"/>
      <c r="U29" s="5"/>
      <c r="V29" s="9"/>
      <c r="W29" s="9"/>
      <c r="X29" s="9"/>
      <c r="Y29" s="5"/>
      <c r="Z29" s="1"/>
      <c r="AA29" s="100" t="s">
        <v>4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>
        <v>120</v>
      </c>
      <c r="AN29" s="101"/>
      <c r="AO29" s="101"/>
      <c r="AP29" s="101"/>
      <c r="AQ29" s="101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5"/>
      <c r="Q30" s="6"/>
      <c r="R30" s="6"/>
      <c r="S30" s="6"/>
      <c r="T30" s="6"/>
      <c r="U30" s="5"/>
      <c r="V30" s="7"/>
      <c r="W30" s="7"/>
      <c r="X30" s="7"/>
      <c r="Y30" s="5"/>
      <c r="Z30" s="1"/>
      <c r="AA30" s="99" t="s">
        <v>5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5">
        <v>80</v>
      </c>
      <c r="AN30" s="95"/>
      <c r="AO30" s="95"/>
      <c r="AP30" s="95"/>
      <c r="AQ30" s="95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/>
      <c r="Q31" s="6"/>
      <c r="R31" s="6"/>
      <c r="S31" s="6"/>
      <c r="T31" s="6"/>
      <c r="U31" s="5"/>
      <c r="V31" s="7"/>
      <c r="W31" s="7"/>
      <c r="X31" s="7"/>
      <c r="Y31" s="5"/>
      <c r="Z31" s="1"/>
      <c r="AA31" s="99" t="s">
        <v>6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5" t="s">
        <v>7</v>
      </c>
      <c r="AN31" s="95"/>
      <c r="AO31" s="95"/>
      <c r="AP31" s="95"/>
      <c r="AQ31" s="95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0"/>
      <c r="J32" s="11" t="s">
        <v>8</v>
      </c>
      <c r="K32" s="102" t="s">
        <v>9</v>
      </c>
      <c r="L32" s="102"/>
      <c r="M32" s="102"/>
      <c r="N32" s="102"/>
      <c r="O32" s="102"/>
      <c r="P32" s="102"/>
      <c r="Q32" s="102"/>
      <c r="R32" s="102"/>
      <c r="S32" s="1"/>
      <c r="T32" s="1"/>
      <c r="U32" s="1"/>
      <c r="V32" s="1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0"/>
      <c r="J33" s="11" t="s">
        <v>8</v>
      </c>
      <c r="K33" s="102">
        <f>VALUE(AM29)</f>
        <v>120</v>
      </c>
      <c r="L33" s="102"/>
      <c r="M33" s="102"/>
      <c r="N33" s="102"/>
      <c r="O33" s="102"/>
      <c r="P33" s="102"/>
      <c r="Q33" s="102"/>
      <c r="R33" s="102"/>
      <c r="S33" s="1"/>
      <c r="T33" s="103" t="s">
        <v>10</v>
      </c>
      <c r="U33" s="103"/>
      <c r="V33" s="103"/>
      <c r="W33" s="103"/>
      <c r="X33" s="103"/>
      <c r="Y33" s="103"/>
      <c r="Z33" s="103"/>
      <c r="AA33" s="10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13"/>
      <c r="E34" s="2"/>
      <c r="F34" s="1"/>
      <c r="G34" s="1"/>
      <c r="H34" s="1"/>
      <c r="I34" s="14"/>
      <c r="J34" s="15" t="s">
        <v>8</v>
      </c>
      <c r="K34" s="104">
        <f>VALUE(AM30)</f>
        <v>80</v>
      </c>
      <c r="L34" s="104"/>
      <c r="M34" s="104"/>
      <c r="N34" s="104"/>
      <c r="O34" s="104"/>
      <c r="P34" s="104"/>
      <c r="Q34" s="104"/>
      <c r="R34" s="104"/>
      <c r="S34" s="1"/>
      <c r="T34" s="103"/>
      <c r="U34" s="103"/>
      <c r="V34" s="103"/>
      <c r="W34" s="103"/>
      <c r="X34" s="103"/>
      <c r="Y34" s="103"/>
      <c r="Z34" s="103"/>
      <c r="AA34" s="10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13"/>
      <c r="E35" s="2"/>
      <c r="F35" s="1"/>
      <c r="G35" s="1"/>
      <c r="H35" s="1"/>
      <c r="I35" s="14"/>
      <c r="J35" s="15" t="s">
        <v>8</v>
      </c>
      <c r="K35" s="105">
        <f>MIN(G5:G25)</f>
        <v>0.10539922456186433</v>
      </c>
      <c r="L35" s="105"/>
      <c r="M35" s="105"/>
      <c r="N35" s="105"/>
      <c r="O35" s="105"/>
      <c r="P35" s="105"/>
      <c r="Q35" s="105"/>
      <c r="R35" s="105"/>
      <c r="S35" s="1"/>
      <c r="T35" s="103"/>
      <c r="U35" s="103"/>
      <c r="V35" s="103"/>
      <c r="W35" s="103"/>
      <c r="X35" s="103"/>
      <c r="Y35" s="103"/>
      <c r="Z35" s="103"/>
      <c r="AA35" s="10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16"/>
      <c r="AV35" s="16"/>
      <c r="AW35" s="16"/>
      <c r="AX35" s="16"/>
    </row>
    <row r="36" spans="1:50" ht="12.75" customHeight="1" x14ac:dyDescent="0.2">
      <c r="A36" s="1"/>
      <c r="B36" s="1"/>
      <c r="C36" s="1"/>
      <c r="D36" s="13"/>
      <c r="E36" s="2"/>
      <c r="F36" s="1"/>
      <c r="G36" s="1"/>
      <c r="H36" s="1"/>
      <c r="I36" s="14"/>
      <c r="J36" s="15" t="s">
        <v>8</v>
      </c>
      <c r="K36" s="104">
        <f>MAX(G5:G25)</f>
        <v>1</v>
      </c>
      <c r="L36" s="104"/>
      <c r="M36" s="104"/>
      <c r="N36" s="104"/>
      <c r="O36" s="104"/>
      <c r="P36" s="104"/>
      <c r="Q36" s="104"/>
      <c r="R36" s="104"/>
      <c r="S36" s="1"/>
      <c r="T36" s="1"/>
      <c r="U36" s="1"/>
      <c r="V36" s="1"/>
      <c r="W36" s="1"/>
      <c r="X36" s="1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102" t="s">
        <v>11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8"/>
      <c r="AR37" s="1"/>
    </row>
    <row r="38" spans="1:50" ht="12.75" x14ac:dyDescent="0.2">
      <c r="A38" s="1"/>
      <c r="B38" s="112" t="str">
        <f>"funcion_de_valor=1-((exp  (-exp((mapa_atributo-"&amp;VALUE(AM29)&amp;")/"&amp;VALUE(AM30)&amp;",  2))-("&amp;MIN(G5:G25)&amp;"))/(("&amp;MAX(G5:G25)&amp;")-("&amp;MIN(G5:G25)&amp;")))"</f>
        <v>funcion_de_valor=1-((exp  (-exp((mapa_atributo-120)/80,  2))-(0.105399224561864))/((1)-(0.105399224561864)))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"/>
    </row>
    <row r="39" spans="1:50" ht="6" customHeight="1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7"/>
      <c r="AN39" s="7"/>
      <c r="AO39" s="5"/>
      <c r="AP39" s="5"/>
      <c r="AQ39" s="5"/>
      <c r="AR39" s="1"/>
    </row>
    <row r="40" spans="1:50" ht="13.5" customHeight="1" thickBot="1" x14ac:dyDescent="0.25">
      <c r="A40" s="1"/>
      <c r="B40" s="106" t="s">
        <v>12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8"/>
      <c r="M40" s="109" t="s">
        <v>13</v>
      </c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1"/>
      <c r="AR40" s="1"/>
    </row>
    <row r="41" spans="1:50" ht="13.5" customHeight="1" thickBot="1" x14ac:dyDescent="0.25">
      <c r="A41" s="1"/>
      <c r="B41" s="106" t="s">
        <v>14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8"/>
      <c r="M41" s="109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1"/>
      <c r="AR41" s="1"/>
    </row>
    <row r="42" spans="1:50" ht="27" customHeight="1" thickBot="1" x14ac:dyDescent="0.25">
      <c r="A42" s="1"/>
      <c r="B42" s="106" t="s">
        <v>15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9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1"/>
      <c r="AR42" s="1"/>
    </row>
    <row r="43" spans="1:50" ht="13.5" customHeight="1" thickBot="1" x14ac:dyDescent="0.25">
      <c r="A43" s="1"/>
      <c r="B43" s="106" t="s">
        <v>16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9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1"/>
      <c r="AR43" s="1"/>
    </row>
    <row r="44" spans="1:50" ht="13.5" customHeight="1" thickBot="1" x14ac:dyDescent="0.25">
      <c r="A44" s="1"/>
      <c r="B44" s="106" t="s">
        <v>17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8"/>
      <c r="M44" s="109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1"/>
      <c r="AR44" s="1"/>
    </row>
    <row r="45" spans="1:50" ht="12.75" customHeight="1" thickBot="1" x14ac:dyDescent="0.25">
      <c r="A45" s="1"/>
      <c r="B45" s="106" t="s">
        <v>18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113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5"/>
      <c r="AR45" s="1"/>
    </row>
    <row r="46" spans="1:50" ht="12.75" customHeight="1" thickBot="1" x14ac:dyDescent="0.25">
      <c r="A46" s="1"/>
      <c r="B46" s="106"/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116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8"/>
      <c r="AR46" s="1"/>
    </row>
    <row r="47" spans="1:50" ht="12.75" customHeight="1" thickBot="1" x14ac:dyDescent="0.25">
      <c r="A47" s="1"/>
      <c r="B47" s="106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116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8"/>
      <c r="AR47" s="1"/>
    </row>
    <row r="48" spans="1:50" ht="12.75" customHeight="1" thickBot="1" x14ac:dyDescent="0.25">
      <c r="A48" s="1"/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8"/>
      <c r="M48" s="116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8"/>
      <c r="AR48" s="1"/>
    </row>
    <row r="49" spans="1:44" ht="12.75" customHeight="1" thickBot="1" x14ac:dyDescent="0.25">
      <c r="A49" s="1"/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8"/>
      <c r="M49" s="116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8"/>
      <c r="AR49" s="1"/>
    </row>
    <row r="50" spans="1:44" ht="12.75" customHeight="1" thickBot="1" x14ac:dyDescent="0.25">
      <c r="A50" s="1"/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8"/>
      <c r="M50" s="116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8"/>
      <c r="AR50" s="1"/>
    </row>
    <row r="51" spans="1:44" ht="12.75" customHeight="1" thickBot="1" x14ac:dyDescent="0.25">
      <c r="A51" s="1"/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8"/>
      <c r="M51" s="116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8"/>
      <c r="AR51" s="1"/>
    </row>
    <row r="52" spans="1:44" ht="12.75" customHeight="1" thickBot="1" x14ac:dyDescent="0.25">
      <c r="A52" s="1"/>
      <c r="B52" s="106"/>
      <c r="C52" s="107"/>
      <c r="D52" s="107"/>
      <c r="E52" s="107"/>
      <c r="F52" s="107"/>
      <c r="G52" s="107"/>
      <c r="H52" s="107"/>
      <c r="I52" s="107"/>
      <c r="J52" s="107"/>
      <c r="K52" s="107"/>
      <c r="L52" s="108"/>
      <c r="M52" s="116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8"/>
      <c r="AR52" s="1"/>
    </row>
    <row r="53" spans="1:44" ht="13.5" customHeight="1" thickBot="1" x14ac:dyDescent="0.25">
      <c r="A53" s="1"/>
      <c r="B53" s="106"/>
      <c r="C53" s="107"/>
      <c r="D53" s="107"/>
      <c r="E53" s="107"/>
      <c r="F53" s="107"/>
      <c r="G53" s="107"/>
      <c r="H53" s="107"/>
      <c r="I53" s="107"/>
      <c r="J53" s="107"/>
      <c r="K53" s="107"/>
      <c r="L53" s="108"/>
      <c r="M53" s="119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1"/>
      <c r="AR53" s="1"/>
    </row>
    <row r="54" spans="1:44" ht="27" customHeight="1" thickBot="1" x14ac:dyDescent="0.25">
      <c r="A54" s="1"/>
      <c r="B54" s="106" t="s">
        <v>19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8"/>
      <c r="M54" s="109" t="s">
        <v>20</v>
      </c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1"/>
      <c r="AR54" s="1"/>
    </row>
    <row r="55" spans="1:44" ht="13.5" customHeight="1" thickBot="1" x14ac:dyDescent="0.25">
      <c r="A55" s="1"/>
      <c r="B55" s="106" t="s">
        <v>26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8"/>
      <c r="M55" s="109" t="s">
        <v>27</v>
      </c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1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03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A4" zoomScale="90" zoomScaleNormal="90" workbookViewId="0">
      <selection activeCell="M5" sqref="M5:S5"/>
    </sheetView>
  </sheetViews>
  <sheetFormatPr defaultColWidth="9.140625" defaultRowHeight="12.75" x14ac:dyDescent="0.2"/>
  <cols>
    <col min="1" max="1" width="2.85546875" customWidth="1"/>
    <col min="2" max="3" width="2.140625" customWidth="1"/>
    <col min="4" max="4" width="2.140625" style="34" customWidth="1"/>
    <col min="5" max="59" width="2.140625" customWidth="1"/>
  </cols>
  <sheetData>
    <row r="1" spans="1:44" ht="4.5" customHeight="1" x14ac:dyDescent="0.2">
      <c r="A1" s="1"/>
      <c r="B1" s="1"/>
      <c r="C1" s="1"/>
      <c r="D1" s="3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">
      <c r="A2" s="1"/>
      <c r="B2" s="1"/>
      <c r="C2" s="1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">
      <c r="A3" s="1"/>
      <c r="B3" s="1"/>
      <c r="C3" s="1"/>
      <c r="D3" s="3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">
      <c r="A4" s="1"/>
      <c r="B4" s="1"/>
      <c r="C4" s="1"/>
      <c r="D4" s="3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">
      <c r="A5" s="1"/>
      <c r="B5" s="1"/>
      <c r="C5" s="182">
        <f>AM27</f>
        <v>0</v>
      </c>
      <c r="D5" s="182"/>
      <c r="E5" s="182"/>
      <c r="F5" s="182"/>
      <c r="G5" s="186">
        <f>1-EXP((C5-10)/$AJ$6)</f>
        <v>0.46791782882941413</v>
      </c>
      <c r="H5" s="186"/>
      <c r="I5" s="186"/>
      <c r="J5" s="186"/>
      <c r="K5" s="186"/>
      <c r="L5" s="186"/>
      <c r="M5" s="182">
        <f t="shared" ref="M5:M25" si="0">(G5-MIN(G$5:G$25))/((MAX(G$5:G$25)-MIN(G$5:G$25)))</f>
        <v>1</v>
      </c>
      <c r="N5" s="182"/>
      <c r="O5" s="182"/>
      <c r="P5" s="182"/>
      <c r="Q5" s="182"/>
      <c r="R5" s="182"/>
      <c r="S5" s="182"/>
      <c r="T5" s="1"/>
      <c r="U5" s="1"/>
      <c r="V5" s="18"/>
      <c r="W5" s="18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">
      <c r="A6" s="1"/>
      <c r="B6" s="1"/>
      <c r="C6" s="182">
        <f t="shared" ref="C6:C24" si="1">C5+$AL$10</f>
        <v>5</v>
      </c>
      <c r="D6" s="182"/>
      <c r="E6" s="182"/>
      <c r="F6" s="182"/>
      <c r="G6" s="186">
        <f t="shared" ref="G6:G25" si="2">1-EXP((C6-10)/$AJ$6)</f>
        <v>0.27056037181231662</v>
      </c>
      <c r="H6" s="186"/>
      <c r="I6" s="186"/>
      <c r="J6" s="186"/>
      <c r="K6" s="186"/>
      <c r="L6" s="186"/>
      <c r="M6" s="182">
        <f t="shared" si="0"/>
        <v>0.99932414657153312</v>
      </c>
      <c r="N6" s="182"/>
      <c r="O6" s="182"/>
      <c r="P6" s="182"/>
      <c r="Q6" s="182"/>
      <c r="R6" s="182"/>
      <c r="S6" s="182"/>
      <c r="T6" s="1"/>
      <c r="U6" s="1"/>
      <c r="V6" s="18"/>
      <c r="W6" s="18"/>
      <c r="X6" s="1"/>
      <c r="Y6" s="94" t="s">
        <v>25</v>
      </c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194">
        <f>10^(3/10*(LOG(AM28^5)-AM29))</f>
        <v>15.848931924611136</v>
      </c>
      <c r="AK6" s="195"/>
      <c r="AL6" s="195"/>
      <c r="AM6" s="195"/>
      <c r="AN6" s="195"/>
      <c r="AO6" s="196"/>
      <c r="AP6" s="1"/>
      <c r="AQ6" s="1"/>
      <c r="AR6" s="1"/>
    </row>
    <row r="7" spans="1:44" x14ac:dyDescent="0.2">
      <c r="A7" s="1"/>
      <c r="B7" s="1"/>
      <c r="C7" s="182">
        <f t="shared" si="1"/>
        <v>10</v>
      </c>
      <c r="D7" s="182"/>
      <c r="E7" s="182"/>
      <c r="F7" s="182"/>
      <c r="G7" s="186">
        <f t="shared" si="2"/>
        <v>0</v>
      </c>
      <c r="H7" s="186"/>
      <c r="I7" s="186"/>
      <c r="J7" s="186"/>
      <c r="K7" s="186"/>
      <c r="L7" s="186"/>
      <c r="M7" s="182">
        <f t="shared" si="0"/>
        <v>0.99839760871651373</v>
      </c>
      <c r="N7" s="182"/>
      <c r="O7" s="182"/>
      <c r="P7" s="182"/>
      <c r="Q7" s="182"/>
      <c r="R7" s="182"/>
      <c r="S7" s="182"/>
      <c r="T7" s="1"/>
      <c r="U7" s="1"/>
      <c r="V7" s="18"/>
      <c r="W7" s="1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">
      <c r="A8" s="1"/>
      <c r="B8" s="1"/>
      <c r="C8" s="182">
        <f t="shared" si="1"/>
        <v>15</v>
      </c>
      <c r="D8" s="182"/>
      <c r="E8" s="182"/>
      <c r="F8" s="182"/>
      <c r="G8" s="186">
        <f t="shared" si="2"/>
        <v>-0.37091537305771638</v>
      </c>
      <c r="H8" s="186"/>
      <c r="I8" s="186"/>
      <c r="J8" s="186"/>
      <c r="K8" s="186"/>
      <c r="L8" s="186"/>
      <c r="M8" s="182">
        <f t="shared" si="0"/>
        <v>0.99712740372734809</v>
      </c>
      <c r="N8" s="182"/>
      <c r="O8" s="182"/>
      <c r="P8" s="182"/>
      <c r="Q8" s="182"/>
      <c r="R8" s="182"/>
      <c r="S8" s="182"/>
      <c r="T8" s="1"/>
      <c r="U8" s="1"/>
      <c r="V8" s="18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">
      <c r="A9" s="1"/>
      <c r="B9" s="1"/>
      <c r="C9" s="182">
        <f t="shared" si="1"/>
        <v>20</v>
      </c>
      <c r="D9" s="182"/>
      <c r="E9" s="182"/>
      <c r="F9" s="182"/>
      <c r="G9" s="186">
        <f t="shared" si="2"/>
        <v>-0.87940896008597802</v>
      </c>
      <c r="H9" s="186"/>
      <c r="I9" s="186"/>
      <c r="J9" s="186"/>
      <c r="K9" s="186"/>
      <c r="L9" s="186"/>
      <c r="M9" s="182">
        <f t="shared" si="0"/>
        <v>0.99538606018076603</v>
      </c>
      <c r="N9" s="182"/>
      <c r="O9" s="182"/>
      <c r="P9" s="182"/>
      <c r="Q9" s="182"/>
      <c r="R9" s="182"/>
      <c r="S9" s="182"/>
      <c r="T9" s="1"/>
      <c r="U9" s="1"/>
      <c r="V9" s="18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">
      <c r="A10" s="1"/>
      <c r="B10" s="1"/>
      <c r="C10" s="182">
        <f t="shared" si="1"/>
        <v>25</v>
      </c>
      <c r="D10" s="182"/>
      <c r="E10" s="182"/>
      <c r="F10" s="182"/>
      <c r="G10" s="186">
        <f t="shared" si="2"/>
        <v>-1.5765106356442837</v>
      </c>
      <c r="H10" s="186"/>
      <c r="I10" s="186"/>
      <c r="J10" s="186"/>
      <c r="K10" s="186"/>
      <c r="L10" s="186"/>
      <c r="M10" s="182">
        <f t="shared" si="0"/>
        <v>0.99299882554298191</v>
      </c>
      <c r="N10" s="182"/>
      <c r="O10" s="182"/>
      <c r="P10" s="182"/>
      <c r="Q10" s="182"/>
      <c r="R10" s="182"/>
      <c r="S10" s="182"/>
      <c r="T10" s="1"/>
      <c r="U10" s="1"/>
      <c r="V10" s="18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91" t="s">
        <v>0</v>
      </c>
      <c r="AH10" s="192"/>
      <c r="AI10" s="192"/>
      <c r="AJ10" s="192"/>
      <c r="AK10" s="193"/>
      <c r="AL10" s="187">
        <f>(AM28-AM27)/20</f>
        <v>5</v>
      </c>
      <c r="AM10" s="187"/>
      <c r="AN10" s="187"/>
      <c r="AO10" s="187"/>
      <c r="AP10" s="187"/>
      <c r="AQ10" s="1"/>
      <c r="AR10" s="1"/>
    </row>
    <row r="11" spans="1:44" ht="12.75" customHeight="1" x14ac:dyDescent="0.2">
      <c r="A11" s="1"/>
      <c r="B11" s="1"/>
      <c r="C11" s="182">
        <f t="shared" si="1"/>
        <v>30</v>
      </c>
      <c r="D11" s="182"/>
      <c r="E11" s="182"/>
      <c r="F11" s="182"/>
      <c r="G11" s="186">
        <f t="shared" si="2"/>
        <v>-2.5321780392514568</v>
      </c>
      <c r="H11" s="186"/>
      <c r="I11" s="186"/>
      <c r="J11" s="186"/>
      <c r="K11" s="186"/>
      <c r="L11" s="186"/>
      <c r="M11" s="182">
        <f t="shared" si="0"/>
        <v>0.98972612887894795</v>
      </c>
      <c r="N11" s="182"/>
      <c r="O11" s="182"/>
      <c r="P11" s="182"/>
      <c r="Q11" s="182"/>
      <c r="R11" s="182"/>
      <c r="S11" s="182"/>
      <c r="T11" s="1"/>
      <c r="U11" s="1"/>
      <c r="V11" s="18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90" t="s">
        <v>1</v>
      </c>
      <c r="AH11" s="190"/>
      <c r="AI11" s="190"/>
      <c r="AJ11" s="190"/>
      <c r="AK11" s="190"/>
      <c r="AL11" s="190"/>
      <c r="AM11" s="190"/>
      <c r="AN11" s="190"/>
      <c r="AO11" s="190"/>
      <c r="AP11" s="190"/>
      <c r="AQ11" s="1"/>
      <c r="AR11" s="1"/>
    </row>
    <row r="12" spans="1:44" x14ac:dyDescent="0.2">
      <c r="A12" s="1"/>
      <c r="B12" s="1"/>
      <c r="C12" s="182">
        <f t="shared" si="1"/>
        <v>35</v>
      </c>
      <c r="D12" s="182"/>
      <c r="E12" s="182"/>
      <c r="F12" s="182"/>
      <c r="G12" s="186">
        <f t="shared" si="2"/>
        <v>-3.8423171743866851</v>
      </c>
      <c r="H12" s="186"/>
      <c r="I12" s="186"/>
      <c r="J12" s="186"/>
      <c r="K12" s="186"/>
      <c r="L12" s="186"/>
      <c r="M12" s="182">
        <f t="shared" si="0"/>
        <v>0.98523953871086889</v>
      </c>
      <c r="N12" s="182"/>
      <c r="O12" s="182"/>
      <c r="P12" s="182"/>
      <c r="Q12" s="182"/>
      <c r="R12" s="182"/>
      <c r="S12" s="182"/>
      <c r="T12" s="1"/>
      <c r="U12" s="1"/>
      <c r="V12" s="18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"/>
      <c r="AR12" s="1"/>
    </row>
    <row r="13" spans="1:44" x14ac:dyDescent="0.2">
      <c r="A13" s="1"/>
      <c r="B13" s="1"/>
      <c r="C13" s="182">
        <f t="shared" si="1"/>
        <v>40</v>
      </c>
      <c r="D13" s="182"/>
      <c r="E13" s="182"/>
      <c r="F13" s="182"/>
      <c r="G13" s="186">
        <f t="shared" si="2"/>
        <v>-5.6384070555881101</v>
      </c>
      <c r="H13" s="186"/>
      <c r="I13" s="186"/>
      <c r="J13" s="186"/>
      <c r="K13" s="186"/>
      <c r="L13" s="186"/>
      <c r="M13" s="182">
        <f t="shared" si="0"/>
        <v>0.97908880327683978</v>
      </c>
      <c r="N13" s="182"/>
      <c r="O13" s="182"/>
      <c r="P13" s="182"/>
      <c r="Q13" s="182"/>
      <c r="R13" s="182"/>
      <c r="S13" s="182"/>
      <c r="T13" s="1"/>
      <c r="U13" s="1"/>
      <c r="V13" s="18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"/>
      <c r="AR13" s="1"/>
    </row>
    <row r="14" spans="1:44" x14ac:dyDescent="0.2">
      <c r="A14" s="1"/>
      <c r="B14" s="1"/>
      <c r="C14" s="182">
        <f t="shared" si="1"/>
        <v>45</v>
      </c>
      <c r="D14" s="182"/>
      <c r="E14" s="182"/>
      <c r="F14" s="182"/>
      <c r="G14" s="186">
        <f t="shared" si="2"/>
        <v>-8.1006942851205537</v>
      </c>
      <c r="H14" s="186"/>
      <c r="I14" s="186"/>
      <c r="J14" s="186"/>
      <c r="K14" s="186"/>
      <c r="L14" s="186"/>
      <c r="M14" s="182">
        <f t="shared" si="0"/>
        <v>0.97065666551471841</v>
      </c>
      <c r="N14" s="182"/>
      <c r="O14" s="182"/>
      <c r="P14" s="182"/>
      <c r="Q14" s="182"/>
      <c r="R14" s="182"/>
      <c r="S14" s="182"/>
      <c r="T14" s="1"/>
      <c r="U14" s="1"/>
      <c r="V14" s="18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">
      <c r="A15" s="1"/>
      <c r="B15" s="1"/>
      <c r="C15" s="182">
        <f t="shared" si="1"/>
        <v>50</v>
      </c>
      <c r="D15" s="182"/>
      <c r="E15" s="182"/>
      <c r="F15" s="182"/>
      <c r="G15" s="186">
        <f t="shared" si="2"/>
        <v>-11.476281700970267</v>
      </c>
      <c r="H15" s="186"/>
      <c r="I15" s="186"/>
      <c r="J15" s="186"/>
      <c r="K15" s="186"/>
      <c r="L15" s="186"/>
      <c r="M15" s="182">
        <f t="shared" si="0"/>
        <v>0.95909691822888576</v>
      </c>
      <c r="N15" s="182"/>
      <c r="O15" s="182"/>
      <c r="P15" s="182"/>
      <c r="Q15" s="182"/>
      <c r="R15" s="182"/>
      <c r="S15" s="182"/>
      <c r="T15" s="1"/>
      <c r="U15" s="1"/>
      <c r="V15" s="18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">
      <c r="A16" s="1"/>
      <c r="B16" s="1"/>
      <c r="C16" s="182">
        <f t="shared" si="1"/>
        <v>55</v>
      </c>
      <c r="D16" s="182"/>
      <c r="E16" s="182"/>
      <c r="F16" s="182"/>
      <c r="G16" s="186">
        <f t="shared" si="2"/>
        <v>-16.103926382458816</v>
      </c>
      <c r="H16" s="186"/>
      <c r="I16" s="186"/>
      <c r="J16" s="186"/>
      <c r="K16" s="186"/>
      <c r="L16" s="186"/>
      <c r="M16" s="182">
        <f t="shared" si="0"/>
        <v>0.94324948296607558</v>
      </c>
      <c r="N16" s="182"/>
      <c r="O16" s="182"/>
      <c r="P16" s="182"/>
      <c r="Q16" s="182"/>
      <c r="R16" s="182"/>
      <c r="S16" s="182"/>
      <c r="T16" s="1"/>
      <c r="U16" s="1"/>
      <c r="V16" s="18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">
      <c r="A17" s="1"/>
      <c r="B17" s="1"/>
      <c r="C17" s="182">
        <f t="shared" si="1"/>
        <v>60</v>
      </c>
      <c r="D17" s="182"/>
      <c r="E17" s="182"/>
      <c r="F17" s="182"/>
      <c r="G17" s="186">
        <f t="shared" si="2"/>
        <v>-22.448035617360247</v>
      </c>
      <c r="H17" s="186"/>
      <c r="I17" s="186"/>
      <c r="J17" s="186"/>
      <c r="K17" s="186"/>
      <c r="L17" s="186"/>
      <c r="M17" s="182">
        <f t="shared" si="0"/>
        <v>0.92152399034075227</v>
      </c>
      <c r="N17" s="182"/>
      <c r="O17" s="182"/>
      <c r="P17" s="182"/>
      <c r="Q17" s="182"/>
      <c r="R17" s="182"/>
      <c r="S17" s="182"/>
      <c r="T17" s="1"/>
      <c r="U17" s="1"/>
      <c r="V17" s="18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">
      <c r="A18" s="1"/>
      <c r="B18" s="1"/>
      <c r="C18" s="182">
        <f t="shared" si="1"/>
        <v>65</v>
      </c>
      <c r="D18" s="182"/>
      <c r="E18" s="182"/>
      <c r="F18" s="182"/>
      <c r="G18" s="186">
        <f t="shared" si="2"/>
        <v>-31.145272495844047</v>
      </c>
      <c r="H18" s="186"/>
      <c r="I18" s="186"/>
      <c r="J18" s="186"/>
      <c r="K18" s="186"/>
      <c r="L18" s="186"/>
      <c r="M18" s="182">
        <f t="shared" si="0"/>
        <v>0.89174017851344434</v>
      </c>
      <c r="N18" s="182"/>
      <c r="O18" s="182"/>
      <c r="P18" s="182"/>
      <c r="Q18" s="182"/>
      <c r="R18" s="182"/>
      <c r="S18" s="182"/>
      <c r="T18" s="1"/>
      <c r="U18" s="1"/>
      <c r="V18" s="18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">
      <c r="A19" s="1"/>
      <c r="B19" s="1"/>
      <c r="C19" s="182">
        <f t="shared" si="1"/>
        <v>70</v>
      </c>
      <c r="D19" s="182"/>
      <c r="E19" s="182"/>
      <c r="F19" s="182"/>
      <c r="G19" s="186">
        <f t="shared" si="2"/>
        <v>-43.068448235681998</v>
      </c>
      <c r="H19" s="186"/>
      <c r="I19" s="186"/>
      <c r="J19" s="186"/>
      <c r="K19" s="186"/>
      <c r="L19" s="186"/>
      <c r="M19" s="182">
        <f t="shared" si="0"/>
        <v>0.8509090930111296</v>
      </c>
      <c r="N19" s="182"/>
      <c r="O19" s="182"/>
      <c r="P19" s="182"/>
      <c r="Q19" s="182"/>
      <c r="R19" s="182"/>
      <c r="S19" s="182"/>
      <c r="T19" s="1"/>
      <c r="U19" s="1"/>
      <c r="V19" s="18"/>
      <c r="W19" s="1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">
      <c r="A20" s="1"/>
      <c r="B20" s="1"/>
      <c r="C20" s="182">
        <f t="shared" si="1"/>
        <v>75</v>
      </c>
      <c r="D20" s="182"/>
      <c r="E20" s="182"/>
      <c r="F20" s="182"/>
      <c r="G20" s="186">
        <f t="shared" si="2"/>
        <v>-59.414113153094661</v>
      </c>
      <c r="H20" s="186"/>
      <c r="I20" s="186"/>
      <c r="J20" s="186"/>
      <c r="K20" s="186"/>
      <c r="L20" s="186"/>
      <c r="M20" s="182">
        <f t="shared" si="0"/>
        <v>0.79493313019737233</v>
      </c>
      <c r="N20" s="182"/>
      <c r="O20" s="182"/>
      <c r="P20" s="182"/>
      <c r="Q20" s="182"/>
      <c r="R20" s="182"/>
      <c r="S20" s="182"/>
      <c r="T20" s="1"/>
      <c r="U20" s="1"/>
      <c r="V20" s="18"/>
      <c r="W20" s="1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">
      <c r="A21" s="1"/>
      <c r="B21" s="1"/>
      <c r="C21" s="182">
        <f t="shared" si="1"/>
        <v>80</v>
      </c>
      <c r="D21" s="182"/>
      <c r="E21" s="182"/>
      <c r="F21" s="182"/>
      <c r="G21" s="186">
        <f t="shared" si="2"/>
        <v>-81.822636471225906</v>
      </c>
      <c r="H21" s="186"/>
      <c r="I21" s="186"/>
      <c r="J21" s="186"/>
      <c r="K21" s="186"/>
      <c r="L21" s="186"/>
      <c r="M21" s="182">
        <f t="shared" si="0"/>
        <v>0.71819482225428533</v>
      </c>
      <c r="N21" s="182"/>
      <c r="O21" s="182"/>
      <c r="P21" s="182"/>
      <c r="Q21" s="182"/>
      <c r="R21" s="182"/>
      <c r="S21" s="182"/>
      <c r="T21" s="1"/>
      <c r="U21" s="1"/>
      <c r="V21" s="18"/>
      <c r="W21" s="1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">
      <c r="A22" s="1"/>
      <c r="B22" s="1"/>
      <c r="C22" s="182">
        <f t="shared" si="1"/>
        <v>85</v>
      </c>
      <c r="D22" s="182"/>
      <c r="E22" s="182"/>
      <c r="F22" s="182"/>
      <c r="G22" s="186">
        <f t="shared" si="2"/>
        <v>-112.54282557557426</v>
      </c>
      <c r="H22" s="186"/>
      <c r="I22" s="186"/>
      <c r="J22" s="186"/>
      <c r="K22" s="186"/>
      <c r="L22" s="186"/>
      <c r="M22" s="182">
        <f t="shared" si="0"/>
        <v>0.61299309619267062</v>
      </c>
      <c r="N22" s="182"/>
      <c r="O22" s="182"/>
      <c r="P22" s="182"/>
      <c r="Q22" s="182"/>
      <c r="R22" s="182"/>
      <c r="S22" s="182"/>
      <c r="T22" s="1"/>
      <c r="U22" s="1"/>
      <c r="V22" s="18"/>
      <c r="W22" s="18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">
      <c r="A23" s="1"/>
      <c r="B23" s="1"/>
      <c r="C23" s="182">
        <f t="shared" si="1"/>
        <v>90</v>
      </c>
      <c r="D23" s="182"/>
      <c r="E23" s="182"/>
      <c r="F23" s="182"/>
      <c r="G23" s="186">
        <f t="shared" si="2"/>
        <v>-154.65760508196556</v>
      </c>
      <c r="H23" s="186"/>
      <c r="I23" s="186"/>
      <c r="J23" s="186"/>
      <c r="K23" s="186"/>
      <c r="L23" s="186"/>
      <c r="M23" s="182">
        <f t="shared" si="0"/>
        <v>0.46877043266259638</v>
      </c>
      <c r="N23" s="182"/>
      <c r="O23" s="182"/>
      <c r="P23" s="182"/>
      <c r="Q23" s="182"/>
      <c r="R23" s="182"/>
      <c r="S23" s="182"/>
      <c r="T23" s="1"/>
      <c r="U23" s="1"/>
      <c r="V23" s="18"/>
      <c r="W23" s="1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">
      <c r="A24" s="1"/>
      <c r="B24" s="1"/>
      <c r="C24" s="182">
        <f t="shared" si="1"/>
        <v>95</v>
      </c>
      <c r="D24" s="182"/>
      <c r="E24" s="182"/>
      <c r="F24" s="182"/>
      <c r="G24" s="186">
        <f t="shared" si="2"/>
        <v>-212.39340374021361</v>
      </c>
      <c r="H24" s="186"/>
      <c r="I24" s="186"/>
      <c r="J24" s="186"/>
      <c r="K24" s="186"/>
      <c r="L24" s="186"/>
      <c r="M24" s="182">
        <f t="shared" si="0"/>
        <v>0.27105336608588659</v>
      </c>
      <c r="N24" s="182"/>
      <c r="O24" s="182"/>
      <c r="P24" s="182"/>
      <c r="Q24" s="182"/>
      <c r="R24" s="182"/>
      <c r="S24" s="182"/>
      <c r="T24" s="1"/>
      <c r="U24" s="1"/>
      <c r="V24" s="18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">
      <c r="A25" s="1"/>
      <c r="B25" s="1"/>
      <c r="C25" s="182">
        <f>AM28</f>
        <v>100</v>
      </c>
      <c r="D25" s="182"/>
      <c r="E25" s="182"/>
      <c r="F25" s="182"/>
      <c r="G25" s="186">
        <f t="shared" si="2"/>
        <v>-291.54429769657071</v>
      </c>
      <c r="H25" s="186"/>
      <c r="I25" s="186"/>
      <c r="J25" s="186"/>
      <c r="K25" s="186"/>
      <c r="L25" s="186"/>
      <c r="M25" s="182">
        <f t="shared" si="0"/>
        <v>0</v>
      </c>
      <c r="N25" s="182"/>
      <c r="O25" s="182"/>
      <c r="P25" s="182"/>
      <c r="Q25" s="182"/>
      <c r="R25" s="182"/>
      <c r="S25" s="182"/>
      <c r="T25" s="1"/>
      <c r="U25" s="1"/>
      <c r="V25" s="18"/>
      <c r="W25" s="1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">
      <c r="A26" s="1"/>
      <c r="B26" s="1"/>
      <c r="C26" s="1"/>
      <c r="D26" s="35"/>
      <c r="E26" s="1"/>
      <c r="F26" s="3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">
      <c r="A27" s="1"/>
      <c r="B27" s="1"/>
      <c r="C27" s="1"/>
      <c r="D27" s="35"/>
      <c r="E27" s="1"/>
      <c r="F27" s="39"/>
      <c r="G27" s="1"/>
      <c r="H27" s="1"/>
      <c r="I27" s="1"/>
      <c r="J27" s="1"/>
      <c r="K27" s="1"/>
      <c r="L27" s="1"/>
      <c r="M27" s="1"/>
      <c r="N27" s="1"/>
      <c r="O27" s="1"/>
      <c r="P27" s="5"/>
      <c r="Q27" s="26"/>
      <c r="R27" s="26"/>
      <c r="S27" s="26"/>
      <c r="T27" s="26"/>
      <c r="U27" s="26"/>
      <c r="V27" s="5"/>
      <c r="W27" s="1"/>
      <c r="X27" s="1"/>
      <c r="Y27" s="1"/>
      <c r="Z27" s="1"/>
      <c r="AA27" s="188" t="s">
        <v>2</v>
      </c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7">
        <v>0</v>
      </c>
      <c r="AN27" s="187"/>
      <c r="AO27" s="187"/>
      <c r="AP27" s="187"/>
      <c r="AQ27" s="187"/>
      <c r="AR27" s="1"/>
    </row>
    <row r="28" spans="1:44" x14ac:dyDescent="0.2">
      <c r="A28" s="1"/>
      <c r="B28" s="1"/>
      <c r="C28" s="1"/>
      <c r="D28" s="35"/>
      <c r="E28" s="1"/>
      <c r="F28" s="39"/>
      <c r="G28" s="1"/>
      <c r="H28" s="1"/>
      <c r="I28" s="1"/>
      <c r="J28" s="1"/>
      <c r="K28" s="1"/>
      <c r="L28" s="1"/>
      <c r="M28" s="1"/>
      <c r="N28" s="1"/>
      <c r="O28" s="1"/>
      <c r="P28" s="5"/>
      <c r="Q28" s="26"/>
      <c r="R28" s="26"/>
      <c r="S28" s="26"/>
      <c r="T28" s="26"/>
      <c r="U28" s="26"/>
      <c r="V28" s="5"/>
      <c r="W28" s="1"/>
      <c r="X28" s="1"/>
      <c r="Y28" s="1"/>
      <c r="Z28" s="1"/>
      <c r="AA28" s="188" t="s">
        <v>31</v>
      </c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7">
        <v>100</v>
      </c>
      <c r="AN28" s="187"/>
      <c r="AO28" s="187"/>
      <c r="AP28" s="187"/>
      <c r="AQ28" s="187"/>
      <c r="AR28" s="1"/>
    </row>
    <row r="29" spans="1:44" x14ac:dyDescent="0.2">
      <c r="A29" s="1"/>
      <c r="B29" s="1"/>
      <c r="C29" s="1"/>
      <c r="D29" s="35"/>
      <c r="E29" s="1"/>
      <c r="F29" s="39"/>
      <c r="G29" s="1"/>
      <c r="H29" s="1"/>
      <c r="I29" s="1"/>
      <c r="J29" s="1"/>
      <c r="K29" s="1"/>
      <c r="L29" s="1"/>
      <c r="M29" s="1"/>
      <c r="N29" s="1"/>
      <c r="O29" s="1"/>
      <c r="P29" s="5"/>
      <c r="Q29" s="26"/>
      <c r="R29" s="26"/>
      <c r="S29" s="26"/>
      <c r="T29" s="26"/>
      <c r="U29" s="26"/>
      <c r="V29" s="5"/>
      <c r="W29" s="1"/>
      <c r="X29" s="1"/>
      <c r="Y29" s="1"/>
      <c r="Z29" s="1"/>
      <c r="AA29" s="188" t="s">
        <v>24</v>
      </c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7">
        <v>6</v>
      </c>
      <c r="AN29" s="187"/>
      <c r="AO29" s="187"/>
      <c r="AP29" s="187"/>
      <c r="AQ29" s="187"/>
      <c r="AR29" s="1"/>
    </row>
    <row r="30" spans="1:44" x14ac:dyDescent="0.2">
      <c r="A30" s="1"/>
      <c r="B30" s="1"/>
      <c r="C30" s="1"/>
      <c r="D30" s="35"/>
      <c r="E30" s="1"/>
      <c r="F30" s="39"/>
      <c r="G30" s="1"/>
      <c r="H30" s="1"/>
      <c r="I30" s="1"/>
      <c r="J30" s="1"/>
      <c r="K30" s="1"/>
      <c r="L30" s="1"/>
      <c r="M30" s="1"/>
      <c r="N30" s="1"/>
      <c r="O30" s="1"/>
      <c r="P30" s="5"/>
      <c r="Q30" s="26"/>
      <c r="R30" s="26"/>
      <c r="S30" s="26"/>
      <c r="T30" s="26"/>
      <c r="U30" s="26"/>
      <c r="V30" s="5"/>
      <c r="W30" s="1"/>
      <c r="X30" s="1"/>
      <c r="Y30" s="1"/>
      <c r="Z30" s="1"/>
      <c r="AA30" s="188" t="s">
        <v>6</v>
      </c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7" t="s">
        <v>30</v>
      </c>
      <c r="AN30" s="187"/>
      <c r="AO30" s="187"/>
      <c r="AP30" s="187"/>
      <c r="AQ30" s="187"/>
      <c r="AR30" s="1"/>
    </row>
    <row r="31" spans="1:44" ht="6" customHeight="1" x14ac:dyDescent="0.2">
      <c r="A31" s="1"/>
      <c r="B31" s="1"/>
      <c r="C31" s="20"/>
      <c r="D31" s="20"/>
      <c r="E31" s="20"/>
      <c r="F31" s="20"/>
      <c r="G31" s="20"/>
      <c r="H31" s="20"/>
      <c r="I31" s="20"/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"/>
      <c r="B32" s="1"/>
      <c r="C32" s="20"/>
      <c r="D32" s="20"/>
      <c r="E32" s="1"/>
      <c r="F32" s="1"/>
      <c r="G32" s="1"/>
      <c r="H32" s="1"/>
      <c r="I32" s="1"/>
      <c r="J32" s="29" t="s">
        <v>8</v>
      </c>
      <c r="K32" s="183">
        <v>15.848931924611099</v>
      </c>
      <c r="L32" s="183"/>
      <c r="M32" s="183"/>
      <c r="N32" s="183"/>
      <c r="O32" s="183"/>
      <c r="P32" s="183"/>
      <c r="Q32" s="183"/>
      <c r="R32" s="183"/>
      <c r="S32" s="1"/>
      <c r="T32" s="1"/>
      <c r="U32" s="103" t="s">
        <v>10</v>
      </c>
      <c r="V32" s="103"/>
      <c r="W32" s="103"/>
      <c r="X32" s="103"/>
      <c r="Y32" s="103"/>
      <c r="Z32" s="103"/>
      <c r="AA32" s="103"/>
      <c r="AB32" s="103"/>
      <c r="AC32" s="22"/>
      <c r="AD32" s="2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61" x14ac:dyDescent="0.2">
      <c r="A33" s="1"/>
      <c r="B33" s="1"/>
      <c r="C33" s="20"/>
      <c r="D33" s="20"/>
      <c r="E33" s="1"/>
      <c r="F33" s="1"/>
      <c r="G33" s="1"/>
      <c r="H33" s="1"/>
      <c r="I33" s="1"/>
      <c r="J33" s="29" t="s">
        <v>8</v>
      </c>
      <c r="K33" s="183" t="s">
        <v>9</v>
      </c>
      <c r="L33" s="183"/>
      <c r="M33" s="183"/>
      <c r="N33" s="183"/>
      <c r="O33" s="183"/>
      <c r="P33" s="183"/>
      <c r="Q33" s="183"/>
      <c r="R33" s="183"/>
      <c r="S33" s="21"/>
      <c r="T33" s="21"/>
      <c r="U33" s="103"/>
      <c r="V33" s="103"/>
      <c r="W33" s="103"/>
      <c r="X33" s="103"/>
      <c r="Y33" s="103"/>
      <c r="Z33" s="103"/>
      <c r="AA33" s="103"/>
      <c r="AB33" s="103"/>
      <c r="AC33" s="22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61" x14ac:dyDescent="0.2">
      <c r="A34" s="1"/>
      <c r="B34" s="1"/>
      <c r="C34" s="20"/>
      <c r="D34" s="24"/>
      <c r="E34" s="1"/>
      <c r="F34" s="1"/>
      <c r="G34" s="1"/>
      <c r="H34" s="1"/>
      <c r="I34" s="1"/>
      <c r="J34" s="28" t="s">
        <v>8</v>
      </c>
      <c r="K34" s="184">
        <f>MIN(G5:G25)</f>
        <v>-291.54429769657071</v>
      </c>
      <c r="L34" s="184"/>
      <c r="M34" s="184"/>
      <c r="N34" s="184"/>
      <c r="O34" s="184"/>
      <c r="P34" s="184"/>
      <c r="Q34" s="184"/>
      <c r="R34" s="184"/>
      <c r="S34" s="23"/>
      <c r="T34" s="23"/>
      <c r="U34" s="103"/>
      <c r="V34" s="103"/>
      <c r="W34" s="103"/>
      <c r="X34" s="103"/>
      <c r="Y34" s="103"/>
      <c r="Z34" s="103"/>
      <c r="AA34" s="103"/>
      <c r="AB34" s="103"/>
      <c r="AC34" s="22"/>
      <c r="AD34" s="2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61" x14ac:dyDescent="0.2">
      <c r="A35" s="1"/>
      <c r="B35" s="1"/>
      <c r="C35" s="20"/>
      <c r="D35" s="24"/>
      <c r="E35" s="1"/>
      <c r="F35" s="1"/>
      <c r="G35" s="1"/>
      <c r="H35" s="1"/>
      <c r="I35" s="1"/>
      <c r="J35" s="28" t="s">
        <v>8</v>
      </c>
      <c r="K35" s="185">
        <f>MAX(G5:G25)</f>
        <v>0.46791782882941413</v>
      </c>
      <c r="L35" s="185"/>
      <c r="M35" s="185"/>
      <c r="N35" s="185"/>
      <c r="O35" s="185"/>
      <c r="P35" s="185"/>
      <c r="Q35" s="185"/>
      <c r="R35" s="185"/>
      <c r="S35" s="25"/>
      <c r="T35" s="25"/>
      <c r="U35" s="103"/>
      <c r="V35" s="103"/>
      <c r="W35" s="103"/>
      <c r="X35" s="103"/>
      <c r="Y35" s="103"/>
      <c r="Z35" s="103"/>
      <c r="AA35" s="103"/>
      <c r="AB35" s="103"/>
      <c r="AC35" s="22"/>
      <c r="AD35" s="2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61" ht="6.75" customHeight="1" x14ac:dyDescent="0.2">
      <c r="A36" s="1"/>
      <c r="B36" s="1"/>
      <c r="C36" s="20"/>
      <c r="D36" s="24"/>
      <c r="E36" s="27"/>
      <c r="F36" s="38"/>
      <c r="G36" s="38"/>
      <c r="H36" s="38"/>
      <c r="I36" s="38"/>
      <c r="J36" s="1"/>
      <c r="K36" s="37"/>
      <c r="L36" s="37"/>
      <c r="M36" s="3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21"/>
      <c r="AS36" s="21"/>
      <c r="AU36" s="21"/>
      <c r="AW36" s="21"/>
      <c r="AX36" s="21"/>
      <c r="AY36" s="21"/>
      <c r="BI36" s="18"/>
    </row>
    <row r="37" spans="1:61" x14ac:dyDescent="0.2">
      <c r="A37" s="1"/>
      <c r="B37" s="1"/>
      <c r="C37" s="183" t="s">
        <v>11</v>
      </c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"/>
      <c r="AR37" s="1"/>
      <c r="AZ37" s="36"/>
    </row>
    <row r="38" spans="1:61" x14ac:dyDescent="0.2">
      <c r="A38" s="1"/>
      <c r="B38" s="189" t="str">
        <f>"funcion_de_valor=((1-exp ((mapa_atributo-30.0)/"&amp;VALUE(AJ6)&amp;"))-("&amp;MIN(G5:G25)&amp;"))/(("&amp;MAX(G5:G25)&amp;")-("&amp;MIN(G5:G25)&amp;"))"</f>
        <v>funcion_de_valor=((1-exp ((mapa_atributo-30.0)/15.8489319246111))-(-291.544297696571))/((0.467917828829414)-(-291.544297696571))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"/>
    </row>
    <row r="39" spans="1:61" ht="6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61" ht="13.5" customHeight="1" thickBot="1" x14ac:dyDescent="0.25">
      <c r="A40" s="1"/>
      <c r="B40" s="106" t="s">
        <v>12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8"/>
      <c r="M40" s="109" t="s">
        <v>13</v>
      </c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1"/>
      <c r="AR40" s="1"/>
    </row>
    <row r="41" spans="1:61" ht="13.5" customHeight="1" thickBot="1" x14ac:dyDescent="0.25">
      <c r="A41" s="1"/>
      <c r="B41" s="106" t="s">
        <v>14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8"/>
      <c r="M41" s="109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1"/>
      <c r="AR41" s="1"/>
    </row>
    <row r="42" spans="1:61" ht="27" customHeight="1" thickBot="1" x14ac:dyDescent="0.25">
      <c r="A42" s="1"/>
      <c r="B42" s="106" t="s">
        <v>15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9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1"/>
      <c r="AR42" s="1"/>
    </row>
    <row r="43" spans="1:61" ht="13.5" customHeight="1" thickBot="1" x14ac:dyDescent="0.25">
      <c r="A43" s="1"/>
      <c r="B43" s="106" t="s">
        <v>16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9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1"/>
      <c r="AR43" s="1"/>
    </row>
    <row r="44" spans="1:61" ht="13.5" customHeight="1" thickBot="1" x14ac:dyDescent="0.25">
      <c r="A44" s="1"/>
      <c r="B44" s="106" t="s">
        <v>17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8"/>
      <c r="M44" s="109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1"/>
      <c r="AR44" s="1"/>
    </row>
    <row r="45" spans="1:61" ht="12.75" customHeight="1" thickBot="1" x14ac:dyDescent="0.25">
      <c r="A45" s="1"/>
      <c r="B45" s="106" t="s">
        <v>18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113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5"/>
      <c r="AR45" s="1"/>
    </row>
    <row r="46" spans="1:61" ht="13.5" thickBot="1" x14ac:dyDescent="0.25">
      <c r="A46" s="1"/>
      <c r="B46" s="106"/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116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8"/>
      <c r="AR46" s="1"/>
    </row>
    <row r="47" spans="1:61" ht="13.5" thickBot="1" x14ac:dyDescent="0.25">
      <c r="A47" s="1"/>
      <c r="B47" s="106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116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8"/>
      <c r="AR47" s="1"/>
    </row>
    <row r="48" spans="1:61" ht="13.5" thickBot="1" x14ac:dyDescent="0.25">
      <c r="A48" s="1"/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8"/>
      <c r="M48" s="116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8"/>
      <c r="AR48" s="1"/>
    </row>
    <row r="49" spans="1:44" ht="13.5" thickBot="1" x14ac:dyDescent="0.25">
      <c r="A49" s="1"/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8"/>
      <c r="M49" s="116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8"/>
      <c r="AR49" s="1"/>
    </row>
    <row r="50" spans="1:44" ht="13.5" thickBot="1" x14ac:dyDescent="0.25">
      <c r="A50" s="1"/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8"/>
      <c r="M50" s="116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8"/>
      <c r="AR50" s="1"/>
    </row>
    <row r="51" spans="1:44" ht="13.5" thickBot="1" x14ac:dyDescent="0.25">
      <c r="A51" s="1"/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8"/>
      <c r="M51" s="116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8"/>
      <c r="AR51" s="1"/>
    </row>
    <row r="52" spans="1:44" ht="13.5" thickBot="1" x14ac:dyDescent="0.25">
      <c r="A52" s="1"/>
      <c r="B52" s="106"/>
      <c r="C52" s="107"/>
      <c r="D52" s="107"/>
      <c r="E52" s="107"/>
      <c r="F52" s="107"/>
      <c r="G52" s="107"/>
      <c r="H52" s="107"/>
      <c r="I52" s="107"/>
      <c r="J52" s="107"/>
      <c r="K52" s="107"/>
      <c r="L52" s="108"/>
      <c r="M52" s="116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8"/>
      <c r="AR52" s="1"/>
    </row>
    <row r="53" spans="1:44" ht="13.5" thickBot="1" x14ac:dyDescent="0.25">
      <c r="A53" s="1"/>
      <c r="B53" s="106"/>
      <c r="C53" s="107"/>
      <c r="D53" s="107"/>
      <c r="E53" s="107"/>
      <c r="F53" s="107"/>
      <c r="G53" s="107"/>
      <c r="H53" s="107"/>
      <c r="I53" s="107"/>
      <c r="J53" s="107"/>
      <c r="K53" s="107"/>
      <c r="L53" s="108"/>
      <c r="M53" s="119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1"/>
      <c r="AR53" s="1"/>
    </row>
    <row r="54" spans="1:44" ht="26.25" customHeight="1" thickBot="1" x14ac:dyDescent="0.25">
      <c r="A54" s="1"/>
      <c r="B54" s="106" t="s">
        <v>19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8"/>
      <c r="M54" s="109" t="s">
        <v>32</v>
      </c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1"/>
      <c r="AR54" s="1"/>
    </row>
    <row r="55" spans="1:44" ht="13.5" customHeight="1" thickBot="1" x14ac:dyDescent="0.25">
      <c r="A55" s="1"/>
      <c r="B55" s="106" t="s">
        <v>21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8"/>
      <c r="M55" s="109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1"/>
      <c r="AR55" s="1"/>
    </row>
    <row r="56" spans="1:44" x14ac:dyDescent="0.2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7">
    <mergeCell ref="G5:L5"/>
    <mergeCell ref="G6:L6"/>
    <mergeCell ref="G7:L7"/>
    <mergeCell ref="G8:L8"/>
    <mergeCell ref="G9:L9"/>
    <mergeCell ref="C5:F5"/>
    <mergeCell ref="C6:F6"/>
    <mergeCell ref="C20:F20"/>
    <mergeCell ref="C11:F11"/>
    <mergeCell ref="C12:F12"/>
    <mergeCell ref="C13:F13"/>
    <mergeCell ref="C14:F14"/>
    <mergeCell ref="C15:F15"/>
    <mergeCell ref="C7:F7"/>
    <mergeCell ref="C8:F8"/>
    <mergeCell ref="G10:L10"/>
    <mergeCell ref="C9:F9"/>
    <mergeCell ref="M20:S20"/>
    <mergeCell ref="M16:S16"/>
    <mergeCell ref="C16:F16"/>
    <mergeCell ref="C17:F17"/>
    <mergeCell ref="C18:F18"/>
    <mergeCell ref="C19:F19"/>
    <mergeCell ref="C21:F21"/>
    <mergeCell ref="C22:F22"/>
    <mergeCell ref="C23:F23"/>
    <mergeCell ref="G19:L19"/>
    <mergeCell ref="M23:S23"/>
    <mergeCell ref="M21:S21"/>
    <mergeCell ref="Y6:AI6"/>
    <mergeCell ref="M6:S6"/>
    <mergeCell ref="M7:S7"/>
    <mergeCell ref="M8:S8"/>
    <mergeCell ref="M9:S9"/>
    <mergeCell ref="M10:S10"/>
    <mergeCell ref="C10:F10"/>
    <mergeCell ref="AM28:AQ28"/>
    <mergeCell ref="M5:S5"/>
    <mergeCell ref="G20:L20"/>
    <mergeCell ref="G11:L11"/>
    <mergeCell ref="G12:L12"/>
    <mergeCell ref="G13:L13"/>
    <mergeCell ref="G14:L14"/>
    <mergeCell ref="M22:S22"/>
    <mergeCell ref="AL10:AP10"/>
    <mergeCell ref="AG11:AP13"/>
    <mergeCell ref="AG10:AK10"/>
    <mergeCell ref="M11:S11"/>
    <mergeCell ref="M12:S12"/>
    <mergeCell ref="M13:S13"/>
    <mergeCell ref="AJ6:AO6"/>
    <mergeCell ref="G15:L15"/>
    <mergeCell ref="M19:S19"/>
    <mergeCell ref="M14:S14"/>
    <mergeCell ref="G16:L16"/>
    <mergeCell ref="G17:L17"/>
    <mergeCell ref="M15:S15"/>
    <mergeCell ref="M17:S17"/>
    <mergeCell ref="M18:S18"/>
    <mergeCell ref="G18:L18"/>
    <mergeCell ref="B45:L53"/>
    <mergeCell ref="G21:L21"/>
    <mergeCell ref="G22:L22"/>
    <mergeCell ref="G23:L23"/>
    <mergeCell ref="G24:L24"/>
    <mergeCell ref="M41:AQ41"/>
    <mergeCell ref="AM30:AQ30"/>
    <mergeCell ref="AA27:AL27"/>
    <mergeCell ref="AA28:AL28"/>
    <mergeCell ref="AA29:AL29"/>
    <mergeCell ref="AA30:AL30"/>
    <mergeCell ref="U32:AB35"/>
    <mergeCell ref="B38:AQ38"/>
    <mergeCell ref="C37:AP37"/>
    <mergeCell ref="B40:L40"/>
    <mergeCell ref="B41:L41"/>
    <mergeCell ref="M40:AQ40"/>
    <mergeCell ref="AM27:AQ27"/>
    <mergeCell ref="M55:AQ55"/>
    <mergeCell ref="M44:AQ44"/>
    <mergeCell ref="M45:AQ45"/>
    <mergeCell ref="M46:AQ46"/>
    <mergeCell ref="M47:AQ47"/>
    <mergeCell ref="M48:AQ48"/>
    <mergeCell ref="B54:L54"/>
    <mergeCell ref="B55:L55"/>
    <mergeCell ref="AM29:AQ29"/>
    <mergeCell ref="M49:AQ49"/>
    <mergeCell ref="M50:AQ50"/>
    <mergeCell ref="M51:AQ51"/>
    <mergeCell ref="M52:AQ52"/>
    <mergeCell ref="M53:AQ53"/>
    <mergeCell ref="M54:AQ54"/>
    <mergeCell ref="M42:AQ42"/>
    <mergeCell ref="M43:AQ43"/>
    <mergeCell ref="K32:R32"/>
    <mergeCell ref="C24:F24"/>
    <mergeCell ref="K33:R33"/>
    <mergeCell ref="K34:R34"/>
    <mergeCell ref="K35:R35"/>
    <mergeCell ref="B42:L42"/>
    <mergeCell ref="B43:L43"/>
    <mergeCell ref="B44:L44"/>
    <mergeCell ref="M24:S24"/>
    <mergeCell ref="M25:S25"/>
    <mergeCell ref="G25:L25"/>
    <mergeCell ref="C25:F25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38100</xdr:colOff>
                <xdr:row>33</xdr:row>
                <xdr:rowOff>152400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19050</xdr:colOff>
                <xdr:row>32</xdr:row>
                <xdr:rowOff>38100</xdr:rowOff>
              </to>
            </anchor>
          </objectPr>
        </oleObject>
      </mc:Choice>
      <mc:Fallback>
        <oleObject progId="Equation.3" shapeId="512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12" name="Button 1">
              <controlPr defaultSize="0" print="0" autoFill="0" autoPict="0" macro="[0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B1:BH55"/>
  <sheetViews>
    <sheetView showGridLines="0" showRowColHeaders="0" workbookViewId="0">
      <selection activeCell="G5" sqref="G5:L5"/>
    </sheetView>
  </sheetViews>
  <sheetFormatPr defaultColWidth="9.140625" defaultRowHeight="12.75" x14ac:dyDescent="0.2"/>
  <cols>
    <col min="1" max="1" width="2.85546875" style="1" customWidth="1"/>
    <col min="2" max="53" width="2.140625" style="1" customWidth="1"/>
    <col min="54" max="16384" width="9.140625" style="1"/>
  </cols>
  <sheetData>
    <row r="1" spans="3:36" ht="3.75" customHeight="1" x14ac:dyDescent="0.2"/>
    <row r="5" spans="3:36" x14ac:dyDescent="0.2">
      <c r="C5" s="102">
        <f>AM27</f>
        <v>0</v>
      </c>
      <c r="D5" s="102"/>
      <c r="E5" s="102"/>
      <c r="F5" s="102"/>
      <c r="G5" s="96">
        <f>EXP($AF$6*C5)</f>
        <v>1</v>
      </c>
      <c r="H5" s="96"/>
      <c r="I5" s="96"/>
      <c r="J5" s="96"/>
      <c r="K5" s="96"/>
      <c r="L5" s="96"/>
      <c r="M5" s="96">
        <f t="shared" ref="M5:M25" si="0">(G5-MIN(G$5:G$25))/(MAX(G$5:G$25)-MIN(G$5:G$25))</f>
        <v>0</v>
      </c>
      <c r="N5" s="96"/>
      <c r="O5" s="96"/>
      <c r="P5" s="96"/>
      <c r="Q5" s="96"/>
      <c r="R5" s="96"/>
    </row>
    <row r="6" spans="3:36" x14ac:dyDescent="0.2">
      <c r="C6" s="102">
        <f t="shared" ref="C6:C24" si="1">C5+$AF$13</f>
        <v>0.75</v>
      </c>
      <c r="D6" s="102"/>
      <c r="E6" s="102"/>
      <c r="F6" s="102"/>
      <c r="G6" s="96">
        <f t="shared" ref="G6:G25" si="2">EXP($AF$6*C6)</f>
        <v>1.1401813028497876</v>
      </c>
      <c r="H6" s="96"/>
      <c r="I6" s="96"/>
      <c r="J6" s="96"/>
      <c r="K6" s="96"/>
      <c r="L6" s="96"/>
      <c r="M6" s="96">
        <f t="shared" si="0"/>
        <v>1.0962566376734355E-2</v>
      </c>
      <c r="N6" s="96"/>
      <c r="O6" s="96"/>
      <c r="P6" s="96"/>
      <c r="Q6" s="96"/>
      <c r="R6" s="96"/>
      <c r="W6" s="207" t="s">
        <v>25</v>
      </c>
      <c r="X6" s="207"/>
      <c r="Y6" s="207"/>
      <c r="Z6" s="207"/>
      <c r="AA6" s="207"/>
      <c r="AB6" s="207"/>
      <c r="AC6" s="207"/>
      <c r="AD6" s="207"/>
      <c r="AE6" s="207"/>
      <c r="AF6" s="94">
        <f>(-LOG(LOG(1.1+0.88*(10-AM29))))/((LOG(AM28))^2)</f>
        <v>0.17491638313173427</v>
      </c>
      <c r="AG6" s="94"/>
      <c r="AH6" s="94"/>
      <c r="AI6" s="94"/>
      <c r="AJ6" s="94"/>
    </row>
    <row r="7" spans="3:36" x14ac:dyDescent="0.2">
      <c r="C7" s="102">
        <f t="shared" si="1"/>
        <v>1.5</v>
      </c>
      <c r="D7" s="102"/>
      <c r="E7" s="102"/>
      <c r="F7" s="102"/>
      <c r="G7" s="96">
        <f t="shared" si="2"/>
        <v>1.3000134033682393</v>
      </c>
      <c r="H7" s="96"/>
      <c r="I7" s="96"/>
      <c r="J7" s="96"/>
      <c r="K7" s="96"/>
      <c r="L7" s="96"/>
      <c r="M7" s="96">
        <f t="shared" si="0"/>
        <v>2.3461879590736631E-2</v>
      </c>
      <c r="N7" s="96"/>
      <c r="O7" s="96"/>
      <c r="P7" s="96"/>
      <c r="Q7" s="96"/>
      <c r="R7" s="96"/>
      <c r="W7" s="33"/>
    </row>
    <row r="8" spans="3:36" x14ac:dyDescent="0.2">
      <c r="C8" s="102">
        <f t="shared" si="1"/>
        <v>2.25</v>
      </c>
      <c r="D8" s="102"/>
      <c r="E8" s="102"/>
      <c r="F8" s="102"/>
      <c r="G8" s="96">
        <f t="shared" si="2"/>
        <v>1.4822509759745857</v>
      </c>
      <c r="H8" s="96"/>
      <c r="I8" s="96"/>
      <c r="J8" s="96"/>
      <c r="K8" s="96"/>
      <c r="L8" s="96"/>
      <c r="M8" s="96">
        <f t="shared" si="0"/>
        <v>3.7713362815805299E-2</v>
      </c>
      <c r="N8" s="96"/>
      <c r="O8" s="96"/>
      <c r="P8" s="96"/>
      <c r="Q8" s="96"/>
      <c r="R8" s="96"/>
    </row>
    <row r="9" spans="3:36" x14ac:dyDescent="0.2">
      <c r="C9" s="102">
        <f t="shared" si="1"/>
        <v>3</v>
      </c>
      <c r="D9" s="102"/>
      <c r="E9" s="102"/>
      <c r="F9" s="102"/>
      <c r="G9" s="96">
        <f t="shared" si="2"/>
        <v>1.6900348489370722</v>
      </c>
      <c r="H9" s="96"/>
      <c r="I9" s="96"/>
      <c r="J9" s="96"/>
      <c r="K9" s="96"/>
      <c r="L9" s="96"/>
      <c r="M9" s="96">
        <f t="shared" si="0"/>
        <v>5.3962637526905971E-2</v>
      </c>
      <c r="N9" s="96"/>
      <c r="O9" s="96"/>
      <c r="P9" s="96"/>
      <c r="Q9" s="96"/>
      <c r="R9" s="96"/>
    </row>
    <row r="10" spans="3:36" x14ac:dyDescent="0.2">
      <c r="C10" s="102">
        <f t="shared" si="1"/>
        <v>3.75</v>
      </c>
      <c r="D10" s="102"/>
      <c r="E10" s="102"/>
      <c r="F10" s="102"/>
      <c r="G10" s="96">
        <f t="shared" si="2"/>
        <v>1.9269461359226152</v>
      </c>
      <c r="H10" s="96"/>
      <c r="I10" s="96"/>
      <c r="J10" s="96"/>
      <c r="K10" s="96"/>
      <c r="L10" s="96"/>
      <c r="M10" s="96">
        <f t="shared" si="0"/>
        <v>7.248975673737286E-2</v>
      </c>
      <c r="N10" s="96"/>
      <c r="O10" s="96"/>
      <c r="P10" s="96"/>
      <c r="Q10" s="96"/>
      <c r="R10" s="96"/>
    </row>
    <row r="11" spans="3:36" x14ac:dyDescent="0.2">
      <c r="C11" s="102">
        <f t="shared" si="1"/>
        <v>4.5</v>
      </c>
      <c r="D11" s="102"/>
      <c r="E11" s="102"/>
      <c r="F11" s="102"/>
      <c r="G11" s="96">
        <f t="shared" si="2"/>
        <v>2.1970679557776114</v>
      </c>
      <c r="H11" s="96"/>
      <c r="I11" s="96"/>
      <c r="J11" s="96"/>
      <c r="K11" s="96"/>
      <c r="L11" s="96"/>
      <c r="M11" s="96">
        <f t="shared" si="0"/>
        <v>9.3614031656816324E-2</v>
      </c>
      <c r="N11" s="96"/>
      <c r="O11" s="96"/>
      <c r="P11" s="96"/>
      <c r="Q11" s="96"/>
      <c r="R11" s="96"/>
    </row>
    <row r="12" spans="3:36" x14ac:dyDescent="0.2">
      <c r="C12" s="102">
        <f t="shared" si="1"/>
        <v>5.25</v>
      </c>
      <c r="D12" s="102"/>
      <c r="E12" s="102"/>
      <c r="F12" s="102"/>
      <c r="G12" s="96">
        <f t="shared" si="2"/>
        <v>2.5050558042680366</v>
      </c>
      <c r="H12" s="96"/>
      <c r="I12" s="96"/>
      <c r="J12" s="96"/>
      <c r="K12" s="96"/>
      <c r="L12" s="96"/>
      <c r="M12" s="96">
        <f t="shared" si="0"/>
        <v>0.11769953495622447</v>
      </c>
      <c r="N12" s="96"/>
      <c r="O12" s="96"/>
      <c r="P12" s="96"/>
      <c r="Q12" s="96"/>
      <c r="R12" s="96"/>
    </row>
    <row r="13" spans="3:36" x14ac:dyDescent="0.2">
      <c r="C13" s="102">
        <f t="shared" si="1"/>
        <v>6</v>
      </c>
      <c r="D13" s="102"/>
      <c r="E13" s="102"/>
      <c r="F13" s="102"/>
      <c r="G13" s="96">
        <f t="shared" si="2"/>
        <v>2.8562177906217525</v>
      </c>
      <c r="H13" s="96"/>
      <c r="I13" s="96"/>
      <c r="J13" s="96"/>
      <c r="K13" s="96"/>
      <c r="L13" s="96"/>
      <c r="M13" s="96">
        <f t="shared" si="0"/>
        <v>0.14516137548793648</v>
      </c>
      <c r="N13" s="96"/>
      <c r="O13" s="96"/>
      <c r="P13" s="96"/>
      <c r="Q13" s="96"/>
      <c r="R13" s="96"/>
      <c r="X13" s="94" t="s">
        <v>0</v>
      </c>
      <c r="Y13" s="94"/>
      <c r="Z13" s="94"/>
      <c r="AA13" s="94"/>
      <c r="AB13" s="94"/>
      <c r="AC13" s="94"/>
      <c r="AD13" s="94"/>
      <c r="AE13" s="94"/>
      <c r="AF13" s="95">
        <f>(AM28-AM27)/20</f>
        <v>0.75</v>
      </c>
      <c r="AG13" s="95"/>
      <c r="AH13" s="95"/>
    </row>
    <row r="14" spans="3:36" ht="12.75" customHeight="1" x14ac:dyDescent="0.2">
      <c r="C14" s="102">
        <f t="shared" si="1"/>
        <v>6.75</v>
      </c>
      <c r="D14" s="102"/>
      <c r="E14" s="102"/>
      <c r="F14" s="102"/>
      <c r="G14" s="96">
        <f t="shared" si="2"/>
        <v>3.256606121733852</v>
      </c>
      <c r="H14" s="96"/>
      <c r="I14" s="96"/>
      <c r="J14" s="96"/>
      <c r="K14" s="96"/>
      <c r="L14" s="96"/>
      <c r="M14" s="96">
        <f t="shared" si="0"/>
        <v>0.17647285260403703</v>
      </c>
      <c r="N14" s="96"/>
      <c r="O14" s="96"/>
      <c r="P14" s="96"/>
      <c r="Q14" s="96"/>
      <c r="R14" s="96"/>
      <c r="X14" s="98" t="s">
        <v>1</v>
      </c>
      <c r="Y14" s="98"/>
      <c r="Z14" s="98"/>
      <c r="AA14" s="98"/>
      <c r="AB14" s="98"/>
      <c r="AC14" s="98"/>
      <c r="AD14" s="98"/>
      <c r="AE14" s="98"/>
      <c r="AF14" s="98"/>
    </row>
    <row r="15" spans="3:36" x14ac:dyDescent="0.2">
      <c r="C15" s="102">
        <f t="shared" si="1"/>
        <v>7.5</v>
      </c>
      <c r="D15" s="102"/>
      <c r="E15" s="102"/>
      <c r="F15" s="102"/>
      <c r="G15" s="96">
        <f t="shared" si="2"/>
        <v>3.7131214107470978</v>
      </c>
      <c r="H15" s="96"/>
      <c r="I15" s="96"/>
      <c r="J15" s="96"/>
      <c r="K15" s="96"/>
      <c r="L15" s="96"/>
      <c r="M15" s="96">
        <f t="shared" si="0"/>
        <v>0.21217361337642385</v>
      </c>
      <c r="N15" s="96"/>
      <c r="O15" s="96"/>
      <c r="P15" s="96"/>
      <c r="Q15" s="96"/>
      <c r="R15" s="96"/>
      <c r="X15" s="98"/>
      <c r="Y15" s="98"/>
      <c r="Z15" s="98"/>
      <c r="AA15" s="98"/>
      <c r="AB15" s="98"/>
      <c r="AC15" s="98"/>
      <c r="AD15" s="98"/>
      <c r="AE15" s="98"/>
      <c r="AF15" s="98"/>
    </row>
    <row r="16" spans="3:36" x14ac:dyDescent="0.2">
      <c r="C16" s="102">
        <f t="shared" si="1"/>
        <v>8.25</v>
      </c>
      <c r="D16" s="102"/>
      <c r="E16" s="102"/>
      <c r="F16" s="102"/>
      <c r="G16" s="96">
        <f t="shared" si="2"/>
        <v>4.2336316077450675</v>
      </c>
      <c r="H16" s="96"/>
      <c r="I16" s="96"/>
      <c r="J16" s="96"/>
      <c r="K16" s="96"/>
      <c r="L16" s="96"/>
      <c r="M16" s="96">
        <f t="shared" si="0"/>
        <v>0.25287895330661248</v>
      </c>
      <c r="N16" s="96"/>
      <c r="O16" s="96"/>
      <c r="P16" s="96"/>
      <c r="Q16" s="96"/>
      <c r="R16" s="96"/>
      <c r="X16" s="98"/>
      <c r="Y16" s="98"/>
      <c r="Z16" s="98"/>
      <c r="AA16" s="98"/>
      <c r="AB16" s="98"/>
      <c r="AC16" s="98"/>
      <c r="AD16" s="98"/>
      <c r="AE16" s="98"/>
      <c r="AF16" s="98"/>
    </row>
    <row r="17" spans="3:60" x14ac:dyDescent="0.2">
      <c r="C17" s="102">
        <f t="shared" si="1"/>
        <v>9</v>
      </c>
      <c r="D17" s="102"/>
      <c r="E17" s="102"/>
      <c r="F17" s="102"/>
      <c r="G17" s="96">
        <f t="shared" si="2"/>
        <v>4.8271076023048121</v>
      </c>
      <c r="H17" s="96"/>
      <c r="I17" s="96"/>
      <c r="J17" s="96"/>
      <c r="K17" s="96"/>
      <c r="L17" s="96"/>
      <c r="M17" s="96">
        <f t="shared" si="0"/>
        <v>0.29929042082115836</v>
      </c>
      <c r="N17" s="96"/>
      <c r="O17" s="96"/>
      <c r="P17" s="96"/>
      <c r="Q17" s="96"/>
      <c r="R17" s="96"/>
    </row>
    <row r="18" spans="3:60" x14ac:dyDescent="0.2">
      <c r="C18" s="102">
        <f t="shared" si="1"/>
        <v>9.75</v>
      </c>
      <c r="D18" s="102"/>
      <c r="E18" s="102"/>
      <c r="F18" s="102"/>
      <c r="G18" s="96">
        <f t="shared" si="2"/>
        <v>5.5037778349920154</v>
      </c>
      <c r="H18" s="96"/>
      <c r="I18" s="96"/>
      <c r="J18" s="96"/>
      <c r="K18" s="96"/>
      <c r="L18" s="96"/>
      <c r="M18" s="96">
        <f t="shared" si="0"/>
        <v>0.3522079083190639</v>
      </c>
      <c r="N18" s="96"/>
      <c r="O18" s="96"/>
      <c r="P18" s="96"/>
      <c r="Q18" s="96"/>
      <c r="R18" s="96"/>
    </row>
    <row r="19" spans="3:60" x14ac:dyDescent="0.2">
      <c r="C19" s="102">
        <f t="shared" si="1"/>
        <v>10.5</v>
      </c>
      <c r="D19" s="102"/>
      <c r="E19" s="102"/>
      <c r="F19" s="102"/>
      <c r="G19" s="96">
        <f t="shared" si="2"/>
        <v>6.2753045824969798</v>
      </c>
      <c r="H19" s="96"/>
      <c r="I19" s="96"/>
      <c r="J19" s="96"/>
      <c r="K19" s="96"/>
      <c r="L19" s="96"/>
      <c r="M19" s="96">
        <f t="shared" si="0"/>
        <v>0.41254343815796324</v>
      </c>
      <c r="N19" s="96"/>
      <c r="O19" s="96"/>
      <c r="P19" s="96"/>
      <c r="Q19" s="96"/>
      <c r="R19" s="96"/>
    </row>
    <row r="20" spans="3:60" x14ac:dyDescent="0.2">
      <c r="C20" s="102">
        <f t="shared" si="1"/>
        <v>11.25</v>
      </c>
      <c r="D20" s="102"/>
      <c r="E20" s="102"/>
      <c r="F20" s="102"/>
      <c r="G20" s="96">
        <f t="shared" si="2"/>
        <v>7.154984954650649</v>
      </c>
      <c r="H20" s="96"/>
      <c r="I20" s="96"/>
      <c r="J20" s="96"/>
      <c r="K20" s="96"/>
      <c r="L20" s="96"/>
      <c r="M20" s="96">
        <f t="shared" si="0"/>
        <v>0.48133688117781165</v>
      </c>
      <c r="N20" s="96"/>
      <c r="O20" s="96"/>
      <c r="P20" s="96"/>
      <c r="Q20" s="96"/>
      <c r="R20" s="96"/>
    </row>
    <row r="21" spans="3:60" x14ac:dyDescent="0.2">
      <c r="C21" s="102">
        <f t="shared" si="1"/>
        <v>12</v>
      </c>
      <c r="D21" s="102"/>
      <c r="E21" s="102"/>
      <c r="F21" s="102"/>
      <c r="G21" s="96">
        <f t="shared" si="2"/>
        <v>8.1579800674642069</v>
      </c>
      <c r="H21" s="96"/>
      <c r="I21" s="96"/>
      <c r="J21" s="96"/>
      <c r="K21" s="96"/>
      <c r="L21" s="96"/>
      <c r="M21" s="96">
        <f t="shared" si="0"/>
        <v>0.55977387866770523</v>
      </c>
      <c r="N21" s="96"/>
      <c r="O21" s="96"/>
      <c r="P21" s="96"/>
      <c r="Q21" s="96"/>
      <c r="R21" s="96"/>
    </row>
    <row r="22" spans="3:60" x14ac:dyDescent="0.2">
      <c r="C22" s="102">
        <f t="shared" si="1"/>
        <v>12.75</v>
      </c>
      <c r="D22" s="102"/>
      <c r="E22" s="102"/>
      <c r="F22" s="102"/>
      <c r="G22" s="96">
        <f t="shared" si="2"/>
        <v>9.3015763419439388</v>
      </c>
      <c r="H22" s="96"/>
      <c r="I22" s="96"/>
      <c r="J22" s="96"/>
      <c r="K22" s="96"/>
      <c r="L22" s="96"/>
      <c r="M22" s="96">
        <f t="shared" si="0"/>
        <v>0.64920627665735742</v>
      </c>
      <c r="N22" s="96"/>
      <c r="O22" s="96"/>
      <c r="P22" s="96"/>
      <c r="Q22" s="96"/>
      <c r="R22" s="96"/>
    </row>
    <row r="23" spans="3:60" x14ac:dyDescent="0.2">
      <c r="C23" s="102">
        <f t="shared" si="1"/>
        <v>13.5</v>
      </c>
      <c r="D23" s="102"/>
      <c r="E23" s="102"/>
      <c r="F23" s="102"/>
      <c r="G23" s="96">
        <f t="shared" si="2"/>
        <v>10.605483432114401</v>
      </c>
      <c r="H23" s="96"/>
      <c r="I23" s="96"/>
      <c r="J23" s="96"/>
      <c r="K23" s="96"/>
      <c r="L23" s="96"/>
      <c r="M23" s="96">
        <f t="shared" si="0"/>
        <v>0.75117542471417975</v>
      </c>
      <c r="N23" s="96"/>
      <c r="O23" s="96"/>
      <c r="P23" s="96"/>
      <c r="Q23" s="96"/>
      <c r="R23" s="96"/>
    </row>
    <row r="24" spans="3:60" x14ac:dyDescent="0.2">
      <c r="C24" s="102">
        <f t="shared" si="1"/>
        <v>14.25</v>
      </c>
      <c r="D24" s="102"/>
      <c r="E24" s="102"/>
      <c r="F24" s="102"/>
      <c r="G24" s="96">
        <f t="shared" si="2"/>
        <v>12.092173916980038</v>
      </c>
      <c r="H24" s="96"/>
      <c r="I24" s="96"/>
      <c r="J24" s="96"/>
      <c r="K24" s="96"/>
      <c r="L24" s="96"/>
      <c r="M24" s="96">
        <f t="shared" si="0"/>
        <v>0.86743874079609062</v>
      </c>
      <c r="N24" s="96"/>
      <c r="O24" s="96"/>
      <c r="P24" s="96"/>
      <c r="Q24" s="96"/>
      <c r="R24" s="96"/>
      <c r="BA24" s="5"/>
      <c r="BB24" s="5"/>
      <c r="BC24" s="5"/>
      <c r="BD24" s="5"/>
      <c r="BE24" s="5"/>
      <c r="BF24" s="5"/>
      <c r="BG24" s="5"/>
      <c r="BH24" s="5"/>
    </row>
    <row r="25" spans="3:60" x14ac:dyDescent="0.2">
      <c r="C25" s="102">
        <f>AM28</f>
        <v>15</v>
      </c>
      <c r="D25" s="102"/>
      <c r="E25" s="102"/>
      <c r="F25" s="102"/>
      <c r="G25" s="96">
        <f t="shared" si="2"/>
        <v>13.787270610948516</v>
      </c>
      <c r="H25" s="96"/>
      <c r="I25" s="96"/>
      <c r="J25" s="96"/>
      <c r="K25" s="96"/>
      <c r="L25" s="96"/>
      <c r="M25" s="96">
        <f t="shared" si="0"/>
        <v>1</v>
      </c>
      <c r="N25" s="96"/>
      <c r="O25" s="96"/>
      <c r="P25" s="96"/>
      <c r="Q25" s="96"/>
      <c r="R25" s="96"/>
      <c r="BA25" s="5"/>
      <c r="BB25" s="32"/>
      <c r="BC25" s="32"/>
      <c r="BD25" s="32"/>
      <c r="BE25" s="32"/>
      <c r="BF25" s="32"/>
      <c r="BG25" s="12"/>
      <c r="BH25" s="5"/>
    </row>
    <row r="26" spans="3:60" x14ac:dyDescent="0.2"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3:60" x14ac:dyDescent="0.2">
      <c r="AA27" s="206" t="s">
        <v>2</v>
      </c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95">
        <v>0</v>
      </c>
      <c r="AN27" s="95"/>
      <c r="AO27" s="95"/>
      <c r="AP27" s="95"/>
      <c r="AQ27" s="95"/>
      <c r="BA27" s="5"/>
      <c r="BB27" s="32"/>
      <c r="BC27" s="32"/>
      <c r="BD27" s="32"/>
      <c r="BE27" s="32"/>
      <c r="BF27" s="32"/>
      <c r="BG27" s="12"/>
      <c r="BH27" s="5"/>
    </row>
    <row r="28" spans="3:60" x14ac:dyDescent="0.2">
      <c r="AA28" s="206" t="s">
        <v>3</v>
      </c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95">
        <v>15</v>
      </c>
      <c r="AN28" s="95"/>
      <c r="AO28" s="95"/>
      <c r="AP28" s="95"/>
      <c r="AQ28" s="95"/>
      <c r="BA28" s="5"/>
      <c r="BB28" s="32"/>
      <c r="BC28" s="32"/>
      <c r="BD28" s="32"/>
      <c r="BE28" s="32"/>
      <c r="BF28" s="32"/>
      <c r="BG28" s="12"/>
      <c r="BH28" s="5"/>
    </row>
    <row r="29" spans="3:60" x14ac:dyDescent="0.2">
      <c r="AA29" s="206" t="s">
        <v>28</v>
      </c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95">
        <v>7</v>
      </c>
      <c r="AN29" s="95"/>
      <c r="AO29" s="95"/>
      <c r="AP29" s="95"/>
      <c r="AQ29" s="95"/>
      <c r="BA29" s="5"/>
      <c r="BB29" s="5"/>
      <c r="BC29" s="5"/>
      <c r="BD29" s="5"/>
      <c r="BE29" s="5"/>
      <c r="BF29" s="5"/>
      <c r="BG29" s="5"/>
      <c r="BH29" s="5"/>
    </row>
    <row r="30" spans="3:60" x14ac:dyDescent="0.2">
      <c r="AA30" s="206" t="s">
        <v>6</v>
      </c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95" t="s">
        <v>29</v>
      </c>
      <c r="AN30" s="95"/>
      <c r="AO30" s="95"/>
      <c r="AP30" s="95"/>
      <c r="AQ30" s="95"/>
    </row>
    <row r="31" spans="3:60" ht="6" customHeight="1" x14ac:dyDescent="0.2"/>
    <row r="32" spans="3:60" ht="12.75" customHeight="1" x14ac:dyDescent="0.2">
      <c r="I32" s="11" t="s">
        <v>8</v>
      </c>
      <c r="J32" s="102">
        <f>VALUE(AF6)</f>
        <v>0.17491638313173427</v>
      </c>
      <c r="K32" s="102"/>
      <c r="L32" s="102"/>
      <c r="M32" s="102"/>
      <c r="N32" s="102"/>
      <c r="O32" s="102"/>
      <c r="P32" s="102"/>
      <c r="Q32" s="102"/>
      <c r="R32" s="102"/>
      <c r="W32" s="103" t="s">
        <v>10</v>
      </c>
      <c r="X32" s="103"/>
      <c r="Y32" s="103"/>
      <c r="Z32" s="103"/>
      <c r="AA32" s="103"/>
      <c r="AB32" s="103"/>
      <c r="AC32" s="103"/>
    </row>
    <row r="33" spans="2:43" x14ac:dyDescent="0.2">
      <c r="I33" s="11" t="s">
        <v>8</v>
      </c>
      <c r="J33" s="102" t="s">
        <v>9</v>
      </c>
      <c r="K33" s="102"/>
      <c r="L33" s="102"/>
      <c r="M33" s="102"/>
      <c r="N33" s="102"/>
      <c r="O33" s="102"/>
      <c r="P33" s="102"/>
      <c r="Q33" s="102"/>
      <c r="R33" s="102"/>
      <c r="W33" s="103"/>
      <c r="X33" s="103"/>
      <c r="Y33" s="103"/>
      <c r="Z33" s="103"/>
      <c r="AA33" s="103"/>
      <c r="AB33" s="103"/>
      <c r="AC33" s="103"/>
    </row>
    <row r="34" spans="2:43" x14ac:dyDescent="0.2">
      <c r="D34" s="13"/>
      <c r="I34" s="15" t="s">
        <v>8</v>
      </c>
      <c r="J34" s="104">
        <f>MIN(G5:G25)</f>
        <v>1</v>
      </c>
      <c r="K34" s="104"/>
      <c r="L34" s="104"/>
      <c r="M34" s="104"/>
      <c r="N34" s="104"/>
      <c r="O34" s="104"/>
      <c r="P34" s="104"/>
      <c r="Q34" s="104"/>
      <c r="R34" s="104"/>
      <c r="W34" s="103"/>
      <c r="X34" s="103"/>
      <c r="Y34" s="103"/>
      <c r="Z34" s="103"/>
      <c r="AA34" s="103"/>
      <c r="AB34" s="103"/>
      <c r="AC34" s="103"/>
    </row>
    <row r="35" spans="2:43" x14ac:dyDescent="0.2">
      <c r="D35" s="13"/>
      <c r="I35" s="15" t="s">
        <v>8</v>
      </c>
      <c r="J35" s="105">
        <f>MAX(G5:G25)</f>
        <v>13.787270610948516</v>
      </c>
      <c r="K35" s="105"/>
      <c r="L35" s="105"/>
      <c r="M35" s="105"/>
      <c r="N35" s="105"/>
      <c r="O35" s="105"/>
      <c r="P35" s="105"/>
      <c r="Q35" s="105"/>
      <c r="R35" s="105"/>
      <c r="W35" s="103"/>
      <c r="X35" s="103"/>
      <c r="Y35" s="103"/>
      <c r="Z35" s="103"/>
      <c r="AA35" s="103"/>
      <c r="AB35" s="103"/>
      <c r="AC35" s="103"/>
    </row>
    <row r="36" spans="2:43" ht="6" customHeight="1" x14ac:dyDescent="0.2">
      <c r="D36" s="13"/>
      <c r="E36" s="31"/>
      <c r="F36" s="30"/>
      <c r="G36" s="30"/>
      <c r="H36" s="30"/>
      <c r="I36" s="13"/>
      <c r="J36" s="13"/>
      <c r="K36" s="13"/>
      <c r="L36" s="13"/>
    </row>
    <row r="37" spans="2:43" x14ac:dyDescent="0.2">
      <c r="C37" s="102" t="s">
        <v>11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</row>
    <row r="38" spans="2:43" x14ac:dyDescent="0.2">
      <c r="B38" s="208" t="str">
        <f>"funcion_de_valor= ((exp  ("&amp;VALUE(AF6)&amp;"* mapa_atributo))-("&amp;MIN(G5:G25)&amp;"))/(("&amp;MAX(G5:G25)&amp;")-("&amp;MIN(G5:G25)&amp;"))"</f>
        <v>funcion_de_valor= ((exp  (0.174916383131734* mapa_atributo))-(1))/((13.7872706109485)-(1))</v>
      </c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</row>
    <row r="39" spans="2:43" ht="6" customHeight="1" thickBot="1" x14ac:dyDescent="0.25"/>
    <row r="40" spans="2:43" ht="13.5" customHeight="1" thickBot="1" x14ac:dyDescent="0.25">
      <c r="B40" s="106" t="s">
        <v>12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8"/>
      <c r="M40" s="106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8"/>
    </row>
    <row r="41" spans="2:43" ht="13.5" customHeight="1" thickBot="1" x14ac:dyDescent="0.25">
      <c r="B41" s="106" t="s">
        <v>14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8"/>
      <c r="M41" s="106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8"/>
    </row>
    <row r="42" spans="2:43" ht="27" customHeight="1" thickBot="1" x14ac:dyDescent="0.25">
      <c r="B42" s="106" t="s">
        <v>15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8"/>
      <c r="M42" s="106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8"/>
    </row>
    <row r="43" spans="2:43" ht="13.5" customHeight="1" thickBot="1" x14ac:dyDescent="0.25">
      <c r="B43" s="106" t="s">
        <v>16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8"/>
      <c r="M43" s="106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8"/>
    </row>
    <row r="44" spans="2:43" ht="13.5" customHeight="1" thickBot="1" x14ac:dyDescent="0.25">
      <c r="B44" s="106" t="s">
        <v>17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8"/>
      <c r="M44" s="106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8"/>
    </row>
    <row r="45" spans="2:43" ht="12.75" customHeight="1" thickBot="1" x14ac:dyDescent="0.25">
      <c r="B45" s="106" t="s">
        <v>18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8"/>
      <c r="M45" s="203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5"/>
    </row>
    <row r="46" spans="2:43" ht="13.5" thickBot="1" x14ac:dyDescent="0.25">
      <c r="B46" s="106"/>
      <c r="C46" s="107"/>
      <c r="D46" s="107"/>
      <c r="E46" s="107"/>
      <c r="F46" s="107"/>
      <c r="G46" s="107"/>
      <c r="H46" s="107"/>
      <c r="I46" s="107"/>
      <c r="J46" s="107"/>
      <c r="K46" s="107"/>
      <c r="L46" s="108"/>
      <c r="M46" s="200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2"/>
    </row>
    <row r="47" spans="2:43" ht="13.5" thickBot="1" x14ac:dyDescent="0.25">
      <c r="B47" s="106"/>
      <c r="C47" s="107"/>
      <c r="D47" s="107"/>
      <c r="E47" s="107"/>
      <c r="F47" s="107"/>
      <c r="G47" s="107"/>
      <c r="H47" s="107"/>
      <c r="I47" s="107"/>
      <c r="J47" s="107"/>
      <c r="K47" s="107"/>
      <c r="L47" s="108"/>
      <c r="M47" s="200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2"/>
    </row>
    <row r="48" spans="2:43" ht="13.5" thickBot="1" x14ac:dyDescent="0.25"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8"/>
      <c r="M48" s="200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2"/>
    </row>
    <row r="49" spans="2:43" ht="13.5" thickBot="1" x14ac:dyDescent="0.25"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8"/>
      <c r="M49" s="200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2"/>
    </row>
    <row r="50" spans="2:43" ht="13.5" thickBot="1" x14ac:dyDescent="0.25"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8"/>
      <c r="M50" s="200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2"/>
    </row>
    <row r="51" spans="2:43" ht="13.5" thickBot="1" x14ac:dyDescent="0.25"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8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2"/>
    </row>
    <row r="52" spans="2:43" ht="13.5" thickBot="1" x14ac:dyDescent="0.25">
      <c r="B52" s="106"/>
      <c r="C52" s="107"/>
      <c r="D52" s="107"/>
      <c r="E52" s="107"/>
      <c r="F52" s="107"/>
      <c r="G52" s="107"/>
      <c r="H52" s="107"/>
      <c r="I52" s="107"/>
      <c r="J52" s="107"/>
      <c r="K52" s="107"/>
      <c r="L52" s="108"/>
      <c r="M52" s="200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2"/>
    </row>
    <row r="53" spans="2:43" ht="13.5" thickBot="1" x14ac:dyDescent="0.25">
      <c r="B53" s="106"/>
      <c r="C53" s="107"/>
      <c r="D53" s="107"/>
      <c r="E53" s="107"/>
      <c r="F53" s="107"/>
      <c r="G53" s="107"/>
      <c r="H53" s="107"/>
      <c r="I53" s="107"/>
      <c r="J53" s="107"/>
      <c r="K53" s="107"/>
      <c r="L53" s="108"/>
      <c r="M53" s="197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9"/>
    </row>
    <row r="54" spans="2:43" ht="27" customHeight="1" thickBot="1" x14ac:dyDescent="0.25">
      <c r="B54" s="106" t="s">
        <v>19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8"/>
      <c r="M54" s="106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8"/>
    </row>
    <row r="55" spans="2:43" ht="13.5" customHeight="1" thickBot="1" x14ac:dyDescent="0.25">
      <c r="B55" s="106" t="s">
        <v>21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8"/>
      <c r="M55" s="106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8"/>
    </row>
  </sheetData>
  <mergeCells count="107">
    <mergeCell ref="M23:R23"/>
    <mergeCell ref="B38:AQ38"/>
    <mergeCell ref="C37:AP37"/>
    <mergeCell ref="C22:F22"/>
    <mergeCell ref="C23:F23"/>
    <mergeCell ref="G22:L22"/>
    <mergeCell ref="C24:F24"/>
    <mergeCell ref="C25:F25"/>
    <mergeCell ref="G24:L24"/>
    <mergeCell ref="G25:L25"/>
    <mergeCell ref="J35:R35"/>
    <mergeCell ref="AF6:AJ6"/>
    <mergeCell ref="W6:AE6"/>
    <mergeCell ref="X14:AF16"/>
    <mergeCell ref="X13:AE13"/>
    <mergeCell ref="AF13:AH13"/>
    <mergeCell ref="AM28:AQ28"/>
    <mergeCell ref="AM27:AQ27"/>
    <mergeCell ref="AA27:AL27"/>
    <mergeCell ref="AA28:AL28"/>
    <mergeCell ref="G8:L8"/>
    <mergeCell ref="G23:L23"/>
    <mergeCell ref="W32:AC35"/>
    <mergeCell ref="C9:F9"/>
    <mergeCell ref="C10:F10"/>
    <mergeCell ref="C11:F11"/>
    <mergeCell ref="C12:F12"/>
    <mergeCell ref="G11:L11"/>
    <mergeCell ref="G12:L12"/>
    <mergeCell ref="C16:F16"/>
    <mergeCell ref="C17:F17"/>
    <mergeCell ref="G18:L18"/>
    <mergeCell ref="M16:R16"/>
    <mergeCell ref="M17:R17"/>
    <mergeCell ref="G14:L14"/>
    <mergeCell ref="G15:L15"/>
    <mergeCell ref="G16:L16"/>
    <mergeCell ref="G17:L17"/>
    <mergeCell ref="J32:R32"/>
    <mergeCell ref="M24:R24"/>
    <mergeCell ref="M25:R25"/>
    <mergeCell ref="M18:R18"/>
    <mergeCell ref="G19:L19"/>
    <mergeCell ref="G20:L20"/>
    <mergeCell ref="M5:R5"/>
    <mergeCell ref="M6:R6"/>
    <mergeCell ref="M7:R7"/>
    <mergeCell ref="M8:R8"/>
    <mergeCell ref="M9:R9"/>
    <mergeCell ref="M10:R10"/>
    <mergeCell ref="M11:R11"/>
    <mergeCell ref="M12:R12"/>
    <mergeCell ref="C18:F18"/>
    <mergeCell ref="G13:L13"/>
    <mergeCell ref="C13:F13"/>
    <mergeCell ref="C14:F14"/>
    <mergeCell ref="C15:F15"/>
    <mergeCell ref="M14:R14"/>
    <mergeCell ref="M15:R15"/>
    <mergeCell ref="C5:F5"/>
    <mergeCell ref="C6:F6"/>
    <mergeCell ref="C7:F7"/>
    <mergeCell ref="C8:F8"/>
    <mergeCell ref="G9:L9"/>
    <mergeCell ref="G10:L10"/>
    <mergeCell ref="G5:L5"/>
    <mergeCell ref="G6:L6"/>
    <mergeCell ref="G7:L7"/>
    <mergeCell ref="M13:R13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C21:F21"/>
    <mergeCell ref="J33:R33"/>
    <mergeCell ref="J34:R34"/>
    <mergeCell ref="C19:F19"/>
    <mergeCell ref="C20:F20"/>
    <mergeCell ref="G21:L21"/>
    <mergeCell ref="M19:R19"/>
    <mergeCell ref="M20:R20"/>
    <mergeCell ref="M21:R21"/>
    <mergeCell ref="AM30:AQ30"/>
    <mergeCell ref="AA29:AL29"/>
    <mergeCell ref="AA30:AL30"/>
    <mergeCell ref="AM29:AQ29"/>
    <mergeCell ref="M22:R22"/>
    <mergeCell ref="M53:AQ53"/>
    <mergeCell ref="M54:AQ54"/>
    <mergeCell ref="M49:AQ49"/>
    <mergeCell ref="M50:AQ50"/>
    <mergeCell ref="M51:AQ51"/>
    <mergeCell ref="M52:AQ52"/>
    <mergeCell ref="M40:AQ40"/>
    <mergeCell ref="M45:AQ45"/>
    <mergeCell ref="M46:AQ46"/>
    <mergeCell ref="M47:AQ47"/>
    <mergeCell ref="M48:AQ48"/>
    <mergeCell ref="M41:AQ41"/>
    <mergeCell ref="M42:AQ42"/>
    <mergeCell ref="M43:AQ43"/>
    <mergeCell ref="M44:AQ44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10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BM54"/>
  <sheetViews>
    <sheetView showGridLines="0" showRowColHeaders="0" zoomScale="80" zoomScaleNormal="80" workbookViewId="0">
      <selection activeCell="M5" sqref="M5:R5"/>
    </sheetView>
  </sheetViews>
  <sheetFormatPr defaultColWidth="9.140625" defaultRowHeight="12.75" x14ac:dyDescent="0.2"/>
  <cols>
    <col min="1" max="1" width="2.85546875" style="63" customWidth="1"/>
    <col min="2" max="4" width="2.140625" style="63" customWidth="1"/>
    <col min="5" max="5" width="2.140625" style="76" customWidth="1"/>
    <col min="6" max="60" width="2.140625" style="63" customWidth="1"/>
    <col min="61" max="16384" width="9.140625" style="63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69">
        <f>AM27</f>
        <v>0</v>
      </c>
      <c r="D5" s="169"/>
      <c r="E5" s="169"/>
      <c r="F5" s="169"/>
      <c r="G5" s="169">
        <f>EXP(-POWER((encharcamientos!BJ36)/AM$29,2))</f>
        <v>1</v>
      </c>
      <c r="H5" s="169"/>
      <c r="I5" s="169"/>
      <c r="J5" s="169"/>
      <c r="K5" s="169"/>
      <c r="L5" s="169"/>
      <c r="M5" s="210">
        <f t="shared" ref="M5:M25" si="0">(G5-MIN(G$5:G$25))/(MAX(G$5:G$25)-MIN(G$5:G$25))</f>
        <v>1</v>
      </c>
      <c r="N5" s="210"/>
      <c r="O5" s="210"/>
      <c r="P5" s="210"/>
      <c r="Q5" s="210"/>
      <c r="R5" s="21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69">
        <f t="shared" ref="C6:C24" si="1">C5+$AI$6</f>
        <v>5</v>
      </c>
      <c r="D6" s="169"/>
      <c r="E6" s="169"/>
      <c r="F6" s="169"/>
      <c r="G6" s="169">
        <f>EXP(-POWER((C6)/AM$29,2))</f>
        <v>0.97260447711634834</v>
      </c>
      <c r="H6" s="169"/>
      <c r="I6" s="169"/>
      <c r="J6" s="169"/>
      <c r="K6" s="169"/>
      <c r="L6" s="169"/>
      <c r="M6" s="210">
        <f t="shared" si="0"/>
        <v>0.97260406767486551</v>
      </c>
      <c r="N6" s="210"/>
      <c r="O6" s="210"/>
      <c r="P6" s="210"/>
      <c r="Q6" s="210"/>
      <c r="R6" s="210"/>
      <c r="S6" s="40"/>
      <c r="T6" s="40"/>
      <c r="U6" s="40"/>
      <c r="V6" s="40"/>
      <c r="W6" s="40"/>
      <c r="X6" s="40"/>
      <c r="Y6" s="40"/>
      <c r="Z6" s="209" t="s">
        <v>0</v>
      </c>
      <c r="AA6" s="209"/>
      <c r="AB6" s="209"/>
      <c r="AC6" s="209"/>
      <c r="AD6" s="209"/>
      <c r="AE6" s="209"/>
      <c r="AF6" s="209"/>
      <c r="AG6" s="209"/>
      <c r="AH6" s="209"/>
      <c r="AI6" s="158">
        <v>5</v>
      </c>
      <c r="AJ6" s="158"/>
      <c r="AK6" s="158"/>
      <c r="AL6" s="40"/>
      <c r="AM6" s="40"/>
      <c r="AN6" s="40"/>
      <c r="AO6" s="40"/>
      <c r="AP6" s="40"/>
      <c r="AQ6" s="40"/>
      <c r="AR6" s="40"/>
    </row>
    <row r="7" spans="1:44" x14ac:dyDescent="0.2">
      <c r="A7" s="40"/>
      <c r="B7" s="40"/>
      <c r="C7" s="169">
        <f t="shared" si="1"/>
        <v>10</v>
      </c>
      <c r="D7" s="169"/>
      <c r="E7" s="169"/>
      <c r="F7" s="169"/>
      <c r="G7" s="169">
        <f t="shared" ref="G7:G25" si="2">EXP(-POWER((C7)/AM$29,2))</f>
        <v>0.89483931681436979</v>
      </c>
      <c r="H7" s="169"/>
      <c r="I7" s="169"/>
      <c r="J7" s="169"/>
      <c r="K7" s="169"/>
      <c r="L7" s="169"/>
      <c r="M7" s="210">
        <f t="shared" si="0"/>
        <v>0.89483774512887071</v>
      </c>
      <c r="N7" s="210"/>
      <c r="O7" s="210"/>
      <c r="P7" s="210"/>
      <c r="Q7" s="210"/>
      <c r="R7" s="210"/>
      <c r="S7" s="40"/>
      <c r="T7" s="40"/>
      <c r="U7" s="40"/>
      <c r="V7" s="40"/>
      <c r="W7" s="40"/>
      <c r="X7" s="40"/>
      <c r="Y7" s="40"/>
      <c r="Z7" s="142" t="s">
        <v>23</v>
      </c>
      <c r="AA7" s="142"/>
      <c r="AB7" s="142"/>
      <c r="AC7" s="142"/>
      <c r="AD7" s="142"/>
      <c r="AE7" s="142"/>
      <c r="AF7" s="142"/>
      <c r="AG7" s="142"/>
      <c r="AH7" s="142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69">
        <f t="shared" si="1"/>
        <v>15</v>
      </c>
      <c r="D8" s="169"/>
      <c r="E8" s="169"/>
      <c r="F8" s="169"/>
      <c r="G8" s="169">
        <f t="shared" si="2"/>
        <v>0.77880078307140488</v>
      </c>
      <c r="H8" s="169"/>
      <c r="I8" s="169"/>
      <c r="J8" s="169"/>
      <c r="K8" s="169"/>
      <c r="L8" s="169"/>
      <c r="M8" s="210">
        <f t="shared" si="0"/>
        <v>0.77879747712481795</v>
      </c>
      <c r="N8" s="210"/>
      <c r="O8" s="210"/>
      <c r="P8" s="210"/>
      <c r="Q8" s="210"/>
      <c r="R8" s="210"/>
      <c r="S8" s="40"/>
      <c r="T8" s="40"/>
      <c r="U8" s="40"/>
      <c r="V8" s="40"/>
      <c r="W8" s="40"/>
      <c r="X8" s="40"/>
      <c r="Y8" s="40"/>
      <c r="Z8" s="142"/>
      <c r="AA8" s="142"/>
      <c r="AB8" s="142"/>
      <c r="AC8" s="142"/>
      <c r="AD8" s="142"/>
      <c r="AE8" s="142"/>
      <c r="AF8" s="142"/>
      <c r="AG8" s="142"/>
      <c r="AH8" s="142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69">
        <f t="shared" si="1"/>
        <v>20</v>
      </c>
      <c r="D9" s="169"/>
      <c r="E9" s="169"/>
      <c r="F9" s="169"/>
      <c r="G9" s="169">
        <f t="shared" si="2"/>
        <v>0.64118038842995462</v>
      </c>
      <c r="H9" s="169"/>
      <c r="I9" s="169"/>
      <c r="J9" s="169"/>
      <c r="K9" s="169"/>
      <c r="L9" s="169"/>
      <c r="M9" s="210">
        <f t="shared" si="0"/>
        <v>0.64117502566924212</v>
      </c>
      <c r="N9" s="210"/>
      <c r="O9" s="210"/>
      <c r="P9" s="210"/>
      <c r="Q9" s="210"/>
      <c r="R9" s="210"/>
      <c r="S9" s="40"/>
      <c r="T9" s="40"/>
      <c r="U9" s="40"/>
      <c r="V9" s="40"/>
      <c r="W9" s="40"/>
      <c r="X9" s="40"/>
      <c r="Y9" s="40"/>
      <c r="Z9" s="142"/>
      <c r="AA9" s="142"/>
      <c r="AB9" s="142"/>
      <c r="AC9" s="142"/>
      <c r="AD9" s="142"/>
      <c r="AE9" s="142"/>
      <c r="AF9" s="142"/>
      <c r="AG9" s="142"/>
      <c r="AH9" s="142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69">
        <f t="shared" si="1"/>
        <v>25</v>
      </c>
      <c r="D10" s="169"/>
      <c r="E10" s="169"/>
      <c r="F10" s="169"/>
      <c r="G10" s="169">
        <f t="shared" si="2"/>
        <v>0.49935178859927615</v>
      </c>
      <c r="H10" s="169"/>
      <c r="I10" s="169"/>
      <c r="J10" s="169"/>
      <c r="K10" s="169"/>
      <c r="L10" s="169"/>
      <c r="M10" s="210">
        <f t="shared" si="0"/>
        <v>0.49934430613044689</v>
      </c>
      <c r="N10" s="210"/>
      <c r="O10" s="210"/>
      <c r="P10" s="210"/>
      <c r="Q10" s="210"/>
      <c r="R10" s="21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x14ac:dyDescent="0.2">
      <c r="A11" s="40"/>
      <c r="B11" s="40"/>
      <c r="C11" s="169">
        <f t="shared" si="1"/>
        <v>30</v>
      </c>
      <c r="D11" s="169"/>
      <c r="E11" s="169"/>
      <c r="F11" s="169"/>
      <c r="G11" s="169">
        <f t="shared" si="2"/>
        <v>0.36787944117144233</v>
      </c>
      <c r="H11" s="169"/>
      <c r="I11" s="169"/>
      <c r="J11" s="169"/>
      <c r="K11" s="169"/>
      <c r="L11" s="169"/>
      <c r="M11" s="210">
        <f t="shared" si="0"/>
        <v>0.36786999377450758</v>
      </c>
      <c r="N11" s="210"/>
      <c r="O11" s="210"/>
      <c r="P11" s="210"/>
      <c r="Q11" s="210"/>
      <c r="R11" s="21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69">
        <f t="shared" si="1"/>
        <v>35</v>
      </c>
      <c r="D12" s="169"/>
      <c r="E12" s="169"/>
      <c r="F12" s="169"/>
      <c r="G12" s="169">
        <f t="shared" si="2"/>
        <v>0.25637575668641222</v>
      </c>
      <c r="H12" s="169"/>
      <c r="I12" s="169"/>
      <c r="J12" s="169"/>
      <c r="K12" s="169"/>
      <c r="L12" s="169"/>
      <c r="M12" s="210">
        <f t="shared" si="0"/>
        <v>0.25636464280425991</v>
      </c>
      <c r="N12" s="210"/>
      <c r="O12" s="210"/>
      <c r="P12" s="210"/>
      <c r="Q12" s="210"/>
      <c r="R12" s="21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69">
        <f t="shared" si="1"/>
        <v>40</v>
      </c>
      <c r="D13" s="169"/>
      <c r="E13" s="169"/>
      <c r="F13" s="169"/>
      <c r="G13" s="169">
        <f t="shared" si="2"/>
        <v>0.16901331540606609</v>
      </c>
      <c r="H13" s="169"/>
      <c r="I13" s="169"/>
      <c r="J13" s="169"/>
      <c r="K13" s="169"/>
      <c r="L13" s="169"/>
      <c r="M13" s="210">
        <f t="shared" si="0"/>
        <v>0.16900089584314068</v>
      </c>
      <c r="N13" s="210"/>
      <c r="O13" s="210"/>
      <c r="P13" s="210"/>
      <c r="Q13" s="210"/>
      <c r="R13" s="21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69">
        <f t="shared" si="1"/>
        <v>45</v>
      </c>
      <c r="D14" s="169"/>
      <c r="E14" s="169"/>
      <c r="F14" s="169"/>
      <c r="G14" s="169">
        <f t="shared" si="2"/>
        <v>0.10539922456186433</v>
      </c>
      <c r="H14" s="169"/>
      <c r="I14" s="169"/>
      <c r="J14" s="169"/>
      <c r="K14" s="169"/>
      <c r="L14" s="169"/>
      <c r="M14" s="210">
        <f t="shared" si="0"/>
        <v>0.10538585425060705</v>
      </c>
      <c r="N14" s="210"/>
      <c r="O14" s="210"/>
      <c r="P14" s="210"/>
      <c r="Q14" s="210"/>
      <c r="R14" s="21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69">
        <f t="shared" si="1"/>
        <v>50</v>
      </c>
      <c r="D15" s="169"/>
      <c r="E15" s="169"/>
      <c r="F15" s="169"/>
      <c r="G15" s="169">
        <f t="shared" si="2"/>
        <v>6.2176524022116292E-2</v>
      </c>
      <c r="H15" s="169"/>
      <c r="I15" s="169"/>
      <c r="J15" s="169"/>
      <c r="K15" s="169"/>
      <c r="L15" s="169"/>
      <c r="M15" s="210">
        <f t="shared" si="0"/>
        <v>6.2162507723312985E-2</v>
      </c>
      <c r="N15" s="210"/>
      <c r="O15" s="210"/>
      <c r="P15" s="210"/>
      <c r="Q15" s="210"/>
      <c r="R15" s="21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69">
        <f t="shared" si="1"/>
        <v>55</v>
      </c>
      <c r="D16" s="169"/>
      <c r="E16" s="169"/>
      <c r="F16" s="169"/>
      <c r="G16" s="169">
        <f t="shared" si="2"/>
        <v>3.4696685646156522E-2</v>
      </c>
      <c r="H16" s="169"/>
      <c r="I16" s="169"/>
      <c r="J16" s="169"/>
      <c r="K16" s="169"/>
      <c r="L16" s="169"/>
      <c r="M16" s="210">
        <f t="shared" si="0"/>
        <v>3.4682258645728006E-2</v>
      </c>
      <c r="N16" s="210"/>
      <c r="O16" s="210"/>
      <c r="P16" s="210"/>
      <c r="Q16" s="210"/>
      <c r="R16" s="21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69">
        <f t="shared" si="1"/>
        <v>60</v>
      </c>
      <c r="D17" s="169"/>
      <c r="E17" s="169"/>
      <c r="F17" s="169"/>
      <c r="G17" s="169">
        <f t="shared" si="2"/>
        <v>1.8315638888734179E-2</v>
      </c>
      <c r="H17" s="169"/>
      <c r="I17" s="169"/>
      <c r="J17" s="169"/>
      <c r="K17" s="169"/>
      <c r="L17" s="169"/>
      <c r="M17" s="210">
        <f t="shared" si="0"/>
        <v>1.8300967064357507E-2</v>
      </c>
      <c r="N17" s="210"/>
      <c r="O17" s="210"/>
      <c r="P17" s="210"/>
      <c r="Q17" s="210"/>
      <c r="R17" s="21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69">
        <f t="shared" si="1"/>
        <v>65</v>
      </c>
      <c r="D18" s="169"/>
      <c r="E18" s="169"/>
      <c r="F18" s="169"/>
      <c r="G18" s="169">
        <f t="shared" si="2"/>
        <v>9.1459470384278787E-3</v>
      </c>
      <c r="H18" s="169"/>
      <c r="I18" s="169"/>
      <c r="J18" s="169"/>
      <c r="K18" s="169"/>
      <c r="L18" s="169"/>
      <c r="M18" s="210">
        <f t="shared" si="0"/>
        <v>9.1311381678541321E-3</v>
      </c>
      <c r="N18" s="210"/>
      <c r="O18" s="210"/>
      <c r="P18" s="210"/>
      <c r="Q18" s="210"/>
      <c r="R18" s="21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69">
        <f t="shared" si="1"/>
        <v>70</v>
      </c>
      <c r="D19" s="169"/>
      <c r="E19" s="169"/>
      <c r="F19" s="169"/>
      <c r="G19" s="169">
        <f t="shared" si="2"/>
        <v>4.3202394740940618E-3</v>
      </c>
      <c r="H19" s="169"/>
      <c r="I19" s="169"/>
      <c r="J19" s="169"/>
      <c r="K19" s="169"/>
      <c r="L19" s="169"/>
      <c r="M19" s="210">
        <f t="shared" si="0"/>
        <v>4.305358480609243E-3</v>
      </c>
      <c r="N19" s="210"/>
      <c r="O19" s="210"/>
      <c r="P19" s="210"/>
      <c r="Q19" s="210"/>
      <c r="R19" s="21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69">
        <f t="shared" si="1"/>
        <v>75</v>
      </c>
      <c r="D20" s="169"/>
      <c r="E20" s="169"/>
      <c r="F20" s="169"/>
      <c r="G20" s="169">
        <f t="shared" si="2"/>
        <v>1.9304541362277093E-3</v>
      </c>
      <c r="H20" s="169"/>
      <c r="I20" s="169"/>
      <c r="J20" s="169"/>
      <c r="K20" s="169"/>
      <c r="L20" s="169"/>
      <c r="M20" s="210">
        <f t="shared" si="0"/>
        <v>1.9155374260582171E-3</v>
      </c>
      <c r="N20" s="210"/>
      <c r="O20" s="210"/>
      <c r="P20" s="210"/>
      <c r="Q20" s="210"/>
      <c r="R20" s="21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69">
        <f t="shared" si="1"/>
        <v>80</v>
      </c>
      <c r="D21" s="169"/>
      <c r="E21" s="169"/>
      <c r="F21" s="169"/>
      <c r="G21" s="169">
        <f t="shared" si="2"/>
        <v>8.1598783507214826E-4</v>
      </c>
      <c r="H21" s="169"/>
      <c r="I21" s="169"/>
      <c r="J21" s="169"/>
      <c r="K21" s="169"/>
      <c r="L21" s="169"/>
      <c r="M21" s="210">
        <f t="shared" si="0"/>
        <v>8.0105446857757653E-4</v>
      </c>
      <c r="N21" s="210"/>
      <c r="O21" s="210"/>
      <c r="P21" s="210"/>
      <c r="Q21" s="210"/>
      <c r="R21" s="21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69">
        <f t="shared" si="1"/>
        <v>85</v>
      </c>
      <c r="D22" s="169"/>
      <c r="E22" s="169"/>
      <c r="F22" s="169"/>
      <c r="G22" s="169">
        <f t="shared" si="2"/>
        <v>3.2627245380319842E-4</v>
      </c>
      <c r="H22" s="169"/>
      <c r="I22" s="169"/>
      <c r="J22" s="169"/>
      <c r="K22" s="169"/>
      <c r="L22" s="169"/>
      <c r="M22" s="210">
        <f t="shared" si="0"/>
        <v>3.1133176823708682E-4</v>
      </c>
      <c r="N22" s="210"/>
      <c r="O22" s="210"/>
      <c r="P22" s="210"/>
      <c r="Q22" s="210"/>
      <c r="R22" s="21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69">
        <f t="shared" si="1"/>
        <v>90</v>
      </c>
      <c r="D23" s="169"/>
      <c r="E23" s="169"/>
      <c r="F23" s="169"/>
      <c r="G23" s="169">
        <f t="shared" si="2"/>
        <v>1.2340980408667956E-4</v>
      </c>
      <c r="H23" s="169"/>
      <c r="I23" s="169"/>
      <c r="J23" s="169"/>
      <c r="K23" s="169"/>
      <c r="L23" s="169"/>
      <c r="M23" s="210">
        <f t="shared" si="0"/>
        <v>1.084660866242812E-4</v>
      </c>
      <c r="N23" s="210"/>
      <c r="O23" s="210"/>
      <c r="P23" s="210"/>
      <c r="Q23" s="210"/>
      <c r="R23" s="21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69">
        <f t="shared" si="1"/>
        <v>95</v>
      </c>
      <c r="D24" s="169"/>
      <c r="E24" s="169"/>
      <c r="F24" s="169"/>
      <c r="G24" s="169">
        <f t="shared" si="2"/>
        <v>4.4156174947760565E-5</v>
      </c>
      <c r="H24" s="169"/>
      <c r="I24" s="169"/>
      <c r="J24" s="169"/>
      <c r="K24" s="169"/>
      <c r="L24" s="169"/>
      <c r="M24" s="210">
        <f t="shared" si="0"/>
        <v>2.9211272995342795E-5</v>
      </c>
      <c r="N24" s="210"/>
      <c r="O24" s="210"/>
      <c r="P24" s="210"/>
      <c r="Q24" s="210"/>
      <c r="R24" s="21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69">
        <f>AM28</f>
        <v>100</v>
      </c>
      <c r="D25" s="169"/>
      <c r="E25" s="169"/>
      <c r="F25" s="169"/>
      <c r="G25" s="169">
        <f t="shared" si="2"/>
        <v>1.4945338524781425E-5</v>
      </c>
      <c r="H25" s="169"/>
      <c r="I25" s="169"/>
      <c r="J25" s="169"/>
      <c r="K25" s="169"/>
      <c r="L25" s="169"/>
      <c r="M25" s="210">
        <f t="shared" si="0"/>
        <v>0</v>
      </c>
      <c r="N25" s="210"/>
      <c r="O25" s="210"/>
      <c r="P25" s="210"/>
      <c r="Q25" s="210"/>
      <c r="R25" s="21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80"/>
      <c r="R27" s="80"/>
      <c r="S27" s="80"/>
      <c r="T27" s="80"/>
      <c r="U27" s="46"/>
      <c r="V27" s="81"/>
      <c r="W27" s="81"/>
      <c r="X27" s="81"/>
      <c r="Y27" s="46"/>
      <c r="Z27" s="40"/>
      <c r="AA27" s="209" t="s">
        <v>2</v>
      </c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158">
        <v>0</v>
      </c>
      <c r="AN27" s="158"/>
      <c r="AO27" s="158"/>
      <c r="AP27" s="158"/>
      <c r="AQ27" s="158"/>
      <c r="AR27" s="40"/>
    </row>
    <row r="28" spans="1:44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80"/>
      <c r="R28" s="80"/>
      <c r="S28" s="80"/>
      <c r="T28" s="80"/>
      <c r="U28" s="46"/>
      <c r="V28" s="81"/>
      <c r="W28" s="81"/>
      <c r="X28" s="81"/>
      <c r="Y28" s="46"/>
      <c r="Z28" s="40"/>
      <c r="AA28" s="209" t="s">
        <v>3</v>
      </c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158">
        <v>100</v>
      </c>
      <c r="AN28" s="158"/>
      <c r="AO28" s="158"/>
      <c r="AP28" s="158"/>
      <c r="AQ28" s="158"/>
      <c r="AR28" s="40"/>
    </row>
    <row r="29" spans="1:44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80"/>
      <c r="R29" s="80"/>
      <c r="S29" s="80"/>
      <c r="T29" s="80"/>
      <c r="U29" s="46"/>
      <c r="V29" s="81"/>
      <c r="W29" s="81"/>
      <c r="X29" s="81"/>
      <c r="Y29" s="46"/>
      <c r="Z29" s="40"/>
      <c r="AA29" s="209" t="s">
        <v>5</v>
      </c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158">
        <v>30</v>
      </c>
      <c r="AN29" s="158"/>
      <c r="AO29" s="158"/>
      <c r="AP29" s="158"/>
      <c r="AQ29" s="158"/>
      <c r="AR29" s="40"/>
    </row>
    <row r="30" spans="1:44" x14ac:dyDescent="0.2">
      <c r="A30" s="40"/>
      <c r="B30" s="40"/>
      <c r="C30" s="40"/>
      <c r="D30" s="40"/>
      <c r="E30" s="40"/>
      <c r="F30" s="40"/>
      <c r="G30" s="40"/>
      <c r="H30" s="40"/>
      <c r="I30" s="40"/>
      <c r="J30" s="57" t="s">
        <v>8</v>
      </c>
      <c r="K30" s="137" t="s">
        <v>9</v>
      </c>
      <c r="L30" s="137"/>
      <c r="M30" s="137"/>
      <c r="N30" s="137"/>
      <c r="O30" s="137"/>
      <c r="P30" s="137"/>
      <c r="Q30" s="137"/>
      <c r="R30" s="137"/>
      <c r="S30" s="80"/>
      <c r="T30" s="80"/>
      <c r="U30" s="46"/>
      <c r="V30" s="80"/>
      <c r="W30" s="80"/>
      <c r="X30" s="80"/>
      <c r="Y30" s="46"/>
      <c r="Z30" s="40"/>
      <c r="AA30" s="209" t="s">
        <v>6</v>
      </c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136" t="s">
        <v>22</v>
      </c>
      <c r="AN30" s="136"/>
      <c r="AO30" s="136"/>
      <c r="AP30" s="136"/>
      <c r="AQ30" s="136"/>
      <c r="AR30" s="40"/>
    </row>
    <row r="31" spans="1:44" ht="12.75" customHeight="1" x14ac:dyDescent="0.2">
      <c r="A31" s="40"/>
      <c r="B31" s="40"/>
      <c r="C31" s="40"/>
      <c r="D31" s="66"/>
      <c r="E31" s="53"/>
      <c r="F31" s="40"/>
      <c r="G31" s="40"/>
      <c r="H31" s="67"/>
      <c r="I31" s="67"/>
      <c r="J31" s="77" t="s">
        <v>8</v>
      </c>
      <c r="K31" s="139">
        <f>VALUE(AM29)</f>
        <v>30</v>
      </c>
      <c r="L31" s="139"/>
      <c r="M31" s="139"/>
      <c r="N31" s="139"/>
      <c r="O31" s="139"/>
      <c r="P31" s="139"/>
      <c r="Q31" s="139"/>
      <c r="R31" s="139"/>
      <c r="S31" s="40"/>
      <c r="T31" s="40"/>
      <c r="U31" s="159" t="s">
        <v>10</v>
      </c>
      <c r="V31" s="159"/>
      <c r="W31" s="159"/>
      <c r="X31" s="159"/>
      <c r="Y31" s="159"/>
      <c r="Z31" s="159"/>
      <c r="AA31" s="159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x14ac:dyDescent="0.2">
      <c r="A32" s="40"/>
      <c r="B32" s="40"/>
      <c r="C32" s="40"/>
      <c r="D32" s="68"/>
      <c r="E32" s="53"/>
      <c r="F32" s="40"/>
      <c r="G32" s="40"/>
      <c r="H32" s="64"/>
      <c r="I32" s="64"/>
      <c r="J32" s="77" t="s">
        <v>8</v>
      </c>
      <c r="K32" s="140">
        <f>MIN(G5:G25)</f>
        <v>1.4945338524781425E-5</v>
      </c>
      <c r="L32" s="140"/>
      <c r="M32" s="140"/>
      <c r="N32" s="140"/>
      <c r="O32" s="140"/>
      <c r="P32" s="140"/>
      <c r="Q32" s="140"/>
      <c r="R32" s="140"/>
      <c r="S32" s="40"/>
      <c r="T32" s="40"/>
      <c r="U32" s="159"/>
      <c r="V32" s="159"/>
      <c r="W32" s="159"/>
      <c r="X32" s="159"/>
      <c r="Y32" s="159"/>
      <c r="Z32" s="159"/>
      <c r="AA32" s="159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5" x14ac:dyDescent="0.2">
      <c r="A33" s="40"/>
      <c r="B33" s="40"/>
      <c r="C33" s="40"/>
      <c r="D33" s="68"/>
      <c r="E33" s="53"/>
      <c r="F33" s="40"/>
      <c r="G33" s="40"/>
      <c r="H33" s="65"/>
      <c r="I33" s="65"/>
      <c r="J33" s="77" t="s">
        <v>8</v>
      </c>
      <c r="K33" s="139">
        <f>MAX(G5:G25)</f>
        <v>1</v>
      </c>
      <c r="L33" s="139"/>
      <c r="M33" s="139"/>
      <c r="N33" s="139"/>
      <c r="O33" s="139"/>
      <c r="P33" s="139"/>
      <c r="Q33" s="139"/>
      <c r="R33" s="139"/>
      <c r="S33" s="40"/>
      <c r="T33" s="40"/>
      <c r="U33" s="159"/>
      <c r="V33" s="159"/>
      <c r="W33" s="159"/>
      <c r="X33" s="159"/>
      <c r="Y33" s="159"/>
      <c r="Z33" s="159"/>
      <c r="AA33" s="159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5" x14ac:dyDescent="0.2">
      <c r="A34" s="40"/>
      <c r="B34" s="40"/>
      <c r="C34" s="40"/>
      <c r="D34" s="68"/>
      <c r="E34" s="53"/>
      <c r="F34" s="40"/>
      <c r="G34" s="40"/>
      <c r="H34" s="65"/>
      <c r="I34" s="65"/>
      <c r="J34" s="6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79"/>
      <c r="W34" s="79"/>
      <c r="X34" s="79"/>
      <c r="Y34" s="79"/>
      <c r="Z34" s="79"/>
      <c r="AA34" s="7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5" x14ac:dyDescent="0.2">
      <c r="A35" s="40"/>
      <c r="C35" s="137" t="s">
        <v>11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67"/>
      <c r="AR35" s="40"/>
    </row>
    <row r="36" spans="1:65" x14ac:dyDescent="0.2">
      <c r="A36" s="40"/>
      <c r="B36" s="66"/>
      <c r="C36" s="134" t="e">
        <f>"funcion_de_valor=((exp  ((mapa_atributo-"&amp;VALUE(#REF!)&amp;")/"&amp;VALUE(AM29)&amp;",  2))-("&amp;MIN(G5:G25)&amp;"))/(("&amp;MAX(G5:G25)&amp;")-("&amp;MIN(G5:G25)&amp;"))"</f>
        <v>#REF!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78"/>
      <c r="AR36" s="40"/>
    </row>
    <row r="37" spans="1:65" ht="6" customHeight="1" thickBo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BH37" s="49"/>
      <c r="BK37" s="49"/>
      <c r="BM37" s="40"/>
    </row>
    <row r="38" spans="1:65" ht="13.5" customHeight="1" thickBot="1" x14ac:dyDescent="0.25">
      <c r="A38" s="40"/>
      <c r="B38" s="122" t="s">
        <v>12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144" t="s">
        <v>13</v>
      </c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6"/>
      <c r="AR38" s="40"/>
      <c r="AV38" s="57"/>
    </row>
    <row r="39" spans="1:65" ht="13.5" customHeight="1" thickBot="1" x14ac:dyDescent="0.25">
      <c r="A39" s="40"/>
      <c r="B39" s="122" t="s">
        <v>14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4"/>
      <c r="M39" s="144" t="s">
        <v>34</v>
      </c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6"/>
      <c r="AR39" s="40"/>
      <c r="AV39" s="57"/>
    </row>
    <row r="40" spans="1:65" ht="27" customHeight="1" thickBot="1" x14ac:dyDescent="0.25">
      <c r="A40" s="40"/>
      <c r="B40" s="122" t="s">
        <v>15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44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6"/>
      <c r="AR40" s="40"/>
      <c r="AV40" s="77"/>
    </row>
    <row r="41" spans="1:65" ht="13.5" customHeight="1" thickBot="1" x14ac:dyDescent="0.25">
      <c r="A41" s="40"/>
      <c r="B41" s="122" t="s">
        <v>16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44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6"/>
      <c r="AR41" s="40"/>
      <c r="AV41" s="77"/>
    </row>
    <row r="42" spans="1:65" ht="13.5" customHeight="1" thickBot="1" x14ac:dyDescent="0.25">
      <c r="A42" s="40"/>
      <c r="B42" s="122" t="s">
        <v>17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6"/>
      <c r="AR42" s="40"/>
      <c r="AV42" s="77"/>
    </row>
    <row r="43" spans="1:65" ht="12.75" customHeight="1" thickBot="1" x14ac:dyDescent="0.25">
      <c r="A43" s="40"/>
      <c r="B43" s="122" t="s">
        <v>18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47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9"/>
      <c r="AR43" s="40"/>
    </row>
    <row r="44" spans="1:65" ht="13.5" thickBot="1" x14ac:dyDescent="0.25">
      <c r="A44" s="40"/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50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2"/>
      <c r="AR44" s="40"/>
    </row>
    <row r="45" spans="1:65" ht="13.5" thickBot="1" x14ac:dyDescent="0.25">
      <c r="A45" s="40"/>
      <c r="B45" s="122"/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50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2"/>
      <c r="AR45" s="40"/>
    </row>
    <row r="46" spans="1:65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2"/>
      <c r="AR46" s="40"/>
    </row>
    <row r="47" spans="1:65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2"/>
      <c r="AR47" s="40"/>
    </row>
    <row r="48" spans="1:65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50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2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2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2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53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5"/>
      <c r="AR51" s="40"/>
    </row>
    <row r="52" spans="1:44" ht="27" customHeight="1" thickBot="1" x14ac:dyDescent="0.25">
      <c r="A52" s="40"/>
      <c r="B52" s="122" t="s">
        <v>19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44" t="s">
        <v>35</v>
      </c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6"/>
      <c r="AR52" s="40"/>
    </row>
    <row r="53" spans="1:44" ht="13.5" customHeight="1" thickBot="1" x14ac:dyDescent="0.25">
      <c r="A53" s="40"/>
      <c r="B53" s="122" t="s">
        <v>21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44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6"/>
      <c r="AR53" s="40"/>
    </row>
    <row r="54" spans="1:44" x14ac:dyDescent="0.2">
      <c r="A54" s="40"/>
      <c r="B54" s="40"/>
      <c r="C54" s="40"/>
      <c r="D54" s="40"/>
      <c r="E54" s="53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</row>
  </sheetData>
  <mergeCells count="105">
    <mergeCell ref="G5:L5"/>
    <mergeCell ref="G13:L13"/>
    <mergeCell ref="M5:R5"/>
    <mergeCell ref="M6:R6"/>
    <mergeCell ref="M7:R7"/>
    <mergeCell ref="M8:R8"/>
    <mergeCell ref="C10:F10"/>
    <mergeCell ref="C5:F5"/>
    <mergeCell ref="C6:F6"/>
    <mergeCell ref="C8:F8"/>
    <mergeCell ref="C7:F7"/>
    <mergeCell ref="C9:F9"/>
    <mergeCell ref="M11:R11"/>
    <mergeCell ref="M12:R12"/>
    <mergeCell ref="M13:R13"/>
    <mergeCell ref="AI6:AK6"/>
    <mergeCell ref="Z6:AH6"/>
    <mergeCell ref="C17:F17"/>
    <mergeCell ref="C18:F18"/>
    <mergeCell ref="M9:R9"/>
    <mergeCell ref="M10:R10"/>
    <mergeCell ref="M17:R17"/>
    <mergeCell ref="M18:R18"/>
    <mergeCell ref="C14:F14"/>
    <mergeCell ref="C15:F15"/>
    <mergeCell ref="M14:R14"/>
    <mergeCell ref="G14:L14"/>
    <mergeCell ref="G15:L15"/>
    <mergeCell ref="G19:L19"/>
    <mergeCell ref="M15:R15"/>
    <mergeCell ref="G24:L24"/>
    <mergeCell ref="M24:R24"/>
    <mergeCell ref="C20:F20"/>
    <mergeCell ref="Z7:AH9"/>
    <mergeCell ref="G6:L6"/>
    <mergeCell ref="G7:L7"/>
    <mergeCell ref="G8:L8"/>
    <mergeCell ref="G9:L9"/>
    <mergeCell ref="G10:L10"/>
    <mergeCell ref="C16:F16"/>
    <mergeCell ref="C11:F11"/>
    <mergeCell ref="C12:F12"/>
    <mergeCell ref="C13:F13"/>
    <mergeCell ref="G17:L17"/>
    <mergeCell ref="G18:L18"/>
    <mergeCell ref="G11:L11"/>
    <mergeCell ref="G12:L12"/>
    <mergeCell ref="M21:R21"/>
    <mergeCell ref="M22:R22"/>
    <mergeCell ref="G25:L25"/>
    <mergeCell ref="G16:L16"/>
    <mergeCell ref="M19:R19"/>
    <mergeCell ref="M20:R20"/>
    <mergeCell ref="M23:R23"/>
    <mergeCell ref="M53:AQ53"/>
    <mergeCell ref="B53:L53"/>
    <mergeCell ref="M38:AQ38"/>
    <mergeCell ref="M39:AQ39"/>
    <mergeCell ref="M40:AQ40"/>
    <mergeCell ref="C21:F21"/>
    <mergeCell ref="C22:F22"/>
    <mergeCell ref="C23:F23"/>
    <mergeCell ref="C24:F24"/>
    <mergeCell ref="C19:F19"/>
    <mergeCell ref="M16:R16"/>
    <mergeCell ref="G20:L20"/>
    <mergeCell ref="G21:L21"/>
    <mergeCell ref="G22:L22"/>
    <mergeCell ref="G23:L23"/>
    <mergeCell ref="C25:F25"/>
    <mergeCell ref="M25:R25"/>
    <mergeCell ref="M42:AQ42"/>
    <mergeCell ref="M43:AQ43"/>
    <mergeCell ref="B43:L51"/>
    <mergeCell ref="B52:L52"/>
    <mergeCell ref="C36:AP36"/>
    <mergeCell ref="C35:AP35"/>
    <mergeCell ref="M44:AQ44"/>
    <mergeCell ref="M45:AQ45"/>
    <mergeCell ref="M52:AQ52"/>
    <mergeCell ref="M46:AQ46"/>
    <mergeCell ref="M47:AQ47"/>
    <mergeCell ref="M48:AQ48"/>
    <mergeCell ref="M49:AQ49"/>
    <mergeCell ref="M50:AQ50"/>
    <mergeCell ref="M51:AQ51"/>
    <mergeCell ref="B42:L42"/>
    <mergeCell ref="B38:L38"/>
    <mergeCell ref="B39:L39"/>
    <mergeCell ref="B40:L40"/>
    <mergeCell ref="B41:L41"/>
    <mergeCell ref="M41:AQ41"/>
    <mergeCell ref="AA28:AL28"/>
    <mergeCell ref="AA27:AL27"/>
    <mergeCell ref="AM27:AQ27"/>
    <mergeCell ref="AM28:AQ28"/>
    <mergeCell ref="AM29:AQ29"/>
    <mergeCell ref="U31:AA33"/>
    <mergeCell ref="K30:R30"/>
    <mergeCell ref="AA29:AL29"/>
    <mergeCell ref="AM30:AQ30"/>
    <mergeCell ref="AA30:AL30"/>
    <mergeCell ref="K31:R31"/>
    <mergeCell ref="K32:R32"/>
    <mergeCell ref="K33:R33"/>
  </mergeCells>
  <pageMargins left="0.25" right="0.25" top="0.75" bottom="0.75" header="0.3" footer="0.3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autoPict="0" r:id="rId5">
            <anchor moveWithCells="1">
              <from>
                <xdr:col>7</xdr:col>
                <xdr:colOff>76200</xdr:colOff>
                <xdr:row>31</xdr:row>
                <xdr:rowOff>0</xdr:rowOff>
              </from>
              <to>
                <xdr:col>8</xdr:col>
                <xdr:colOff>85725</xdr:colOff>
                <xdr:row>32</xdr:row>
                <xdr:rowOff>19050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autoPict="0" r:id="rId7">
            <anchor moveWithCells="1">
              <from>
                <xdr:col>7</xdr:col>
                <xdr:colOff>76200</xdr:colOff>
                <xdr:row>31</xdr:row>
                <xdr:rowOff>142875</xdr:rowOff>
              </from>
              <to>
                <xdr:col>8</xdr:col>
                <xdr:colOff>66675</xdr:colOff>
                <xdr:row>32</xdr:row>
                <xdr:rowOff>161925</xdr:rowOff>
              </to>
            </anchor>
          </objectPr>
        </oleObject>
      </mc:Choice>
      <mc:Fallback>
        <oleObject progId="Equation.3" shapeId="11267" r:id="rId6"/>
      </mc:Fallback>
    </mc:AlternateContent>
    <mc:AlternateContent xmlns:mc="http://schemas.openxmlformats.org/markup-compatibility/2006">
      <mc:Choice Requires="x14">
        <oleObject progId="Equation.3" shapeId="11268" r:id="rId8">
          <objectPr defaultSize="0" autoPict="0" r:id="rId9">
            <anchor moveWithCells="1" sizeWithCells="1">
              <from>
                <xdr:col>26</xdr:col>
                <xdr:colOff>142875</xdr:colOff>
                <xdr:row>30</xdr:row>
                <xdr:rowOff>0</xdr:rowOff>
              </from>
              <to>
                <xdr:col>37</xdr:col>
                <xdr:colOff>114300</xdr:colOff>
                <xdr:row>33</xdr:row>
                <xdr:rowOff>85725</xdr:rowOff>
              </to>
            </anchor>
          </objectPr>
        </oleObject>
      </mc:Choice>
      <mc:Fallback>
        <oleObject progId="Equation.3" shapeId="11268" r:id="rId8"/>
      </mc:Fallback>
    </mc:AlternateContent>
    <mc:AlternateContent xmlns:mc="http://schemas.openxmlformats.org/markup-compatibility/2006">
      <mc:Choice Requires="x14">
        <oleObject progId="Equation.3" shapeId="11269" r:id="rId10">
          <objectPr defaultSize="0" autoPict="0" r:id="rId11">
            <anchor moveWithCells="1">
              <from>
                <xdr:col>7</xdr:col>
                <xdr:colOff>28575</xdr:colOff>
                <xdr:row>29</xdr:row>
                <xdr:rowOff>142875</xdr:rowOff>
              </from>
              <to>
                <xdr:col>9</xdr:col>
                <xdr:colOff>0</xdr:colOff>
                <xdr:row>31</xdr:row>
                <xdr:rowOff>9525</xdr:rowOff>
              </to>
            </anchor>
          </objectPr>
        </oleObject>
      </mc:Choice>
      <mc:Fallback>
        <oleObject progId="Equation.3" shapeId="11269" r:id="rId10"/>
      </mc:Fallback>
    </mc:AlternateContent>
    <mc:AlternateContent xmlns:mc="http://schemas.openxmlformats.org/markup-compatibility/2006">
      <mc:Choice Requires="x14">
        <oleObject progId="Equation.3" shapeId="11270" r:id="rId12">
          <objectPr defaultSize="0" autoPict="0" r:id="rId13">
            <anchor moveWithCells="1">
              <from>
                <xdr:col>7</xdr:col>
                <xdr:colOff>76200</xdr:colOff>
                <xdr:row>30</xdr:row>
                <xdr:rowOff>9525</xdr:rowOff>
              </from>
              <to>
                <xdr:col>8</xdr:col>
                <xdr:colOff>85725</xdr:colOff>
                <xdr:row>31</xdr:row>
                <xdr:rowOff>0</xdr:rowOff>
              </to>
            </anchor>
          </objectPr>
        </oleObject>
      </mc:Choice>
      <mc:Fallback>
        <oleObject progId="Equation.3" shapeId="1127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30</xdr:row>
                    <xdr:rowOff>38100</xdr:rowOff>
                  </from>
                  <to>
                    <xdr:col>42</xdr:col>
                    <xdr:colOff>123825</xdr:colOff>
                    <xdr:row>32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41">
        <f>EXP(-$AK$6*C5)</f>
        <v>1</v>
      </c>
      <c r="H5" s="141"/>
      <c r="I5" s="141"/>
      <c r="J5" s="141"/>
      <c r="K5" s="141"/>
      <c r="L5" s="141"/>
      <c r="M5" s="141">
        <f t="shared" ref="M5:M25" si="0">(G5-MIN($G$5:$G$25))/(MAX($G$5:$G$25)-MIN($G$5:$G$25))</f>
        <v>1</v>
      </c>
      <c r="N5" s="141"/>
      <c r="O5" s="141"/>
      <c r="P5" s="141"/>
      <c r="Q5" s="141"/>
      <c r="R5" s="141"/>
      <c r="S5" s="141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1">C5+$AI$10</f>
        <v>30</v>
      </c>
      <c r="D6" s="141"/>
      <c r="E6" s="141"/>
      <c r="F6" s="141"/>
      <c r="G6" s="141">
        <f t="shared" ref="G6:G25" si="2">EXP(-$AK$6*C6)</f>
        <v>0.85381020079238323</v>
      </c>
      <c r="H6" s="141"/>
      <c r="I6" s="141"/>
      <c r="J6" s="141"/>
      <c r="K6" s="141"/>
      <c r="L6" s="141"/>
      <c r="M6" s="141">
        <f t="shared" si="0"/>
        <v>0.84733946661541071</v>
      </c>
      <c r="N6" s="141"/>
      <c r="O6" s="141"/>
      <c r="P6" s="141"/>
      <c r="Q6" s="141"/>
      <c r="R6" s="141"/>
      <c r="S6" s="141"/>
      <c r="T6" s="40"/>
      <c r="U6" s="40"/>
      <c r="V6" s="40"/>
      <c r="W6" s="49"/>
      <c r="X6" s="49"/>
      <c r="Y6" s="40"/>
      <c r="Z6" s="40"/>
      <c r="AA6" s="143" t="s">
        <v>25</v>
      </c>
      <c r="AB6" s="143"/>
      <c r="AC6" s="143"/>
      <c r="AD6" s="143"/>
      <c r="AE6" s="143"/>
      <c r="AF6" s="143"/>
      <c r="AG6" s="143"/>
      <c r="AH6" s="143"/>
      <c r="AI6" s="143"/>
      <c r="AJ6" s="143"/>
      <c r="AK6" s="143">
        <f>(-LOG(LOG(1.1+0.88*(10-AM29))))/((LOG(AM28))^2)</f>
        <v>5.2682119069957407E-3</v>
      </c>
      <c r="AL6" s="143"/>
      <c r="AM6" s="143"/>
      <c r="AN6" s="143"/>
      <c r="AO6" s="143"/>
      <c r="AP6" s="143"/>
      <c r="AQ6" s="40"/>
      <c r="AR6" s="40"/>
    </row>
    <row r="7" spans="1:44" x14ac:dyDescent="0.2">
      <c r="A7" s="40"/>
      <c r="B7" s="40"/>
      <c r="C7" s="141">
        <f t="shared" si="1"/>
        <v>60</v>
      </c>
      <c r="D7" s="141"/>
      <c r="E7" s="141"/>
      <c r="F7" s="141"/>
      <c r="G7" s="141">
        <f t="shared" si="2"/>
        <v>0.7289918589771297</v>
      </c>
      <c r="H7" s="141"/>
      <c r="I7" s="141"/>
      <c r="J7" s="141"/>
      <c r="K7" s="141"/>
      <c r="L7" s="141"/>
      <c r="M7" s="141">
        <f t="shared" si="0"/>
        <v>0.71699634595324224</v>
      </c>
      <c r="N7" s="141"/>
      <c r="O7" s="141"/>
      <c r="P7" s="141"/>
      <c r="Q7" s="141"/>
      <c r="R7" s="141"/>
      <c r="S7" s="141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1"/>
        <v>90</v>
      </c>
      <c r="D8" s="141"/>
      <c r="E8" s="141"/>
      <c r="F8" s="141"/>
      <c r="G8" s="141">
        <f t="shared" si="2"/>
        <v>0.62242068548927587</v>
      </c>
      <c r="H8" s="141"/>
      <c r="I8" s="141"/>
      <c r="J8" s="141"/>
      <c r="K8" s="141"/>
      <c r="L8" s="141"/>
      <c r="M8" s="141">
        <f t="shared" si="0"/>
        <v>0.6057080599287703</v>
      </c>
      <c r="N8" s="141"/>
      <c r="O8" s="141"/>
      <c r="P8" s="141"/>
      <c r="Q8" s="141"/>
      <c r="R8" s="141"/>
      <c r="S8" s="141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1"/>
        <v>120</v>
      </c>
      <c r="D9" s="141"/>
      <c r="E9" s="141"/>
      <c r="F9" s="141"/>
      <c r="G9" s="141">
        <f t="shared" si="2"/>
        <v>0.53142913045493134</v>
      </c>
      <c r="H9" s="141"/>
      <c r="I9" s="141"/>
      <c r="J9" s="141"/>
      <c r="K9" s="141"/>
      <c r="L9" s="141"/>
      <c r="M9" s="141">
        <f t="shared" si="0"/>
        <v>0.51068898609237567</v>
      </c>
      <c r="N9" s="141"/>
      <c r="O9" s="141"/>
      <c r="P9" s="141"/>
      <c r="Q9" s="141"/>
      <c r="R9" s="141"/>
      <c r="S9" s="141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1"/>
        <v>150</v>
      </c>
      <c r="D10" s="141"/>
      <c r="E10" s="141"/>
      <c r="F10" s="141"/>
      <c r="G10" s="141">
        <f t="shared" si="2"/>
        <v>0.4537396125806466</v>
      </c>
      <c r="H10" s="141"/>
      <c r="I10" s="141"/>
      <c r="J10" s="141"/>
      <c r="K10" s="141"/>
      <c r="L10" s="141"/>
      <c r="M10" s="141">
        <f t="shared" si="0"/>
        <v>0.42956073158101749</v>
      </c>
      <c r="N10" s="141"/>
      <c r="O10" s="141"/>
      <c r="P10" s="141"/>
      <c r="Q10" s="141"/>
      <c r="R10" s="141"/>
      <c r="S10" s="141"/>
      <c r="T10" s="40"/>
      <c r="U10" s="40"/>
      <c r="V10" s="40"/>
      <c r="W10" s="49"/>
      <c r="X10" s="49"/>
      <c r="Y10" s="40"/>
      <c r="Z10" s="75"/>
      <c r="AA10" s="48"/>
      <c r="AB10" s="48"/>
      <c r="AC10" s="143" t="s">
        <v>0</v>
      </c>
      <c r="AD10" s="143"/>
      <c r="AE10" s="143"/>
      <c r="AF10" s="143"/>
      <c r="AG10" s="143"/>
      <c r="AH10" s="143"/>
      <c r="AI10" s="136">
        <f>(AM28-AM27)/20</f>
        <v>30</v>
      </c>
      <c r="AJ10" s="136"/>
      <c r="AK10" s="136"/>
      <c r="AL10" s="136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41">
        <f t="shared" si="1"/>
        <v>180</v>
      </c>
      <c r="D11" s="141"/>
      <c r="E11" s="141"/>
      <c r="F11" s="141"/>
      <c r="G11" s="141">
        <f t="shared" si="2"/>
        <v>0.38740750972494004</v>
      </c>
      <c r="H11" s="141"/>
      <c r="I11" s="141"/>
      <c r="J11" s="141"/>
      <c r="K11" s="141"/>
      <c r="L11" s="141"/>
      <c r="M11" s="141">
        <f t="shared" si="0"/>
        <v>0.3602926003067391</v>
      </c>
      <c r="N11" s="141"/>
      <c r="O11" s="141"/>
      <c r="P11" s="141"/>
      <c r="Q11" s="141"/>
      <c r="R11" s="141"/>
      <c r="S11" s="141"/>
      <c r="T11" s="40"/>
      <c r="U11" s="40"/>
      <c r="V11" s="40"/>
      <c r="W11" s="49"/>
      <c r="X11" s="49"/>
      <c r="Y11" s="40"/>
      <c r="Z11" s="40"/>
      <c r="AA11" s="46"/>
      <c r="AB11" s="46"/>
      <c r="AC11" s="142" t="s">
        <v>1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41">
        <f t="shared" si="1"/>
        <v>210</v>
      </c>
      <c r="D12" s="141"/>
      <c r="E12" s="141"/>
      <c r="F12" s="141"/>
      <c r="G12" s="141">
        <f t="shared" si="2"/>
        <v>0.33077248366672818</v>
      </c>
      <c r="H12" s="141"/>
      <c r="I12" s="141"/>
      <c r="J12" s="141"/>
      <c r="K12" s="141"/>
      <c r="L12" s="141"/>
      <c r="M12" s="141">
        <f t="shared" si="0"/>
        <v>0.30115076323493423</v>
      </c>
      <c r="N12" s="141"/>
      <c r="O12" s="141"/>
      <c r="P12" s="141"/>
      <c r="Q12" s="141"/>
      <c r="R12" s="141"/>
      <c r="S12" s="141"/>
      <c r="T12" s="40"/>
      <c r="U12" s="40"/>
      <c r="V12" s="40"/>
      <c r="W12" s="49"/>
      <c r="X12" s="49"/>
      <c r="Y12" s="40"/>
      <c r="Z12" s="40"/>
      <c r="AA12" s="40"/>
      <c r="AB12" s="40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41">
        <f t="shared" si="1"/>
        <v>240</v>
      </c>
      <c r="D13" s="141"/>
      <c r="E13" s="141"/>
      <c r="F13" s="141"/>
      <c r="G13" s="141">
        <f t="shared" si="2"/>
        <v>0.28241692069608448</v>
      </c>
      <c r="H13" s="141"/>
      <c r="I13" s="141"/>
      <c r="J13" s="141"/>
      <c r="K13" s="141"/>
      <c r="L13" s="141"/>
      <c r="M13" s="141">
        <f t="shared" si="0"/>
        <v>0.25065485944942617</v>
      </c>
      <c r="N13" s="141"/>
      <c r="O13" s="141"/>
      <c r="P13" s="141"/>
      <c r="Q13" s="141"/>
      <c r="R13" s="141"/>
      <c r="S13" s="141"/>
      <c r="T13" s="40"/>
      <c r="U13" s="40"/>
      <c r="V13" s="40"/>
      <c r="W13" s="49"/>
      <c r="X13" s="49"/>
      <c r="Y13" s="40"/>
      <c r="Z13" s="40"/>
      <c r="AA13" s="40"/>
      <c r="AB13" s="40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41">
        <f t="shared" si="1"/>
        <v>270</v>
      </c>
      <c r="D14" s="141"/>
      <c r="E14" s="141"/>
      <c r="F14" s="141"/>
      <c r="G14" s="141">
        <f t="shared" si="2"/>
        <v>0.24113044776669043</v>
      </c>
      <c r="H14" s="141"/>
      <c r="I14" s="141"/>
      <c r="J14" s="141"/>
      <c r="K14" s="141"/>
      <c r="L14" s="141"/>
      <c r="M14" s="141">
        <f t="shared" si="0"/>
        <v>0.20754094169912862</v>
      </c>
      <c r="N14" s="141"/>
      <c r="O14" s="141"/>
      <c r="P14" s="141"/>
      <c r="Q14" s="141"/>
      <c r="R14" s="141"/>
      <c r="S14" s="141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1"/>
        <v>300</v>
      </c>
      <c r="D15" s="141"/>
      <c r="E15" s="141"/>
      <c r="F15" s="141"/>
      <c r="G15" s="141">
        <f t="shared" si="2"/>
        <v>0.20587963602483528</v>
      </c>
      <c r="H15" s="141"/>
      <c r="I15" s="141"/>
      <c r="J15" s="141"/>
      <c r="K15" s="141"/>
      <c r="L15" s="141"/>
      <c r="M15" s="141">
        <f t="shared" si="0"/>
        <v>0.17072983892780089</v>
      </c>
      <c r="N15" s="141"/>
      <c r="O15" s="141"/>
      <c r="P15" s="141"/>
      <c r="Q15" s="141"/>
      <c r="R15" s="141"/>
      <c r="S15" s="141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1"/>
        <v>330</v>
      </c>
      <c r="D16" s="141"/>
      <c r="E16" s="141"/>
      <c r="F16" s="141"/>
      <c r="G16" s="141">
        <f t="shared" si="2"/>
        <v>0.17578213337342738</v>
      </c>
      <c r="H16" s="141"/>
      <c r="I16" s="141"/>
      <c r="J16" s="141"/>
      <c r="K16" s="141"/>
      <c r="L16" s="141"/>
      <c r="M16" s="141">
        <f t="shared" si="0"/>
        <v>0.1393001438792244</v>
      </c>
      <c r="N16" s="141"/>
      <c r="O16" s="141"/>
      <c r="P16" s="141"/>
      <c r="Q16" s="141"/>
      <c r="R16" s="141"/>
      <c r="S16" s="141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41">
        <f t="shared" si="1"/>
        <v>360</v>
      </c>
      <c r="D17" s="141"/>
      <c r="E17" s="141"/>
      <c r="F17" s="141"/>
      <c r="G17" s="141">
        <f t="shared" si="2"/>
        <v>0.15008457859127949</v>
      </c>
      <c r="H17" s="141"/>
      <c r="I17" s="141"/>
      <c r="J17" s="141"/>
      <c r="K17" s="141"/>
      <c r="L17" s="141"/>
      <c r="M17" s="141">
        <f t="shared" si="0"/>
        <v>0.11246514963895596</v>
      </c>
      <c r="N17" s="141"/>
      <c r="O17" s="141"/>
      <c r="P17" s="141"/>
      <c r="Q17" s="141"/>
      <c r="R17" s="141"/>
      <c r="S17" s="141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41">
        <f t="shared" si="1"/>
        <v>390</v>
      </c>
      <c r="D18" s="141"/>
      <c r="E18" s="141"/>
      <c r="F18" s="141"/>
      <c r="G18" s="141">
        <f t="shared" si="2"/>
        <v>0.12814374418286059</v>
      </c>
      <c r="H18" s="141"/>
      <c r="I18" s="141"/>
      <c r="J18" s="141"/>
      <c r="K18" s="141"/>
      <c r="L18" s="141"/>
      <c r="M18" s="141">
        <f t="shared" si="0"/>
        <v>8.9553157818409959E-2</v>
      </c>
      <c r="N18" s="141"/>
      <c r="O18" s="141"/>
      <c r="P18" s="141"/>
      <c r="Q18" s="141"/>
      <c r="R18" s="141"/>
      <c r="S18" s="141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41">
        <f t="shared" si="1"/>
        <v>420</v>
      </c>
      <c r="D19" s="141"/>
      <c r="E19" s="141"/>
      <c r="F19" s="141"/>
      <c r="G19" s="141">
        <f t="shared" si="2"/>
        <v>0.10941043595105596</v>
      </c>
      <c r="H19" s="141"/>
      <c r="I19" s="141"/>
      <c r="J19" s="141"/>
      <c r="K19" s="141"/>
      <c r="L19" s="141"/>
      <c r="M19" s="141">
        <f t="shared" si="0"/>
        <v>6.9990665481556066E-2</v>
      </c>
      <c r="N19" s="141"/>
      <c r="O19" s="141"/>
      <c r="P19" s="141"/>
      <c r="Q19" s="141"/>
      <c r="R19" s="141"/>
      <c r="S19" s="141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41">
        <f t="shared" si="1"/>
        <v>450</v>
      </c>
      <c r="D20" s="141"/>
      <c r="E20" s="141"/>
      <c r="F20" s="141"/>
      <c r="G20" s="141">
        <f t="shared" si="2"/>
        <v>9.3415746288153287E-2</v>
      </c>
      <c r="H20" s="141"/>
      <c r="I20" s="141"/>
      <c r="J20" s="141"/>
      <c r="K20" s="141"/>
      <c r="L20" s="141"/>
      <c r="M20" s="141">
        <f t="shared" si="0"/>
        <v>5.3288009971427443E-2</v>
      </c>
      <c r="N20" s="141"/>
      <c r="O20" s="141"/>
      <c r="P20" s="141"/>
      <c r="Q20" s="141"/>
      <c r="R20" s="141"/>
      <c r="S20" s="141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41">
        <f t="shared" si="1"/>
        <v>480</v>
      </c>
      <c r="D21" s="141"/>
      <c r="E21" s="141"/>
      <c r="F21" s="141"/>
      <c r="G21" s="141">
        <f t="shared" si="2"/>
        <v>7.9759317095458471E-2</v>
      </c>
      <c r="H21" s="141"/>
      <c r="I21" s="141"/>
      <c r="J21" s="141"/>
      <c r="K21" s="141"/>
      <c r="L21" s="141"/>
      <c r="M21" s="141">
        <f t="shared" si="0"/>
        <v>3.9027112316558477E-2</v>
      </c>
      <c r="N21" s="141"/>
      <c r="O21" s="141"/>
      <c r="P21" s="141"/>
      <c r="Q21" s="141"/>
      <c r="R21" s="141"/>
      <c r="S21" s="141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41">
        <f t="shared" si="1"/>
        <v>510</v>
      </c>
      <c r="D22" s="141"/>
      <c r="E22" s="141"/>
      <c r="F22" s="141"/>
      <c r="G22" s="141">
        <f t="shared" si="2"/>
        <v>6.8099318544336762E-2</v>
      </c>
      <c r="H22" s="141"/>
      <c r="I22" s="141"/>
      <c r="J22" s="141"/>
      <c r="K22" s="141"/>
      <c r="L22" s="141"/>
      <c r="M22" s="141">
        <f t="shared" si="0"/>
        <v>2.6851012426375203E-2</v>
      </c>
      <c r="N22" s="141"/>
      <c r="O22" s="141"/>
      <c r="P22" s="141"/>
      <c r="Q22" s="141"/>
      <c r="R22" s="141"/>
      <c r="S22" s="141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41">
        <f t="shared" si="1"/>
        <v>540</v>
      </c>
      <c r="D23" s="141"/>
      <c r="E23" s="141"/>
      <c r="F23" s="141"/>
      <c r="G23" s="141">
        <f t="shared" si="2"/>
        <v>5.8143892840164628E-2</v>
      </c>
      <c r="H23" s="141"/>
      <c r="I23" s="141"/>
      <c r="J23" s="141"/>
      <c r="K23" s="141"/>
      <c r="L23" s="141"/>
      <c r="M23" s="141">
        <f t="shared" si="0"/>
        <v>1.645493413426969E-2</v>
      </c>
      <c r="N23" s="141"/>
      <c r="O23" s="141"/>
      <c r="P23" s="141"/>
      <c r="Q23" s="141"/>
      <c r="R23" s="141"/>
      <c r="S23" s="141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41">
        <f t="shared" si="1"/>
        <v>570</v>
      </c>
      <c r="D24" s="141"/>
      <c r="E24" s="141"/>
      <c r="F24" s="141"/>
      <c r="G24" s="141">
        <f t="shared" si="2"/>
        <v>4.9643848820711781E-2</v>
      </c>
      <c r="H24" s="141"/>
      <c r="I24" s="141"/>
      <c r="J24" s="141"/>
      <c r="K24" s="141"/>
      <c r="L24" s="141"/>
      <c r="M24" s="141">
        <f t="shared" si="0"/>
        <v>7.5786564402337657E-3</v>
      </c>
      <c r="N24" s="141"/>
      <c r="O24" s="141"/>
      <c r="P24" s="141"/>
      <c r="Q24" s="141"/>
      <c r="R24" s="141"/>
      <c r="S24" s="141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41">
        <f>AM28</f>
        <v>600</v>
      </c>
      <c r="D25" s="141"/>
      <c r="E25" s="141"/>
      <c r="F25" s="141"/>
      <c r="G25" s="141">
        <f t="shared" si="2"/>
        <v>4.238642452971865E-2</v>
      </c>
      <c r="H25" s="141"/>
      <c r="I25" s="141"/>
      <c r="J25" s="141"/>
      <c r="K25" s="141"/>
      <c r="L25" s="141"/>
      <c r="M25" s="141">
        <f t="shared" si="0"/>
        <v>0</v>
      </c>
      <c r="N25" s="141"/>
      <c r="O25" s="141"/>
      <c r="P25" s="141"/>
      <c r="Q25" s="141"/>
      <c r="R25" s="141"/>
      <c r="S25" s="141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>
        <v>600</v>
      </c>
      <c r="AN28" s="136"/>
      <c r="AO28" s="136"/>
      <c r="AP28" s="136"/>
      <c r="AQ28" s="136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35" t="s">
        <v>24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>
        <v>2</v>
      </c>
      <c r="AN29" s="136"/>
      <c r="AO29" s="136"/>
      <c r="AP29" s="136"/>
      <c r="AQ29" s="136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35" t="s">
        <v>6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 t="s">
        <v>7</v>
      </c>
      <c r="AN30" s="136"/>
      <c r="AO30" s="136"/>
      <c r="AP30" s="136"/>
      <c r="AQ30" s="136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37">
        <f>VALUE(AK6)</f>
        <v>5.2682119069957407E-3</v>
      </c>
      <c r="K32" s="137"/>
      <c r="L32" s="137"/>
      <c r="M32" s="137"/>
      <c r="N32" s="137"/>
      <c r="O32" s="137"/>
      <c r="P32" s="137"/>
      <c r="Q32" s="137"/>
      <c r="R32" s="40"/>
      <c r="S32" s="40"/>
      <c r="T32" s="40"/>
      <c r="U32" s="138" t="s">
        <v>10</v>
      </c>
      <c r="V32" s="138"/>
      <c r="W32" s="138"/>
      <c r="X32" s="138"/>
      <c r="Y32" s="138"/>
      <c r="Z32" s="138"/>
      <c r="AA32" s="1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37" t="s">
        <v>9</v>
      </c>
      <c r="K33" s="137"/>
      <c r="L33" s="137"/>
      <c r="M33" s="137"/>
      <c r="N33" s="137"/>
      <c r="O33" s="137"/>
      <c r="P33" s="137"/>
      <c r="Q33" s="137"/>
      <c r="R33" s="40"/>
      <c r="S33" s="40"/>
      <c r="T33" s="40"/>
      <c r="U33" s="138"/>
      <c r="V33" s="138"/>
      <c r="W33" s="138"/>
      <c r="X33" s="138"/>
      <c r="Y33" s="138"/>
      <c r="Z33" s="138"/>
      <c r="AA33" s="1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39">
        <f>MIN(G5:G25)</f>
        <v>4.238642452971865E-2</v>
      </c>
      <c r="K34" s="139"/>
      <c r="L34" s="139"/>
      <c r="M34" s="139"/>
      <c r="N34" s="139"/>
      <c r="O34" s="139"/>
      <c r="P34" s="139"/>
      <c r="Q34" s="139"/>
      <c r="R34" s="40"/>
      <c r="S34" s="40"/>
      <c r="T34" s="40"/>
      <c r="U34" s="138"/>
      <c r="V34" s="138"/>
      <c r="W34" s="138"/>
      <c r="X34" s="138"/>
      <c r="Y34" s="138"/>
      <c r="Z34" s="138"/>
      <c r="AA34" s="13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40">
        <f>MAX(G5:G25)</f>
        <v>1</v>
      </c>
      <c r="K35" s="140"/>
      <c r="L35" s="140"/>
      <c r="M35" s="140"/>
      <c r="N35" s="140"/>
      <c r="O35" s="140"/>
      <c r="P35" s="140"/>
      <c r="Q35" s="140"/>
      <c r="R35" s="40"/>
      <c r="S35" s="40"/>
      <c r="T35" s="40"/>
      <c r="U35" s="138"/>
      <c r="V35" s="138"/>
      <c r="W35" s="138"/>
      <c r="X35" s="138"/>
      <c r="Y35" s="138"/>
      <c r="Z35" s="138"/>
      <c r="AA35" s="13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92"/>
      <c r="F36" s="40"/>
      <c r="G36" s="9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((-0.00526821190699574*mapa_atributo)-(0.0423864245297186)))/((1)-(0.0423864245297186))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 t="s">
        <v>36</v>
      </c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  <c r="AR40" s="64"/>
      <c r="AS40" s="64"/>
      <c r="AT40" s="64"/>
    </row>
    <row r="41" spans="1:46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 t="s">
        <v>37</v>
      </c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  <c r="AR41" s="40"/>
    </row>
    <row r="42" spans="1:46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  <c r="AR42" s="40"/>
    </row>
    <row r="43" spans="1:46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  <c r="AR43" s="40"/>
    </row>
    <row r="44" spans="1:46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  <c r="AR44" s="40"/>
    </row>
    <row r="45" spans="1:46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  <c r="AR45" s="40"/>
    </row>
    <row r="46" spans="1:46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  <c r="AR46" s="40"/>
    </row>
    <row r="47" spans="1:46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  <c r="AR47" s="40"/>
    </row>
    <row r="48" spans="1:46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5058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45058" r:id="rId4"/>
      </mc:Fallback>
    </mc:AlternateContent>
    <mc:AlternateContent xmlns:mc="http://schemas.openxmlformats.org/markup-compatibility/2006">
      <mc:Choice Requires="x14">
        <oleObject progId="Equation.3" shapeId="45059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5059" r:id="rId6"/>
      </mc:Fallback>
    </mc:AlternateContent>
    <mc:AlternateContent xmlns:mc="http://schemas.openxmlformats.org/markup-compatibility/2006">
      <mc:Choice Requires="x14">
        <oleObject progId="Equation.3" shapeId="45060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4506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56"/>
  <sheetViews>
    <sheetView showGridLines="0" showRowColHeaders="0" topLeftCell="C7" zoomScale="90" zoomScaleNormal="90" workbookViewId="0">
      <selection activeCell="B45" sqref="B45:L54"/>
    </sheetView>
  </sheetViews>
  <sheetFormatPr defaultColWidth="9.140625" defaultRowHeight="12.75" x14ac:dyDescent="0.2"/>
  <cols>
    <col min="1" max="1" width="2.85546875" style="63" customWidth="1"/>
    <col min="2" max="3" width="2.140625" style="63" customWidth="1"/>
    <col min="4" max="4" width="2.140625" style="90" customWidth="1"/>
    <col min="5" max="59" width="2.140625" style="63" customWidth="1"/>
    <col min="60" max="16384" width="9.140625" style="63"/>
  </cols>
  <sheetData>
    <row r="1" spans="1:44" ht="4.5" customHeight="1" x14ac:dyDescent="0.2">
      <c r="A1" s="40"/>
      <c r="B1" s="40"/>
      <c r="C1" s="40"/>
      <c r="D1" s="86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8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86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86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60">
        <f>1-EXP((C5-10)/$AJ$6)</f>
        <v>1.3371039755199154E-2</v>
      </c>
      <c r="H5" s="160"/>
      <c r="I5" s="160"/>
      <c r="J5" s="160"/>
      <c r="K5" s="160"/>
      <c r="L5" s="160"/>
      <c r="M5" s="141">
        <f>(G5-MIN(G$5:G$25))/((MAX(G$5:G$25)-MIN(G$5:G$25)))</f>
        <v>1</v>
      </c>
      <c r="N5" s="141"/>
      <c r="O5" s="141"/>
      <c r="P5" s="141"/>
      <c r="Q5" s="141"/>
      <c r="R5" s="141"/>
      <c r="S5" s="141"/>
      <c r="T5" s="40"/>
      <c r="U5" s="40"/>
      <c r="V5" s="49">
        <f>1-M5</f>
        <v>0</v>
      </c>
      <c r="W5" s="4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0">C5+$AL$10</f>
        <v>65</v>
      </c>
      <c r="D6" s="141"/>
      <c r="E6" s="141"/>
      <c r="F6" s="141"/>
      <c r="G6" s="160">
        <f t="shared" ref="G6:G25" si="1">1-EXP((C6-10)/$AJ$6)</f>
        <v>-7.6846436665382045E-2</v>
      </c>
      <c r="H6" s="160"/>
      <c r="I6" s="160"/>
      <c r="J6" s="160"/>
      <c r="K6" s="160"/>
      <c r="L6" s="160"/>
      <c r="M6" s="141">
        <f t="shared" ref="M6:M25" si="2">(G6-MIN(G$5:G$25))/((MAX(G$5:G$25)-MIN(G$5:G$25)))</f>
        <v>0.98076717043863781</v>
      </c>
      <c r="N6" s="141"/>
      <c r="O6" s="141"/>
      <c r="P6" s="141"/>
      <c r="Q6" s="141"/>
      <c r="R6" s="141"/>
      <c r="S6" s="141"/>
      <c r="T6" s="40"/>
      <c r="U6" s="40"/>
      <c r="V6" s="49">
        <f t="shared" ref="V6:V25" si="3">1-M6</f>
        <v>1.9232829561362186E-2</v>
      </c>
      <c r="W6" s="49"/>
      <c r="X6" s="40"/>
      <c r="Y6" s="143" t="s">
        <v>25</v>
      </c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62">
        <f>10^(3/10*(LOG(AM28^5)-AM29))</f>
        <v>742.87377730180719</v>
      </c>
      <c r="AK6" s="163"/>
      <c r="AL6" s="163"/>
      <c r="AM6" s="163"/>
      <c r="AN6" s="163"/>
      <c r="AO6" s="164"/>
      <c r="AP6" s="40"/>
      <c r="AQ6" s="40"/>
      <c r="AR6" s="40"/>
    </row>
    <row r="7" spans="1:44" x14ac:dyDescent="0.2">
      <c r="A7" s="40"/>
      <c r="B7" s="40"/>
      <c r="C7" s="141">
        <f t="shared" si="0"/>
        <v>130</v>
      </c>
      <c r="D7" s="141"/>
      <c r="E7" s="141"/>
      <c r="F7" s="141"/>
      <c r="G7" s="160">
        <f t="shared" si="1"/>
        <v>-0.17531341049548455</v>
      </c>
      <c r="H7" s="160"/>
      <c r="I7" s="160"/>
      <c r="J7" s="160"/>
      <c r="K7" s="160"/>
      <c r="L7" s="160"/>
      <c r="M7" s="141">
        <f t="shared" si="2"/>
        <v>0.95977568851922734</v>
      </c>
      <c r="N7" s="141"/>
      <c r="O7" s="141"/>
      <c r="P7" s="141"/>
      <c r="Q7" s="141"/>
      <c r="R7" s="141"/>
      <c r="S7" s="141"/>
      <c r="T7" s="40"/>
      <c r="U7" s="40"/>
      <c r="V7" s="49">
        <f t="shared" si="3"/>
        <v>4.0224311480772657E-2</v>
      </c>
      <c r="W7" s="49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0"/>
        <v>195</v>
      </c>
      <c r="D8" s="141"/>
      <c r="E8" s="141"/>
      <c r="F8" s="141"/>
      <c r="G8" s="160">
        <f t="shared" si="1"/>
        <v>-0.28278421681750898</v>
      </c>
      <c r="H8" s="160"/>
      <c r="I8" s="160"/>
      <c r="J8" s="160"/>
      <c r="K8" s="160"/>
      <c r="L8" s="160"/>
      <c r="M8" s="141">
        <f t="shared" si="2"/>
        <v>0.93686474284859311</v>
      </c>
      <c r="N8" s="141"/>
      <c r="O8" s="141"/>
      <c r="P8" s="141"/>
      <c r="Q8" s="141"/>
      <c r="R8" s="141"/>
      <c r="S8" s="141"/>
      <c r="T8" s="40"/>
      <c r="U8" s="40"/>
      <c r="V8" s="49">
        <f t="shared" si="3"/>
        <v>6.3135257151406887E-2</v>
      </c>
      <c r="W8" s="4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0"/>
        <v>260</v>
      </c>
      <c r="D9" s="141"/>
      <c r="E9" s="141"/>
      <c r="F9" s="141"/>
      <c r="G9" s="160">
        <f t="shared" si="1"/>
        <v>-0.40008216720882217</v>
      </c>
      <c r="H9" s="160"/>
      <c r="I9" s="160"/>
      <c r="J9" s="160"/>
      <c r="K9" s="160"/>
      <c r="L9" s="160"/>
      <c r="M9" s="141">
        <f t="shared" si="2"/>
        <v>0.91185881741950869</v>
      </c>
      <c r="N9" s="141"/>
      <c r="O9" s="141"/>
      <c r="P9" s="141"/>
      <c r="Q9" s="141"/>
      <c r="R9" s="141"/>
      <c r="S9" s="141"/>
      <c r="T9" s="40"/>
      <c r="U9" s="40"/>
      <c r="V9" s="49">
        <f t="shared" si="3"/>
        <v>8.8141182580491306E-2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0"/>
        <v>325</v>
      </c>
      <c r="D10" s="141"/>
      <c r="E10" s="141"/>
      <c r="F10" s="141"/>
      <c r="G10" s="160">
        <f t="shared" si="1"/>
        <v>-0.52810585696114587</v>
      </c>
      <c r="H10" s="160"/>
      <c r="I10" s="160"/>
      <c r="J10" s="160"/>
      <c r="K10" s="160"/>
      <c r="L10" s="160"/>
      <c r="M10" s="141">
        <f t="shared" si="2"/>
        <v>0.88456634701893533</v>
      </c>
      <c r="N10" s="141"/>
      <c r="O10" s="141"/>
      <c r="P10" s="141"/>
      <c r="Q10" s="141"/>
      <c r="R10" s="141"/>
      <c r="S10" s="141"/>
      <c r="T10" s="40"/>
      <c r="U10" s="40"/>
      <c r="V10" s="49">
        <f t="shared" si="3"/>
        <v>0.11543365298106467</v>
      </c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165" t="s">
        <v>0</v>
      </c>
      <c r="AH10" s="166"/>
      <c r="AI10" s="166"/>
      <c r="AJ10" s="166"/>
      <c r="AK10" s="167"/>
      <c r="AL10" s="158">
        <f>(AM28-AM27)/20</f>
        <v>65</v>
      </c>
      <c r="AM10" s="158"/>
      <c r="AN10" s="158"/>
      <c r="AO10" s="158"/>
      <c r="AP10" s="158"/>
      <c r="AQ10" s="40"/>
      <c r="AR10" s="40"/>
    </row>
    <row r="11" spans="1:44" ht="12.75" customHeight="1" x14ac:dyDescent="0.2">
      <c r="A11" s="40"/>
      <c r="B11" s="40"/>
      <c r="C11" s="141">
        <f t="shared" si="0"/>
        <v>390</v>
      </c>
      <c r="D11" s="141"/>
      <c r="E11" s="141"/>
      <c r="F11" s="141"/>
      <c r="G11" s="160">
        <f t="shared" si="1"/>
        <v>-0.66783604903288296</v>
      </c>
      <c r="H11" s="160"/>
      <c r="I11" s="160"/>
      <c r="J11" s="160"/>
      <c r="K11" s="160"/>
      <c r="L11" s="160"/>
      <c r="M11" s="141">
        <f t="shared" si="2"/>
        <v>0.8547782496866202</v>
      </c>
      <c r="N11" s="141"/>
      <c r="O11" s="141"/>
      <c r="P11" s="141"/>
      <c r="Q11" s="141"/>
      <c r="R11" s="141"/>
      <c r="S11" s="141"/>
      <c r="T11" s="40"/>
      <c r="U11" s="40"/>
      <c r="V11" s="49">
        <f t="shared" si="3"/>
        <v>0.1452217503133798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161" t="s">
        <v>1</v>
      </c>
      <c r="AH11" s="161"/>
      <c r="AI11" s="161"/>
      <c r="AJ11" s="161"/>
      <c r="AK11" s="161"/>
      <c r="AL11" s="161"/>
      <c r="AM11" s="161"/>
      <c r="AN11" s="161"/>
      <c r="AO11" s="161"/>
      <c r="AP11" s="161"/>
      <c r="AQ11" s="40"/>
      <c r="AR11" s="40"/>
    </row>
    <row r="12" spans="1:44" x14ac:dyDescent="0.2">
      <c r="A12" s="40"/>
      <c r="B12" s="40"/>
      <c r="C12" s="141">
        <f t="shared" si="0"/>
        <v>455</v>
      </c>
      <c r="D12" s="141"/>
      <c r="E12" s="141"/>
      <c r="F12" s="141"/>
      <c r="G12" s="160">
        <f t="shared" si="1"/>
        <v>-0.82034318747090906</v>
      </c>
      <c r="H12" s="160"/>
      <c r="I12" s="160"/>
      <c r="J12" s="160"/>
      <c r="K12" s="160"/>
      <c r="L12" s="160"/>
      <c r="M12" s="141">
        <f t="shared" si="2"/>
        <v>0.82226632498152519</v>
      </c>
      <c r="N12" s="141"/>
      <c r="O12" s="141"/>
      <c r="P12" s="141"/>
      <c r="Q12" s="141"/>
      <c r="R12" s="141"/>
      <c r="S12" s="141"/>
      <c r="T12" s="40"/>
      <c r="U12" s="40"/>
      <c r="V12" s="49">
        <f t="shared" si="3"/>
        <v>0.17773367501847481</v>
      </c>
      <c r="W12" s="49"/>
      <c r="X12" s="40"/>
      <c r="Y12" s="40"/>
      <c r="Z12" s="40"/>
      <c r="AA12" s="40"/>
      <c r="AB12" s="40"/>
      <c r="AC12" s="40"/>
      <c r="AD12" s="40"/>
      <c r="AE12" s="40"/>
      <c r="AF12" s="4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40"/>
      <c r="AR12" s="40"/>
    </row>
    <row r="13" spans="1:44" x14ac:dyDescent="0.2">
      <c r="A13" s="40"/>
      <c r="B13" s="40"/>
      <c r="C13" s="141">
        <f t="shared" si="0"/>
        <v>520</v>
      </c>
      <c r="D13" s="141"/>
      <c r="E13" s="141"/>
      <c r="F13" s="141"/>
      <c r="G13" s="160">
        <f t="shared" si="1"/>
        <v>-0.98679559786060067</v>
      </c>
      <c r="H13" s="160"/>
      <c r="I13" s="160"/>
      <c r="J13" s="160"/>
      <c r="K13" s="160"/>
      <c r="L13" s="160"/>
      <c r="M13" s="141">
        <f t="shared" si="2"/>
        <v>0.78678150578553485</v>
      </c>
      <c r="N13" s="141"/>
      <c r="O13" s="141"/>
      <c r="P13" s="141"/>
      <c r="Q13" s="141"/>
      <c r="R13" s="141"/>
      <c r="S13" s="141"/>
      <c r="T13" s="40"/>
      <c r="U13" s="40"/>
      <c r="V13" s="49">
        <f t="shared" si="3"/>
        <v>0.21321849421446515</v>
      </c>
      <c r="W13" s="49"/>
      <c r="X13" s="40"/>
      <c r="Y13" s="40"/>
      <c r="Z13" s="40"/>
      <c r="AA13" s="40"/>
      <c r="AB13" s="40"/>
      <c r="AC13" s="40"/>
      <c r="AD13" s="40"/>
      <c r="AE13" s="40"/>
      <c r="AF13" s="4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40"/>
      <c r="AR13" s="40"/>
    </row>
    <row r="14" spans="1:44" x14ac:dyDescent="0.2">
      <c r="A14" s="40"/>
      <c r="B14" s="40"/>
      <c r="C14" s="141">
        <f t="shared" si="0"/>
        <v>585</v>
      </c>
      <c r="D14" s="141"/>
      <c r="E14" s="141"/>
      <c r="F14" s="141"/>
      <c r="G14" s="160">
        <f t="shared" si="1"/>
        <v>-1.1684684376260481</v>
      </c>
      <c r="H14" s="160"/>
      <c r="I14" s="160"/>
      <c r="J14" s="160"/>
      <c r="K14" s="160"/>
      <c r="L14" s="160"/>
      <c r="M14" s="141">
        <f t="shared" si="2"/>
        <v>0.74805195025187554</v>
      </c>
      <c r="N14" s="141"/>
      <c r="O14" s="141"/>
      <c r="P14" s="141"/>
      <c r="Q14" s="141"/>
      <c r="R14" s="141"/>
      <c r="S14" s="141"/>
      <c r="T14" s="40"/>
      <c r="U14" s="40"/>
      <c r="V14" s="49">
        <f t="shared" si="3"/>
        <v>0.25194804974812446</v>
      </c>
      <c r="W14" s="4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0"/>
        <v>650</v>
      </c>
      <c r="D15" s="141"/>
      <c r="E15" s="141"/>
      <c r="F15" s="141"/>
      <c r="G15" s="160">
        <f t="shared" si="1"/>
        <v>-1.3667534647468433</v>
      </c>
      <c r="H15" s="160"/>
      <c r="I15" s="160"/>
      <c r="J15" s="160"/>
      <c r="K15" s="160"/>
      <c r="L15" s="160"/>
      <c r="M15" s="141">
        <f t="shared" si="2"/>
        <v>0.70578095928105811</v>
      </c>
      <c r="N15" s="141"/>
      <c r="O15" s="141"/>
      <c r="P15" s="141"/>
      <c r="Q15" s="141"/>
      <c r="R15" s="141"/>
      <c r="S15" s="141"/>
      <c r="T15" s="40"/>
      <c r="U15" s="40"/>
      <c r="V15" s="49">
        <f t="shared" si="3"/>
        <v>0.29421904071894189</v>
      </c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0"/>
        <v>715</v>
      </c>
      <c r="D16" s="141"/>
      <c r="E16" s="141"/>
      <c r="F16" s="141"/>
      <c r="G16" s="160">
        <f t="shared" si="1"/>
        <v>-1.5831696997275686</v>
      </c>
      <c r="H16" s="160"/>
      <c r="I16" s="160"/>
      <c r="J16" s="160"/>
      <c r="K16" s="160"/>
      <c r="L16" s="160"/>
      <c r="M16" s="141">
        <f t="shared" si="2"/>
        <v>0.6596447035705576</v>
      </c>
      <c r="N16" s="141"/>
      <c r="O16" s="141"/>
      <c r="P16" s="141"/>
      <c r="Q16" s="141"/>
      <c r="R16" s="141"/>
      <c r="S16" s="141"/>
      <c r="T16" s="40"/>
      <c r="U16" s="40"/>
      <c r="V16" s="49">
        <f t="shared" si="3"/>
        <v>0.3403552964294424</v>
      </c>
      <c r="W16" s="4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41">
        <f t="shared" si="0"/>
        <v>780</v>
      </c>
      <c r="D17" s="141"/>
      <c r="E17" s="141"/>
      <c r="F17" s="141"/>
      <c r="G17" s="160">
        <f t="shared" si="1"/>
        <v>-1.8193750624991103</v>
      </c>
      <c r="H17" s="160"/>
      <c r="I17" s="160"/>
      <c r="J17" s="160"/>
      <c r="K17" s="160"/>
      <c r="L17" s="160"/>
      <c r="M17" s="141">
        <f t="shared" si="2"/>
        <v>0.6092897428256302</v>
      </c>
      <c r="N17" s="141"/>
      <c r="O17" s="141"/>
      <c r="P17" s="141"/>
      <c r="Q17" s="141"/>
      <c r="R17" s="141"/>
      <c r="S17" s="141"/>
      <c r="T17" s="40"/>
      <c r="U17" s="40"/>
      <c r="V17" s="49">
        <f t="shared" si="3"/>
        <v>0.3907102571743698</v>
      </c>
      <c r="W17" s="4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41">
        <f t="shared" si="0"/>
        <v>845</v>
      </c>
      <c r="D18" s="141"/>
      <c r="E18" s="141"/>
      <c r="F18" s="141"/>
      <c r="G18" s="160">
        <f t="shared" si="1"/>
        <v>-2.0771790733997002</v>
      </c>
      <c r="H18" s="160"/>
      <c r="I18" s="160"/>
      <c r="J18" s="160"/>
      <c r="K18" s="160"/>
      <c r="L18" s="160"/>
      <c r="M18" s="141">
        <f t="shared" si="2"/>
        <v>0.5543303181264545</v>
      </c>
      <c r="N18" s="141"/>
      <c r="O18" s="141"/>
      <c r="P18" s="141"/>
      <c r="Q18" s="141"/>
      <c r="R18" s="141"/>
      <c r="S18" s="141"/>
      <c r="T18" s="40"/>
      <c r="U18" s="40"/>
      <c r="V18" s="49">
        <f t="shared" si="3"/>
        <v>0.4456696818735455</v>
      </c>
      <c r="W18" s="4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41">
        <f t="shared" si="0"/>
        <v>910</v>
      </c>
      <c r="D19" s="141"/>
      <c r="E19" s="141"/>
      <c r="F19" s="141"/>
      <c r="G19" s="160">
        <f t="shared" si="1"/>
        <v>-2.3585567155352622</v>
      </c>
      <c r="H19" s="160"/>
      <c r="I19" s="160"/>
      <c r="J19" s="160"/>
      <c r="K19" s="160"/>
      <c r="L19" s="160"/>
      <c r="M19" s="141">
        <f t="shared" si="2"/>
        <v>0.49434539670898225</v>
      </c>
      <c r="N19" s="141"/>
      <c r="O19" s="141"/>
      <c r="P19" s="141"/>
      <c r="Q19" s="141"/>
      <c r="R19" s="141"/>
      <c r="S19" s="141"/>
      <c r="T19" s="40"/>
      <c r="U19" s="40"/>
      <c r="V19" s="49">
        <f t="shared" si="3"/>
        <v>0.50565460329101775</v>
      </c>
      <c r="W19" s="4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41">
        <f t="shared" si="0"/>
        <v>975</v>
      </c>
      <c r="D20" s="141"/>
      <c r="E20" s="141"/>
      <c r="F20" s="141"/>
      <c r="G20" s="160">
        <f t="shared" si="1"/>
        <v>-2.6656635647157354</v>
      </c>
      <c r="H20" s="160"/>
      <c r="I20" s="160"/>
      <c r="J20" s="160"/>
      <c r="K20" s="160"/>
      <c r="L20" s="160"/>
      <c r="M20" s="141">
        <f t="shared" si="2"/>
        <v>0.42887544652017895</v>
      </c>
      <c r="N20" s="141"/>
      <c r="O20" s="141"/>
      <c r="P20" s="141"/>
      <c r="Q20" s="141"/>
      <c r="R20" s="141"/>
      <c r="S20" s="141"/>
      <c r="T20" s="40"/>
      <c r="U20" s="40"/>
      <c r="V20" s="49">
        <f t="shared" si="3"/>
        <v>0.57112455347982105</v>
      </c>
      <c r="W20" s="4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41">
        <f t="shared" si="0"/>
        <v>1040</v>
      </c>
      <c r="D21" s="141"/>
      <c r="E21" s="141"/>
      <c r="F21" s="141"/>
      <c r="G21" s="160">
        <f t="shared" si="1"/>
        <v>-3.0008523028746801</v>
      </c>
      <c r="H21" s="160"/>
      <c r="I21" s="160"/>
      <c r="J21" s="160"/>
      <c r="K21" s="160"/>
      <c r="L21" s="160"/>
      <c r="M21" s="141">
        <f t="shared" si="2"/>
        <v>0.35741891583818836</v>
      </c>
      <c r="N21" s="141"/>
      <c r="O21" s="141"/>
      <c r="P21" s="141"/>
      <c r="Q21" s="141"/>
      <c r="R21" s="141"/>
      <c r="S21" s="141"/>
      <c r="T21" s="40"/>
      <c r="U21" s="40"/>
      <c r="V21" s="49">
        <f t="shared" si="3"/>
        <v>0.64258108416181159</v>
      </c>
      <c r="W21" s="4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41">
        <f t="shared" si="0"/>
        <v>1105</v>
      </c>
      <c r="D22" s="141"/>
      <c r="E22" s="141"/>
      <c r="F22" s="141"/>
      <c r="G22" s="160">
        <f t="shared" si="1"/>
        <v>-3.3666907414780507</v>
      </c>
      <c r="H22" s="160"/>
      <c r="I22" s="160"/>
      <c r="J22" s="160"/>
      <c r="K22" s="160"/>
      <c r="L22" s="160"/>
      <c r="M22" s="141">
        <f t="shared" si="2"/>
        <v>0.27942839098852257</v>
      </c>
      <c r="N22" s="141"/>
      <c r="O22" s="141"/>
      <c r="P22" s="141"/>
      <c r="Q22" s="141"/>
      <c r="R22" s="141"/>
      <c r="S22" s="141"/>
      <c r="T22" s="40"/>
      <c r="U22" s="40"/>
      <c r="V22" s="49">
        <f t="shared" si="3"/>
        <v>0.72057160901147743</v>
      </c>
      <c r="W22" s="4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41">
        <f t="shared" si="0"/>
        <v>1170</v>
      </c>
      <c r="D23" s="141"/>
      <c r="E23" s="141"/>
      <c r="F23" s="141"/>
      <c r="G23" s="160">
        <f t="shared" si="1"/>
        <v>-3.7659814929957438</v>
      </c>
      <c r="H23" s="160"/>
      <c r="I23" s="160"/>
      <c r="J23" s="160"/>
      <c r="K23" s="160"/>
      <c r="L23" s="160"/>
      <c r="M23" s="141">
        <f t="shared" si="2"/>
        <v>0.19430640272133493</v>
      </c>
      <c r="N23" s="141"/>
      <c r="O23" s="141"/>
      <c r="P23" s="141"/>
      <c r="Q23" s="141"/>
      <c r="R23" s="141"/>
      <c r="S23" s="141"/>
      <c r="T23" s="40"/>
      <c r="U23" s="40"/>
      <c r="V23" s="49">
        <f t="shared" si="3"/>
        <v>0.80569359727866507</v>
      </c>
      <c r="W23" s="4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41">
        <f t="shared" si="0"/>
        <v>1235</v>
      </c>
      <c r="D24" s="141"/>
      <c r="E24" s="141"/>
      <c r="F24" s="141"/>
      <c r="G24" s="160">
        <f t="shared" si="1"/>
        <v>-4.2017834411349755</v>
      </c>
      <c r="H24" s="160"/>
      <c r="I24" s="160"/>
      <c r="J24" s="160"/>
      <c r="K24" s="160"/>
      <c r="L24" s="160"/>
      <c r="M24" s="141">
        <f t="shared" si="2"/>
        <v>0.1014008491233037</v>
      </c>
      <c r="N24" s="141"/>
      <c r="O24" s="141"/>
      <c r="P24" s="141"/>
      <c r="Q24" s="141"/>
      <c r="R24" s="141"/>
      <c r="S24" s="141"/>
      <c r="T24" s="40"/>
      <c r="U24" s="40"/>
      <c r="V24" s="49">
        <f t="shared" si="3"/>
        <v>0.89859915087669628</v>
      </c>
      <c r="W24" s="4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41">
        <f>AM28</f>
        <v>1300</v>
      </c>
      <c r="D25" s="141"/>
      <c r="E25" s="141"/>
      <c r="F25" s="141"/>
      <c r="G25" s="160">
        <f t="shared" si="1"/>
        <v>-4.6774351743145139</v>
      </c>
      <c r="H25" s="160"/>
      <c r="I25" s="160"/>
      <c r="J25" s="160"/>
      <c r="K25" s="160"/>
      <c r="L25" s="160"/>
      <c r="M25" s="141">
        <f t="shared" si="2"/>
        <v>0</v>
      </c>
      <c r="N25" s="141"/>
      <c r="O25" s="141"/>
      <c r="P25" s="141"/>
      <c r="Q25" s="141"/>
      <c r="R25" s="141"/>
      <c r="S25" s="141"/>
      <c r="T25" s="40"/>
      <c r="U25" s="40"/>
      <c r="V25" s="49">
        <f t="shared" si="3"/>
        <v>1</v>
      </c>
      <c r="W25" s="4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86"/>
      <c r="E26" s="40"/>
      <c r="F26" s="87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86"/>
      <c r="E27" s="40"/>
      <c r="F27" s="87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80"/>
      <c r="R27" s="80"/>
      <c r="S27" s="80"/>
      <c r="T27" s="80"/>
      <c r="U27" s="80"/>
      <c r="V27" s="46"/>
      <c r="W27" s="40"/>
      <c r="X27" s="40"/>
      <c r="Y27" s="40"/>
      <c r="Z27" s="40"/>
      <c r="AA27" s="157" t="s">
        <v>2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>
        <v>0</v>
      </c>
      <c r="AN27" s="158"/>
      <c r="AO27" s="158"/>
      <c r="AP27" s="158"/>
      <c r="AQ27" s="158"/>
      <c r="AR27" s="40"/>
    </row>
    <row r="28" spans="1:44" x14ac:dyDescent="0.2">
      <c r="A28" s="40"/>
      <c r="B28" s="40"/>
      <c r="C28" s="40"/>
      <c r="D28" s="86"/>
      <c r="E28" s="40"/>
      <c r="F28" s="87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80"/>
      <c r="R28" s="80"/>
      <c r="S28" s="80"/>
      <c r="T28" s="80"/>
      <c r="U28" s="80"/>
      <c r="V28" s="46"/>
      <c r="W28" s="40"/>
      <c r="X28" s="40"/>
      <c r="Y28" s="40"/>
      <c r="Z28" s="40"/>
      <c r="AA28" s="157" t="s">
        <v>31</v>
      </c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>
        <v>1300</v>
      </c>
      <c r="AN28" s="158"/>
      <c r="AO28" s="158"/>
      <c r="AP28" s="158"/>
      <c r="AQ28" s="158"/>
      <c r="AR28" s="40"/>
    </row>
    <row r="29" spans="1:44" x14ac:dyDescent="0.2">
      <c r="A29" s="40"/>
      <c r="B29" s="40"/>
      <c r="C29" s="40"/>
      <c r="D29" s="86"/>
      <c r="E29" s="40"/>
      <c r="F29" s="87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80"/>
      <c r="R29" s="80"/>
      <c r="S29" s="80"/>
      <c r="T29" s="80"/>
      <c r="U29" s="80"/>
      <c r="V29" s="46"/>
      <c r="W29" s="40"/>
      <c r="X29" s="40"/>
      <c r="Y29" s="40"/>
      <c r="Z29" s="40"/>
      <c r="AA29" s="157" t="s">
        <v>24</v>
      </c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>
        <v>6</v>
      </c>
      <c r="AN29" s="158"/>
      <c r="AO29" s="158"/>
      <c r="AP29" s="158"/>
      <c r="AQ29" s="158"/>
      <c r="AR29" s="40"/>
    </row>
    <row r="30" spans="1:44" x14ac:dyDescent="0.2">
      <c r="A30" s="40"/>
      <c r="B30" s="40"/>
      <c r="C30" s="40"/>
      <c r="D30" s="86"/>
      <c r="E30" s="40"/>
      <c r="F30" s="87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80"/>
      <c r="R30" s="80"/>
      <c r="S30" s="80"/>
      <c r="T30" s="80"/>
      <c r="U30" s="80"/>
      <c r="V30" s="46"/>
      <c r="W30" s="40"/>
      <c r="X30" s="40"/>
      <c r="Y30" s="40"/>
      <c r="Z30" s="40"/>
      <c r="AA30" s="157" t="s">
        <v>6</v>
      </c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 t="s">
        <v>30</v>
      </c>
      <c r="AN30" s="158"/>
      <c r="AO30" s="158"/>
      <c r="AP30" s="158"/>
      <c r="AQ30" s="158"/>
      <c r="AR30" s="40"/>
    </row>
    <row r="31" spans="1:44" ht="6" customHeight="1" x14ac:dyDescent="0.2">
      <c r="A31" s="40"/>
      <c r="B31" s="40"/>
      <c r="C31" s="66"/>
      <c r="D31" s="66"/>
      <c r="E31" s="66"/>
      <c r="F31" s="66"/>
      <c r="G31" s="66"/>
      <c r="H31" s="66"/>
      <c r="I31" s="66"/>
      <c r="J31" s="66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2.75" customHeight="1" x14ac:dyDescent="0.2">
      <c r="A32" s="40"/>
      <c r="B32" s="40"/>
      <c r="C32" s="66"/>
      <c r="D32" s="66"/>
      <c r="E32" s="40"/>
      <c r="F32" s="40"/>
      <c r="G32" s="40"/>
      <c r="H32" s="40"/>
      <c r="I32" s="40"/>
      <c r="J32" s="88" t="s">
        <v>8</v>
      </c>
      <c r="K32" s="137">
        <v>15.848931924611099</v>
      </c>
      <c r="L32" s="137"/>
      <c r="M32" s="137"/>
      <c r="N32" s="137"/>
      <c r="O32" s="137"/>
      <c r="P32" s="137"/>
      <c r="Q32" s="137"/>
      <c r="R32" s="137"/>
      <c r="S32" s="40"/>
      <c r="T32" s="40"/>
      <c r="U32" s="159" t="s">
        <v>10</v>
      </c>
      <c r="V32" s="159"/>
      <c r="W32" s="159"/>
      <c r="X32" s="159"/>
      <c r="Y32" s="159"/>
      <c r="Z32" s="159"/>
      <c r="AA32" s="159"/>
      <c r="AB32" s="159"/>
      <c r="AC32" s="79"/>
      <c r="AD32" s="7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1" x14ac:dyDescent="0.2">
      <c r="A33" s="40"/>
      <c r="B33" s="40"/>
      <c r="C33" s="66"/>
      <c r="D33" s="66"/>
      <c r="E33" s="40"/>
      <c r="F33" s="40"/>
      <c r="G33" s="40"/>
      <c r="H33" s="40"/>
      <c r="I33" s="40"/>
      <c r="J33" s="88" t="s">
        <v>8</v>
      </c>
      <c r="K33" s="137" t="s">
        <v>9</v>
      </c>
      <c r="L33" s="137"/>
      <c r="M33" s="137"/>
      <c r="N33" s="137"/>
      <c r="O33" s="137"/>
      <c r="P33" s="137"/>
      <c r="Q33" s="137"/>
      <c r="R33" s="137"/>
      <c r="S33" s="67"/>
      <c r="T33" s="67"/>
      <c r="U33" s="159"/>
      <c r="V33" s="159"/>
      <c r="W33" s="159"/>
      <c r="X33" s="159"/>
      <c r="Y33" s="159"/>
      <c r="Z33" s="159"/>
      <c r="AA33" s="159"/>
      <c r="AB33" s="159"/>
      <c r="AC33" s="79"/>
      <c r="AD33" s="79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1" x14ac:dyDescent="0.2">
      <c r="A34" s="40"/>
      <c r="B34" s="40"/>
      <c r="C34" s="66"/>
      <c r="D34" s="68"/>
      <c r="E34" s="40"/>
      <c r="F34" s="40"/>
      <c r="G34" s="40"/>
      <c r="H34" s="40"/>
      <c r="I34" s="40"/>
      <c r="J34" s="89" t="s">
        <v>8</v>
      </c>
      <c r="K34" s="139">
        <f>MIN(G5:G25)</f>
        <v>-4.6774351743145139</v>
      </c>
      <c r="L34" s="139"/>
      <c r="M34" s="139"/>
      <c r="N34" s="139"/>
      <c r="O34" s="139"/>
      <c r="P34" s="139"/>
      <c r="Q34" s="139"/>
      <c r="R34" s="139"/>
      <c r="S34" s="65"/>
      <c r="T34" s="65"/>
      <c r="U34" s="159"/>
      <c r="V34" s="159"/>
      <c r="W34" s="159"/>
      <c r="X34" s="159"/>
      <c r="Y34" s="159"/>
      <c r="Z34" s="159"/>
      <c r="AA34" s="159"/>
      <c r="AB34" s="159"/>
      <c r="AC34" s="79"/>
      <c r="AD34" s="7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1" x14ac:dyDescent="0.2">
      <c r="A35" s="40"/>
      <c r="B35" s="40"/>
      <c r="C35" s="66"/>
      <c r="D35" s="68"/>
      <c r="E35" s="40"/>
      <c r="F35" s="40"/>
      <c r="G35" s="40"/>
      <c r="H35" s="40"/>
      <c r="I35" s="40"/>
      <c r="J35" s="89" t="s">
        <v>8</v>
      </c>
      <c r="K35" s="140">
        <f>MAX(G5:G25)</f>
        <v>1.3371039755199154E-2</v>
      </c>
      <c r="L35" s="140"/>
      <c r="M35" s="140"/>
      <c r="N35" s="140"/>
      <c r="O35" s="140"/>
      <c r="P35" s="140"/>
      <c r="Q35" s="140"/>
      <c r="R35" s="140"/>
      <c r="S35" s="64"/>
      <c r="T35" s="64"/>
      <c r="U35" s="159"/>
      <c r="V35" s="159"/>
      <c r="W35" s="159"/>
      <c r="X35" s="159"/>
      <c r="Y35" s="159"/>
      <c r="Z35" s="159"/>
      <c r="AA35" s="159"/>
      <c r="AB35" s="159"/>
      <c r="AC35" s="79"/>
      <c r="AD35" s="79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61" ht="6.75" customHeight="1" x14ac:dyDescent="0.2">
      <c r="A36" s="40"/>
      <c r="B36" s="40"/>
      <c r="C36" s="66"/>
      <c r="D36" s="68"/>
      <c r="E36" s="70"/>
      <c r="F36" s="93"/>
      <c r="G36" s="93"/>
      <c r="H36" s="93"/>
      <c r="I36" s="93"/>
      <c r="J36" s="40"/>
      <c r="K36" s="91"/>
      <c r="L36" s="91"/>
      <c r="M36" s="91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67"/>
      <c r="AS36" s="67"/>
      <c r="AU36" s="67"/>
      <c r="AW36" s="67"/>
      <c r="AX36" s="67"/>
      <c r="AY36" s="67"/>
      <c r="BI36" s="49"/>
    </row>
    <row r="37" spans="1:61" x14ac:dyDescent="0.2">
      <c r="A37" s="40"/>
      <c r="B37" s="40"/>
      <c r="C37" s="137" t="s">
        <v>11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40"/>
      <c r="AR37" s="40"/>
      <c r="AZ37" s="72"/>
    </row>
    <row r="38" spans="1:61" x14ac:dyDescent="0.2">
      <c r="A38" s="40"/>
      <c r="B38" s="156" t="str">
        <f>"funcion_de_valor=((1-exp ((mapa_atributo-30.0)/"&amp;VALUE(AJ6)&amp;"))-("&amp;MIN(G5:G25)&amp;"))/(("&amp;MAX(G5:G25)&amp;")-("&amp;MIN(G5:G25)&amp;"))"</f>
        <v>funcion_de_valor=((1-exp ((mapa_atributo-30.0)/742.873777301807))-(-4.67743517431451))/((0.0133710397551992)-(-4.67743517431451))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40"/>
    </row>
    <row r="39" spans="1:61" ht="6" customHeight="1" thickBo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61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44" t="s">
        <v>13</v>
      </c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6"/>
      <c r="AR40" s="40"/>
    </row>
    <row r="41" spans="1:61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44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6"/>
      <c r="AR41" s="40"/>
    </row>
    <row r="42" spans="1:61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6"/>
      <c r="AR42" s="40"/>
    </row>
    <row r="43" spans="1:61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44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6"/>
      <c r="AR43" s="40"/>
    </row>
    <row r="44" spans="1:61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44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6"/>
      <c r="AR44" s="40"/>
    </row>
    <row r="45" spans="1:61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9"/>
      <c r="AR45" s="40"/>
    </row>
    <row r="46" spans="1:61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2"/>
      <c r="AR46" s="40"/>
    </row>
    <row r="47" spans="1:61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2"/>
      <c r="AR47" s="40"/>
    </row>
    <row r="48" spans="1:61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50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2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2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2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2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2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53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5"/>
      <c r="AR53" s="40"/>
    </row>
    <row r="54" spans="1:44" ht="26.25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44" t="s">
        <v>38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6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44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6"/>
      <c r="AR55" s="40"/>
    </row>
    <row r="56" spans="1:44" x14ac:dyDescent="0.2">
      <c r="A56" s="40"/>
      <c r="B56" s="40"/>
      <c r="C56" s="40"/>
      <c r="D56" s="8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Y6:AI6"/>
    <mergeCell ref="AJ6:AO6"/>
    <mergeCell ref="C7:F7"/>
    <mergeCell ref="G7:L7"/>
    <mergeCell ref="M7:S7"/>
    <mergeCell ref="C8:F8"/>
    <mergeCell ref="G8:L8"/>
    <mergeCell ref="M8:S8"/>
    <mergeCell ref="AG10:AK10"/>
    <mergeCell ref="AL10:AP10"/>
    <mergeCell ref="C11:F11"/>
    <mergeCell ref="G11:L11"/>
    <mergeCell ref="M11:S11"/>
    <mergeCell ref="AG11:AP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K32:R32"/>
    <mergeCell ref="U32:AB35"/>
    <mergeCell ref="K33:R33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4034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44034" r:id="rId4"/>
      </mc:Fallback>
    </mc:AlternateContent>
    <mc:AlternateContent xmlns:mc="http://schemas.openxmlformats.org/markup-compatibility/2006">
      <mc:Choice Requires="x14">
        <oleObject progId="Equation.3" shapeId="44035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4035" r:id="rId6"/>
      </mc:Fallback>
    </mc:AlternateContent>
    <mc:AlternateContent xmlns:mc="http://schemas.openxmlformats.org/markup-compatibility/2006">
      <mc:Choice Requires="x14">
        <oleObject progId="Equation.3" shapeId="44036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44036" r:id="rId8"/>
      </mc:Fallback>
    </mc:AlternateContent>
    <mc:AlternateContent xmlns:mc="http://schemas.openxmlformats.org/markup-compatibility/2006">
      <mc:Choice Requires="x14">
        <oleObject progId="Equation.3" shapeId="44037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9525</xdr:colOff>
                <xdr:row>32</xdr:row>
                <xdr:rowOff>38100</xdr:rowOff>
              </to>
            </anchor>
          </objectPr>
        </oleObject>
      </mc:Choice>
      <mc:Fallback>
        <oleObject progId="Equation.3" shapeId="44037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12" name="Button 1">
              <controlPr defaultSize="0" print="0" autoFill="0" autoPict="0" macro="[1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H55"/>
  <sheetViews>
    <sheetView showGridLines="0" showRowColHeaders="0" workbookViewId="0">
      <selection activeCell="G5" sqref="G5:L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68">
        <f>AM27</f>
        <v>0</v>
      </c>
      <c r="D5" s="168"/>
      <c r="E5" s="168"/>
      <c r="F5" s="168"/>
      <c r="G5" s="169">
        <f>EXP($AF$6*C5)</f>
        <v>1</v>
      </c>
      <c r="H5" s="169"/>
      <c r="I5" s="169"/>
      <c r="J5" s="169"/>
      <c r="K5" s="169"/>
      <c r="L5" s="169"/>
      <c r="M5" s="169">
        <f t="shared" ref="M5:M25" si="0">(G5-MIN(G$5:G$25))/(MAX(G$5:G$25)-MIN(G$5:G$25))</f>
        <v>0</v>
      </c>
      <c r="N5" s="169"/>
      <c r="O5" s="169"/>
      <c r="P5" s="169"/>
      <c r="Q5" s="169"/>
      <c r="R5" s="169"/>
    </row>
    <row r="6" spans="3:36" x14ac:dyDescent="0.2">
      <c r="C6" s="168">
        <f t="shared" ref="C6:C24" si="1">C5+$AF$13</f>
        <v>5</v>
      </c>
      <c r="D6" s="168"/>
      <c r="E6" s="168"/>
      <c r="F6" s="168"/>
      <c r="G6" s="169">
        <f t="shared" ref="G6:G25" si="2">EXP($AF$6*C6)</f>
        <v>5.6341455301023036</v>
      </c>
      <c r="H6" s="169"/>
      <c r="I6" s="169"/>
      <c r="J6" s="169"/>
      <c r="K6" s="169"/>
      <c r="L6" s="169"/>
      <c r="M6" s="169">
        <f t="shared" si="0"/>
        <v>4.460755869285103E-15</v>
      </c>
      <c r="N6" s="169"/>
      <c r="O6" s="169"/>
      <c r="P6" s="169"/>
      <c r="Q6" s="169"/>
      <c r="R6" s="169"/>
      <c r="W6" s="170" t="s">
        <v>25</v>
      </c>
      <c r="X6" s="170"/>
      <c r="Y6" s="170"/>
      <c r="Z6" s="170"/>
      <c r="AA6" s="170"/>
      <c r="AB6" s="170"/>
      <c r="AC6" s="170"/>
      <c r="AD6" s="170"/>
      <c r="AE6" s="170"/>
      <c r="AF6" s="143">
        <f>(-LOG(LOG(1.1+0.88*(10-AM29))))/((LOG(AM28))^2)</f>
        <v>0.34576909996193184</v>
      </c>
      <c r="AG6" s="143"/>
      <c r="AH6" s="143"/>
      <c r="AI6" s="143"/>
      <c r="AJ6" s="143"/>
    </row>
    <row r="7" spans="3:36" x14ac:dyDescent="0.2">
      <c r="C7" s="168">
        <f t="shared" si="1"/>
        <v>10</v>
      </c>
      <c r="D7" s="168"/>
      <c r="E7" s="168"/>
      <c r="F7" s="168"/>
      <c r="G7" s="169">
        <f t="shared" si="2"/>
        <v>31.743595854371772</v>
      </c>
      <c r="H7" s="169"/>
      <c r="I7" s="169"/>
      <c r="J7" s="169"/>
      <c r="K7" s="169"/>
      <c r="L7" s="169"/>
      <c r="M7" s="169">
        <f t="shared" si="0"/>
        <v>2.9593303611095387E-14</v>
      </c>
      <c r="N7" s="169"/>
      <c r="O7" s="169"/>
      <c r="P7" s="169"/>
      <c r="Q7" s="169"/>
      <c r="R7" s="169"/>
      <c r="W7" s="50"/>
    </row>
    <row r="8" spans="3:36" x14ac:dyDescent="0.2">
      <c r="C8" s="168">
        <f t="shared" si="1"/>
        <v>15</v>
      </c>
      <c r="D8" s="168"/>
      <c r="E8" s="168"/>
      <c r="F8" s="168"/>
      <c r="G8" s="169">
        <f t="shared" si="2"/>
        <v>178.84803869228273</v>
      </c>
      <c r="H8" s="169"/>
      <c r="I8" s="169"/>
      <c r="J8" s="169"/>
      <c r="K8" s="169"/>
      <c r="L8" s="169"/>
      <c r="M8" s="169">
        <f t="shared" si="0"/>
        <v>1.7119373513069854E-13</v>
      </c>
      <c r="N8" s="169"/>
      <c r="O8" s="169"/>
      <c r="P8" s="169"/>
      <c r="Q8" s="169"/>
      <c r="R8" s="169"/>
    </row>
    <row r="9" spans="3:36" x14ac:dyDescent="0.2">
      <c r="C9" s="168">
        <f t="shared" si="1"/>
        <v>20</v>
      </c>
      <c r="D9" s="168"/>
      <c r="E9" s="168"/>
      <c r="F9" s="168"/>
      <c r="G9" s="169">
        <f t="shared" si="2"/>
        <v>1007.6558777656887</v>
      </c>
      <c r="H9" s="169"/>
      <c r="I9" s="169"/>
      <c r="J9" s="169"/>
      <c r="K9" s="169"/>
      <c r="L9" s="169"/>
      <c r="M9" s="169">
        <f t="shared" si="0"/>
        <v>9.6899117343742812E-13</v>
      </c>
      <c r="N9" s="169"/>
      <c r="O9" s="169"/>
      <c r="P9" s="169"/>
      <c r="Q9" s="169"/>
      <c r="R9" s="169"/>
    </row>
    <row r="10" spans="3:36" x14ac:dyDescent="0.2">
      <c r="C10" s="168">
        <f t="shared" si="1"/>
        <v>25</v>
      </c>
      <c r="D10" s="168"/>
      <c r="E10" s="168"/>
      <c r="F10" s="168"/>
      <c r="G10" s="169">
        <f t="shared" si="2"/>
        <v>5677.2798595948634</v>
      </c>
      <c r="H10" s="169"/>
      <c r="I10" s="169"/>
      <c r="J10" s="169"/>
      <c r="K10" s="169"/>
      <c r="L10" s="169"/>
      <c r="M10" s="169">
        <f t="shared" si="0"/>
        <v>5.4638980444003518E-12</v>
      </c>
      <c r="N10" s="169"/>
      <c r="O10" s="169"/>
      <c r="P10" s="169"/>
      <c r="Q10" s="169"/>
      <c r="R10" s="169"/>
    </row>
    <row r="11" spans="3:36" x14ac:dyDescent="0.2">
      <c r="C11" s="168">
        <f t="shared" si="1"/>
        <v>30</v>
      </c>
      <c r="D11" s="168"/>
      <c r="E11" s="168"/>
      <c r="F11" s="168"/>
      <c r="G11" s="169">
        <f t="shared" si="2"/>
        <v>31986.620944076265</v>
      </c>
      <c r="H11" s="169"/>
      <c r="I11" s="169"/>
      <c r="J11" s="169"/>
      <c r="K11" s="169"/>
      <c r="L11" s="169"/>
      <c r="M11" s="169">
        <f t="shared" si="0"/>
        <v>3.0788857499662278E-11</v>
      </c>
      <c r="N11" s="169"/>
      <c r="O11" s="169"/>
      <c r="P11" s="169"/>
      <c r="Q11" s="169"/>
      <c r="R11" s="169"/>
    </row>
    <row r="12" spans="3:36" x14ac:dyDescent="0.2">
      <c r="C12" s="168">
        <f t="shared" si="1"/>
        <v>35</v>
      </c>
      <c r="D12" s="168"/>
      <c r="E12" s="168"/>
      <c r="F12" s="168"/>
      <c r="G12" s="169">
        <f t="shared" si="2"/>
        <v>180217.27741514417</v>
      </c>
      <c r="H12" s="169"/>
      <c r="I12" s="169"/>
      <c r="J12" s="169"/>
      <c r="K12" s="169"/>
      <c r="L12" s="169"/>
      <c r="M12" s="169">
        <f t="shared" si="0"/>
        <v>1.7347336461454843E-10</v>
      </c>
      <c r="N12" s="169"/>
      <c r="O12" s="169"/>
      <c r="P12" s="169"/>
      <c r="Q12" s="169"/>
      <c r="R12" s="169"/>
    </row>
    <row r="13" spans="3:36" x14ac:dyDescent="0.2">
      <c r="C13" s="168">
        <f t="shared" si="1"/>
        <v>40</v>
      </c>
      <c r="D13" s="168"/>
      <c r="E13" s="168"/>
      <c r="F13" s="168"/>
      <c r="G13" s="169">
        <f t="shared" si="2"/>
        <v>1015370.3679957406</v>
      </c>
      <c r="H13" s="169"/>
      <c r="I13" s="169"/>
      <c r="J13" s="169"/>
      <c r="K13" s="169"/>
      <c r="L13" s="169"/>
      <c r="M13" s="169">
        <f t="shared" si="0"/>
        <v>9.7737864259073374E-10</v>
      </c>
      <c r="N13" s="169"/>
      <c r="O13" s="169"/>
      <c r="P13" s="169"/>
      <c r="Q13" s="169"/>
      <c r="R13" s="169"/>
      <c r="X13" s="143" t="s">
        <v>0</v>
      </c>
      <c r="Y13" s="143"/>
      <c r="Z13" s="143"/>
      <c r="AA13" s="143"/>
      <c r="AB13" s="143"/>
      <c r="AC13" s="143"/>
      <c r="AD13" s="143"/>
      <c r="AE13" s="143"/>
      <c r="AF13" s="136">
        <f>(AM28-AM27)/20</f>
        <v>5</v>
      </c>
      <c r="AG13" s="136"/>
      <c r="AH13" s="136"/>
    </row>
    <row r="14" spans="3:36" ht="12.75" customHeight="1" x14ac:dyDescent="0.2">
      <c r="C14" s="168">
        <f t="shared" si="1"/>
        <v>45</v>
      </c>
      <c r="D14" s="168"/>
      <c r="E14" s="168"/>
      <c r="F14" s="168"/>
      <c r="G14" s="169">
        <f t="shared" si="2"/>
        <v>5720744.4202415282</v>
      </c>
      <c r="H14" s="169"/>
      <c r="I14" s="169"/>
      <c r="J14" s="169"/>
      <c r="K14" s="169"/>
      <c r="L14" s="169"/>
      <c r="M14" s="169">
        <f t="shared" si="0"/>
        <v>5.5066979711259039E-9</v>
      </c>
      <c r="N14" s="169"/>
      <c r="O14" s="169"/>
      <c r="P14" s="169"/>
      <c r="Q14" s="169"/>
      <c r="R14" s="169"/>
      <c r="X14" s="171" t="s">
        <v>1</v>
      </c>
      <c r="Y14" s="171"/>
      <c r="Z14" s="171"/>
      <c r="AA14" s="171"/>
      <c r="AB14" s="171"/>
      <c r="AC14" s="171"/>
      <c r="AD14" s="171"/>
      <c r="AE14" s="171"/>
      <c r="AF14" s="171"/>
    </row>
    <row r="15" spans="3:36" x14ac:dyDescent="0.2">
      <c r="C15" s="168">
        <f t="shared" si="1"/>
        <v>50</v>
      </c>
      <c r="D15" s="168"/>
      <c r="E15" s="168"/>
      <c r="F15" s="168"/>
      <c r="G15" s="169">
        <f t="shared" si="2"/>
        <v>32231506.604161475</v>
      </c>
      <c r="H15" s="169"/>
      <c r="I15" s="169"/>
      <c r="J15" s="169"/>
      <c r="K15" s="169"/>
      <c r="L15" s="169"/>
      <c r="M15" s="169">
        <f t="shared" si="0"/>
        <v>3.102554222039828E-8</v>
      </c>
      <c r="N15" s="169"/>
      <c r="O15" s="169"/>
      <c r="P15" s="169"/>
      <c r="Q15" s="169"/>
      <c r="R15" s="169"/>
      <c r="X15" s="171"/>
      <c r="Y15" s="171"/>
      <c r="Z15" s="171"/>
      <c r="AA15" s="171"/>
      <c r="AB15" s="171"/>
      <c r="AC15" s="171"/>
      <c r="AD15" s="171"/>
      <c r="AE15" s="171"/>
      <c r="AF15" s="171"/>
    </row>
    <row r="16" spans="3:36" x14ac:dyDescent="0.2">
      <c r="C16" s="168">
        <f t="shared" si="1"/>
        <v>55</v>
      </c>
      <c r="D16" s="168"/>
      <c r="E16" s="168"/>
      <c r="F16" s="168"/>
      <c r="G16" s="169">
        <f t="shared" si="2"/>
        <v>181596998.86229974</v>
      </c>
      <c r="H16" s="169"/>
      <c r="I16" s="169"/>
      <c r="J16" s="169"/>
      <c r="K16" s="169"/>
      <c r="L16" s="169"/>
      <c r="M16" s="169">
        <f t="shared" si="0"/>
        <v>1.7480242448081363E-7</v>
      </c>
      <c r="N16" s="169"/>
      <c r="O16" s="169"/>
      <c r="P16" s="169"/>
      <c r="Q16" s="169"/>
      <c r="R16" s="169"/>
      <c r="X16" s="171"/>
      <c r="Y16" s="171"/>
      <c r="Z16" s="171"/>
      <c r="AA16" s="171"/>
      <c r="AB16" s="171"/>
      <c r="AC16" s="171"/>
      <c r="AD16" s="171"/>
      <c r="AE16" s="171"/>
      <c r="AF16" s="171"/>
    </row>
    <row r="17" spans="3:60" x14ac:dyDescent="0.2">
      <c r="C17" s="168">
        <f t="shared" si="1"/>
        <v>60</v>
      </c>
      <c r="D17" s="168"/>
      <c r="E17" s="168"/>
      <c r="F17" s="168"/>
      <c r="G17" s="169">
        <f t="shared" si="2"/>
        <v>1023143919.4200183</v>
      </c>
      <c r="H17" s="169"/>
      <c r="I17" s="169"/>
      <c r="J17" s="169"/>
      <c r="K17" s="169"/>
      <c r="L17" s="169"/>
      <c r="M17" s="169">
        <f t="shared" si="0"/>
        <v>9.8486230300037654E-7</v>
      </c>
      <c r="N17" s="169"/>
      <c r="O17" s="169"/>
      <c r="P17" s="169"/>
      <c r="Q17" s="169"/>
      <c r="R17" s="169"/>
    </row>
    <row r="18" spans="3:60" x14ac:dyDescent="0.2">
      <c r="C18" s="168">
        <f t="shared" si="1"/>
        <v>65</v>
      </c>
      <c r="D18" s="168"/>
      <c r="E18" s="168"/>
      <c r="F18" s="168"/>
      <c r="G18" s="169">
        <f t="shared" si="2"/>
        <v>5764541740.2516432</v>
      </c>
      <c r="H18" s="169"/>
      <c r="I18" s="169"/>
      <c r="J18" s="169"/>
      <c r="K18" s="169"/>
      <c r="L18" s="169"/>
      <c r="M18" s="169">
        <f t="shared" si="0"/>
        <v>5.548857546676584E-6</v>
      </c>
      <c r="N18" s="169"/>
      <c r="O18" s="169"/>
      <c r="P18" s="169"/>
      <c r="Q18" s="169"/>
      <c r="R18" s="169"/>
    </row>
    <row r="19" spans="3:60" x14ac:dyDescent="0.2">
      <c r="C19" s="168">
        <f t="shared" si="1"/>
        <v>70</v>
      </c>
      <c r="D19" s="168"/>
      <c r="E19" s="168"/>
      <c r="F19" s="168"/>
      <c r="G19" s="169">
        <f t="shared" si="2"/>
        <v>32478267078.927036</v>
      </c>
      <c r="H19" s="169"/>
      <c r="I19" s="169"/>
      <c r="J19" s="169"/>
      <c r="K19" s="169"/>
      <c r="L19" s="169"/>
      <c r="M19" s="169">
        <f t="shared" si="0"/>
        <v>3.1263070948243146E-5</v>
      </c>
      <c r="N19" s="169"/>
      <c r="O19" s="169"/>
      <c r="P19" s="169"/>
      <c r="Q19" s="169"/>
      <c r="R19" s="169"/>
    </row>
    <row r="20" spans="3:60" x14ac:dyDescent="0.2">
      <c r="C20" s="168">
        <f t="shared" si="1"/>
        <v>75</v>
      </c>
      <c r="D20" s="168"/>
      <c r="E20" s="168"/>
      <c r="F20" s="168"/>
      <c r="G20" s="169">
        <f t="shared" si="2"/>
        <v>182987283288.20541</v>
      </c>
      <c r="H20" s="169"/>
      <c r="I20" s="169"/>
      <c r="J20" s="169"/>
      <c r="K20" s="169"/>
      <c r="L20" s="169"/>
      <c r="M20" s="169">
        <f t="shared" si="0"/>
        <v>1.7614069144477592E-4</v>
      </c>
      <c r="N20" s="169"/>
      <c r="O20" s="169"/>
      <c r="P20" s="169"/>
      <c r="Q20" s="169"/>
      <c r="R20" s="169"/>
    </row>
    <row r="21" spans="3:60" x14ac:dyDescent="0.2">
      <c r="C21" s="168">
        <f t="shared" si="1"/>
        <v>80</v>
      </c>
      <c r="D21" s="168"/>
      <c r="E21" s="168"/>
      <c r="F21" s="168"/>
      <c r="G21" s="169">
        <f t="shared" si="2"/>
        <v>1030976984203.8057</v>
      </c>
      <c r="H21" s="169"/>
      <c r="I21" s="169"/>
      <c r="J21" s="169"/>
      <c r="K21" s="169"/>
      <c r="L21" s="169"/>
      <c r="M21" s="169">
        <f t="shared" si="0"/>
        <v>9.9240228937717335E-4</v>
      </c>
      <c r="N21" s="169"/>
      <c r="O21" s="169"/>
      <c r="P21" s="169"/>
      <c r="Q21" s="169"/>
      <c r="R21" s="169"/>
    </row>
    <row r="22" spans="3:60" x14ac:dyDescent="0.2">
      <c r="C22" s="168">
        <f t="shared" si="1"/>
        <v>85</v>
      </c>
      <c r="D22" s="168"/>
      <c r="E22" s="168"/>
      <c r="F22" s="168"/>
      <c r="G22" s="169">
        <f t="shared" si="2"/>
        <v>5808674367190.2197</v>
      </c>
      <c r="H22" s="169"/>
      <c r="I22" s="169"/>
      <c r="J22" s="169"/>
      <c r="K22" s="169"/>
      <c r="L22" s="169"/>
      <c r="M22" s="169">
        <f t="shared" si="0"/>
        <v>5.5913389227621501E-3</v>
      </c>
      <c r="N22" s="169"/>
      <c r="O22" s="169"/>
      <c r="P22" s="169"/>
      <c r="Q22" s="169"/>
      <c r="R22" s="169"/>
    </row>
    <row r="23" spans="3:60" x14ac:dyDescent="0.2">
      <c r="C23" s="168">
        <f t="shared" si="1"/>
        <v>90</v>
      </c>
      <c r="D23" s="168"/>
      <c r="E23" s="168"/>
      <c r="F23" s="168"/>
      <c r="G23" s="169">
        <f t="shared" si="2"/>
        <v>32726916721724.578</v>
      </c>
      <c r="H23" s="169"/>
      <c r="I23" s="169"/>
      <c r="J23" s="169"/>
      <c r="K23" s="169"/>
      <c r="L23" s="169"/>
      <c r="M23" s="169">
        <f t="shared" si="0"/>
        <v>3.150241719897183E-2</v>
      </c>
      <c r="N23" s="169"/>
      <c r="O23" s="169"/>
      <c r="P23" s="169"/>
      <c r="Q23" s="169"/>
      <c r="R23" s="169"/>
    </row>
    <row r="24" spans="3:60" x14ac:dyDescent="0.2">
      <c r="C24" s="168">
        <f t="shared" si="1"/>
        <v>95</v>
      </c>
      <c r="D24" s="168"/>
      <c r="E24" s="168"/>
      <c r="F24" s="168"/>
      <c r="G24" s="169">
        <f t="shared" si="2"/>
        <v>184388211561734.72</v>
      </c>
      <c r="H24" s="169"/>
      <c r="I24" s="169"/>
      <c r="J24" s="169"/>
      <c r="K24" s="169"/>
      <c r="L24" s="169"/>
      <c r="M24" s="169">
        <f t="shared" si="0"/>
        <v>0.17748920304900939</v>
      </c>
      <c r="N24" s="169"/>
      <c r="O24" s="169"/>
      <c r="P24" s="169"/>
      <c r="Q24" s="169"/>
      <c r="R24" s="169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68">
        <f>AM28</f>
        <v>100</v>
      </c>
      <c r="D25" s="168"/>
      <c r="E25" s="168"/>
      <c r="F25" s="168"/>
      <c r="G25" s="169">
        <f t="shared" si="2"/>
        <v>1038870017974104.6</v>
      </c>
      <c r="H25" s="169"/>
      <c r="I25" s="169"/>
      <c r="J25" s="169"/>
      <c r="K25" s="169"/>
      <c r="L25" s="169"/>
      <c r="M25" s="169">
        <f t="shared" si="0"/>
        <v>1</v>
      </c>
      <c r="N25" s="169"/>
      <c r="O25" s="169"/>
      <c r="P25" s="169"/>
      <c r="Q25" s="169"/>
      <c r="R25" s="169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72" t="s">
        <v>2</v>
      </c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36">
        <v>0</v>
      </c>
      <c r="AN27" s="136"/>
      <c r="AO27" s="136"/>
      <c r="AP27" s="136"/>
      <c r="AQ27" s="136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72" t="s">
        <v>3</v>
      </c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36">
        <v>100</v>
      </c>
      <c r="AN28" s="136"/>
      <c r="AO28" s="136"/>
      <c r="AP28" s="136"/>
      <c r="AQ28" s="136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72" t="s">
        <v>28</v>
      </c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36">
        <v>10</v>
      </c>
      <c r="AN29" s="136"/>
      <c r="AO29" s="136"/>
      <c r="AP29" s="136"/>
      <c r="AQ29" s="136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72" t="s">
        <v>6</v>
      </c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36">
        <v>10.1</v>
      </c>
      <c r="AN30" s="136"/>
      <c r="AO30" s="136"/>
      <c r="AP30" s="136"/>
      <c r="AQ30" s="136"/>
    </row>
    <row r="31" spans="3:60" ht="6" customHeight="1" x14ac:dyDescent="0.2"/>
    <row r="32" spans="3:60" ht="12.75" customHeight="1" x14ac:dyDescent="0.2">
      <c r="I32" s="45" t="s">
        <v>8</v>
      </c>
      <c r="J32" s="168">
        <f>VALUE(AF6)</f>
        <v>0.34576909996193184</v>
      </c>
      <c r="K32" s="168"/>
      <c r="L32" s="168"/>
      <c r="M32" s="168"/>
      <c r="N32" s="168"/>
      <c r="O32" s="168"/>
      <c r="P32" s="168"/>
      <c r="Q32" s="168"/>
      <c r="R32" s="168"/>
      <c r="W32" s="159" t="s">
        <v>10</v>
      </c>
      <c r="X32" s="159"/>
      <c r="Y32" s="159"/>
      <c r="Z32" s="159"/>
      <c r="AA32" s="159"/>
      <c r="AB32" s="159"/>
      <c r="AC32" s="159"/>
    </row>
    <row r="33" spans="2:43" x14ac:dyDescent="0.2">
      <c r="I33" s="45" t="s">
        <v>8</v>
      </c>
      <c r="J33" s="168" t="s">
        <v>9</v>
      </c>
      <c r="K33" s="168"/>
      <c r="L33" s="168"/>
      <c r="M33" s="168"/>
      <c r="N33" s="168"/>
      <c r="O33" s="168"/>
      <c r="P33" s="168"/>
      <c r="Q33" s="168"/>
      <c r="R33" s="168"/>
      <c r="W33" s="159"/>
      <c r="X33" s="159"/>
      <c r="Y33" s="159"/>
      <c r="Z33" s="159"/>
      <c r="AA33" s="159"/>
      <c r="AB33" s="159"/>
      <c r="AC33" s="159"/>
    </row>
    <row r="34" spans="2:43" x14ac:dyDescent="0.2">
      <c r="D34" s="41"/>
      <c r="I34" s="44" t="s">
        <v>8</v>
      </c>
      <c r="J34" s="173">
        <f>MIN(G5:G25)</f>
        <v>1</v>
      </c>
      <c r="K34" s="173"/>
      <c r="L34" s="173"/>
      <c r="M34" s="173"/>
      <c r="N34" s="173"/>
      <c r="O34" s="173"/>
      <c r="P34" s="173"/>
      <c r="Q34" s="173"/>
      <c r="R34" s="173"/>
      <c r="W34" s="159"/>
      <c r="X34" s="159"/>
      <c r="Y34" s="159"/>
      <c r="Z34" s="159"/>
      <c r="AA34" s="159"/>
      <c r="AB34" s="159"/>
      <c r="AC34" s="159"/>
    </row>
    <row r="35" spans="2:43" x14ac:dyDescent="0.2">
      <c r="D35" s="41"/>
      <c r="I35" s="44" t="s">
        <v>8</v>
      </c>
      <c r="J35" s="174">
        <f>MAX(G5:G25)</f>
        <v>1038870017974104.6</v>
      </c>
      <c r="K35" s="174"/>
      <c r="L35" s="174"/>
      <c r="M35" s="174"/>
      <c r="N35" s="174"/>
      <c r="O35" s="174"/>
      <c r="P35" s="174"/>
      <c r="Q35" s="174"/>
      <c r="R35" s="174"/>
      <c r="W35" s="159"/>
      <c r="X35" s="159"/>
      <c r="Y35" s="159"/>
      <c r="Z35" s="159"/>
      <c r="AA35" s="159"/>
      <c r="AB35" s="159"/>
      <c r="AC35" s="159"/>
    </row>
    <row r="36" spans="2:43" ht="6" customHeight="1" x14ac:dyDescent="0.2">
      <c r="D36" s="41"/>
      <c r="E36" s="43"/>
      <c r="F36" s="84"/>
      <c r="G36" s="84"/>
      <c r="H36" s="84"/>
      <c r="I36" s="41"/>
      <c r="J36" s="41"/>
      <c r="K36" s="41"/>
      <c r="L36" s="41"/>
    </row>
    <row r="37" spans="2:43" x14ac:dyDescent="0.2"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</row>
    <row r="38" spans="2:43" x14ac:dyDescent="0.2">
      <c r="B38" s="175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</row>
    <row r="39" spans="2:43" ht="6" customHeight="1" thickBot="1" x14ac:dyDescent="0.25"/>
    <row r="40" spans="2:43" ht="13.5" customHeight="1" thickBot="1" x14ac:dyDescent="0.25"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</row>
    <row r="41" spans="2:43" ht="13.5" customHeight="1" thickBot="1" x14ac:dyDescent="0.25"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</row>
    <row r="42" spans="2:43" ht="27" customHeight="1" thickBot="1" x14ac:dyDescent="0.25"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</row>
    <row r="43" spans="2:43" ht="13.5" customHeight="1" thickBot="1" x14ac:dyDescent="0.25"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</row>
    <row r="44" spans="2:43" ht="13.5" customHeight="1" thickBot="1" x14ac:dyDescent="0.25"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</row>
    <row r="45" spans="2:43" ht="12.75" customHeight="1" thickBot="1" x14ac:dyDescent="0.25"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</row>
    <row r="46" spans="2:43" ht="13.5" thickBot="1" x14ac:dyDescent="0.25"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</row>
    <row r="47" spans="2:43" ht="13.5" thickBot="1" x14ac:dyDescent="0.25"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</row>
    <row r="48" spans="2:43" ht="13.5" thickBot="1" x14ac:dyDescent="0.25"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</row>
    <row r="49" spans="2:43" ht="13.5" thickBot="1" x14ac:dyDescent="0.25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</row>
    <row r="50" spans="2:43" ht="13.5" thickBot="1" x14ac:dyDescent="0.25"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</row>
    <row r="51" spans="2:43" ht="13.5" thickBot="1" x14ac:dyDescent="0.25"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</row>
    <row r="52" spans="2:43" ht="13.5" thickBot="1" x14ac:dyDescent="0.25"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</row>
    <row r="53" spans="2:43" ht="13.5" thickBot="1" x14ac:dyDescent="0.25"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</row>
    <row r="54" spans="2:43" ht="27" customHeight="1" thickBot="1" x14ac:dyDescent="0.25"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</row>
    <row r="55" spans="2:43" ht="13.5" customHeight="1" thickBot="1" x14ac:dyDescent="0.25"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J32:R32"/>
    <mergeCell ref="W32:AC35"/>
    <mergeCell ref="J33:R33"/>
    <mergeCell ref="J34:R34"/>
    <mergeCell ref="J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R24"/>
    <mergeCell ref="C25:F25"/>
    <mergeCell ref="G25:L25"/>
    <mergeCell ref="M25:R25"/>
    <mergeCell ref="C22:F22"/>
    <mergeCell ref="G22:L22"/>
    <mergeCell ref="M22:R22"/>
    <mergeCell ref="C23:F23"/>
    <mergeCell ref="G23:L23"/>
    <mergeCell ref="M23:R23"/>
    <mergeCell ref="C21:F21"/>
    <mergeCell ref="G21:L21"/>
    <mergeCell ref="M21:R21"/>
    <mergeCell ref="C18:F18"/>
    <mergeCell ref="G18:L18"/>
    <mergeCell ref="M18:R18"/>
    <mergeCell ref="C19:F19"/>
    <mergeCell ref="G19:L19"/>
    <mergeCell ref="M19:R19"/>
    <mergeCell ref="C17:F17"/>
    <mergeCell ref="G17:L17"/>
    <mergeCell ref="M17:R17"/>
    <mergeCell ref="C13:F13"/>
    <mergeCell ref="G13:L13"/>
    <mergeCell ref="M13:R13"/>
    <mergeCell ref="C20:F20"/>
    <mergeCell ref="G20:L20"/>
    <mergeCell ref="M20:R20"/>
    <mergeCell ref="X13:AE13"/>
    <mergeCell ref="AF13:AH13"/>
    <mergeCell ref="C14:F14"/>
    <mergeCell ref="G14:L14"/>
    <mergeCell ref="M14:R14"/>
    <mergeCell ref="X14:AF16"/>
    <mergeCell ref="C15:F15"/>
    <mergeCell ref="C11:F11"/>
    <mergeCell ref="G11:L11"/>
    <mergeCell ref="M11:R11"/>
    <mergeCell ref="C12:F12"/>
    <mergeCell ref="G12:L12"/>
    <mergeCell ref="M12:R12"/>
    <mergeCell ref="G15:L15"/>
    <mergeCell ref="M15:R15"/>
    <mergeCell ref="C16:F16"/>
    <mergeCell ref="G16:L16"/>
    <mergeCell ref="M16:R16"/>
    <mergeCell ref="C10:F10"/>
    <mergeCell ref="G10:L10"/>
    <mergeCell ref="M10:R10"/>
    <mergeCell ref="W6:AE6"/>
    <mergeCell ref="AF6:AJ6"/>
    <mergeCell ref="C7:F7"/>
    <mergeCell ref="G7:L7"/>
    <mergeCell ref="M7:R7"/>
    <mergeCell ref="C8:F8"/>
    <mergeCell ref="G8:L8"/>
    <mergeCell ref="M8:R8"/>
    <mergeCell ref="C5:F5"/>
    <mergeCell ref="G5:L5"/>
    <mergeCell ref="M5:R5"/>
    <mergeCell ref="C6:F6"/>
    <mergeCell ref="G6:L6"/>
    <mergeCell ref="M6:R6"/>
    <mergeCell ref="C9:F9"/>
    <mergeCell ref="G9:L9"/>
    <mergeCell ref="M9:R9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22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30722" r:id="rId4"/>
      </mc:Fallback>
    </mc:AlternateContent>
    <mc:AlternateContent xmlns:mc="http://schemas.openxmlformats.org/markup-compatibility/2006">
      <mc:Choice Requires="x14">
        <oleObject progId="Equation.3" shapeId="30723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30723" r:id="rId6"/>
      </mc:Fallback>
    </mc:AlternateContent>
    <mc:AlternateContent xmlns:mc="http://schemas.openxmlformats.org/markup-compatibility/2006">
      <mc:Choice Requires="x14">
        <oleObject progId="Equation.3" shapeId="30724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3072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C1" zoomScale="90" zoomScaleNormal="90"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3" width="2.140625" style="63" customWidth="1"/>
    <col min="4" max="4" width="2.140625" style="90" customWidth="1"/>
    <col min="5" max="59" width="2.140625" style="63" customWidth="1"/>
    <col min="60" max="16384" width="9.140625" style="63"/>
  </cols>
  <sheetData>
    <row r="1" spans="1:44" ht="4.5" customHeight="1" x14ac:dyDescent="0.2">
      <c r="A1" s="40"/>
      <c r="B1" s="40"/>
      <c r="C1" s="40"/>
      <c r="D1" s="86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8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86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86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60">
        <f>1-EXP((C5-10)/$AJ$6)</f>
        <v>0.31860770295236607</v>
      </c>
      <c r="H5" s="160"/>
      <c r="I5" s="160"/>
      <c r="J5" s="160"/>
      <c r="K5" s="160"/>
      <c r="L5" s="160"/>
      <c r="M5" s="141">
        <f>(G5-MIN(G$5:G$25))/((MAX(G$5:G$25)-MIN(G$5:G$25)))</f>
        <v>1</v>
      </c>
      <c r="N5" s="141"/>
      <c r="O5" s="141"/>
      <c r="P5" s="141"/>
      <c r="Q5" s="141"/>
      <c r="R5" s="141"/>
      <c r="S5" s="141"/>
      <c r="T5" s="40"/>
      <c r="U5" s="40"/>
      <c r="V5" s="49">
        <f>1-M5</f>
        <v>0</v>
      </c>
      <c r="W5" s="4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0">C5+$AL$10</f>
        <v>1.75</v>
      </c>
      <c r="D6" s="141"/>
      <c r="E6" s="141"/>
      <c r="F6" s="141"/>
      <c r="G6" s="160">
        <f t="shared" ref="G6:G25" si="1">1-EXP((C6-10)/$AJ$6)</f>
        <v>0.27129339458686241</v>
      </c>
      <c r="H6" s="160"/>
      <c r="I6" s="160"/>
      <c r="J6" s="160"/>
      <c r="K6" s="160"/>
      <c r="L6" s="160"/>
      <c r="M6" s="141">
        <f t="shared" ref="M6:M25" si="2">(G6-MIN(G$5:G$25))/((MAX(G$5:G$25)-MIN(G$5:G$25)))</f>
        <v>0.9754569036719275</v>
      </c>
      <c r="N6" s="141"/>
      <c r="O6" s="141"/>
      <c r="P6" s="141"/>
      <c r="Q6" s="141"/>
      <c r="R6" s="141"/>
      <c r="S6" s="141"/>
      <c r="T6" s="40"/>
      <c r="U6" s="40"/>
      <c r="V6" s="49">
        <f t="shared" ref="V6:V25" si="3">1-M6</f>
        <v>2.45430963280725E-2</v>
      </c>
      <c r="W6" s="49"/>
      <c r="X6" s="40"/>
      <c r="Y6" s="143" t="s">
        <v>25</v>
      </c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62">
        <f>10^(3/10*(LOG(AM28^5)-AM29))</f>
        <v>26.067661120010413</v>
      </c>
      <c r="AK6" s="163"/>
      <c r="AL6" s="163"/>
      <c r="AM6" s="163"/>
      <c r="AN6" s="163"/>
      <c r="AO6" s="164"/>
      <c r="AP6" s="40"/>
      <c r="AQ6" s="40"/>
      <c r="AR6" s="40"/>
    </row>
    <row r="7" spans="1:44" x14ac:dyDescent="0.2">
      <c r="A7" s="40"/>
      <c r="B7" s="40"/>
      <c r="C7" s="141">
        <f t="shared" si="0"/>
        <v>3.5</v>
      </c>
      <c r="D7" s="141"/>
      <c r="E7" s="141"/>
      <c r="F7" s="141"/>
      <c r="G7" s="160">
        <f t="shared" si="1"/>
        <v>0.22069368985599658</v>
      </c>
      <c r="H7" s="160"/>
      <c r="I7" s="160"/>
      <c r="J7" s="160"/>
      <c r="K7" s="160"/>
      <c r="L7" s="160"/>
      <c r="M7" s="141">
        <f t="shared" si="2"/>
        <v>0.94920959138347205</v>
      </c>
      <c r="N7" s="141"/>
      <c r="O7" s="141"/>
      <c r="P7" s="141"/>
      <c r="Q7" s="141"/>
      <c r="R7" s="141"/>
      <c r="S7" s="141"/>
      <c r="T7" s="40"/>
      <c r="U7" s="40"/>
      <c r="V7" s="49">
        <f t="shared" si="3"/>
        <v>5.0790408616527949E-2</v>
      </c>
      <c r="W7" s="49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0"/>
        <v>5.25</v>
      </c>
      <c r="D8" s="141"/>
      <c r="E8" s="141"/>
      <c r="F8" s="141"/>
      <c r="G8" s="160">
        <f t="shared" si="1"/>
        <v>0.16658045841927749</v>
      </c>
      <c r="H8" s="160"/>
      <c r="I8" s="160"/>
      <c r="J8" s="160"/>
      <c r="K8" s="160"/>
      <c r="L8" s="160"/>
      <c r="M8" s="141">
        <f t="shared" si="2"/>
        <v>0.92113972631189511</v>
      </c>
      <c r="N8" s="141"/>
      <c r="O8" s="141"/>
      <c r="P8" s="141"/>
      <c r="Q8" s="141"/>
      <c r="R8" s="141"/>
      <c r="S8" s="141"/>
      <c r="T8" s="40"/>
      <c r="U8" s="40"/>
      <c r="V8" s="49">
        <f t="shared" si="3"/>
        <v>7.8860273688104887E-2</v>
      </c>
      <c r="W8" s="4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0"/>
        <v>7</v>
      </c>
      <c r="D9" s="141"/>
      <c r="E9" s="141"/>
      <c r="F9" s="141"/>
      <c r="G9" s="160">
        <f t="shared" si="1"/>
        <v>0.10870972909192433</v>
      </c>
      <c r="H9" s="160"/>
      <c r="I9" s="160"/>
      <c r="J9" s="160"/>
      <c r="K9" s="160"/>
      <c r="L9" s="160"/>
      <c r="M9" s="141">
        <f t="shared" si="2"/>
        <v>0.89112075459862428</v>
      </c>
      <c r="N9" s="141"/>
      <c r="O9" s="141"/>
      <c r="P9" s="141"/>
      <c r="Q9" s="141"/>
      <c r="R9" s="141"/>
      <c r="S9" s="141"/>
      <c r="T9" s="40"/>
      <c r="U9" s="40"/>
      <c r="V9" s="49">
        <f t="shared" si="3"/>
        <v>0.10887924540137572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0"/>
        <v>8.75</v>
      </c>
      <c r="D10" s="141"/>
      <c r="E10" s="141"/>
      <c r="F10" s="141"/>
      <c r="G10" s="160">
        <f t="shared" si="1"/>
        <v>4.6820589893202147E-2</v>
      </c>
      <c r="H10" s="160"/>
      <c r="I10" s="160"/>
      <c r="J10" s="160"/>
      <c r="K10" s="160"/>
      <c r="L10" s="160"/>
      <c r="M10" s="141">
        <f t="shared" si="2"/>
        <v>0.85901733477725017</v>
      </c>
      <c r="N10" s="141"/>
      <c r="O10" s="141"/>
      <c r="P10" s="141"/>
      <c r="Q10" s="141"/>
      <c r="R10" s="141"/>
      <c r="S10" s="141"/>
      <c r="T10" s="40"/>
      <c r="U10" s="40"/>
      <c r="V10" s="49">
        <f t="shared" si="3"/>
        <v>0.14098266522274983</v>
      </c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165" t="s">
        <v>0</v>
      </c>
      <c r="AH10" s="166"/>
      <c r="AI10" s="166"/>
      <c r="AJ10" s="166"/>
      <c r="AK10" s="167"/>
      <c r="AL10" s="158">
        <f>(AM28-AM27)/20</f>
        <v>1.75</v>
      </c>
      <c r="AM10" s="158"/>
      <c r="AN10" s="158"/>
      <c r="AO10" s="158"/>
      <c r="AP10" s="158"/>
      <c r="AQ10" s="40"/>
      <c r="AR10" s="40"/>
    </row>
    <row r="11" spans="1:44" ht="12.75" customHeight="1" x14ac:dyDescent="0.2">
      <c r="A11" s="40"/>
      <c r="B11" s="40"/>
      <c r="C11" s="141">
        <f t="shared" si="0"/>
        <v>10.5</v>
      </c>
      <c r="D11" s="141"/>
      <c r="E11" s="141"/>
      <c r="F11" s="141"/>
      <c r="G11" s="160">
        <f t="shared" si="1"/>
        <v>-1.9365988283347457E-2</v>
      </c>
      <c r="H11" s="160"/>
      <c r="I11" s="160"/>
      <c r="J11" s="160"/>
      <c r="K11" s="160"/>
      <c r="L11" s="160"/>
      <c r="M11" s="141">
        <f t="shared" si="2"/>
        <v>0.82468472758232181</v>
      </c>
      <c r="N11" s="141"/>
      <c r="O11" s="141"/>
      <c r="P11" s="141"/>
      <c r="Q11" s="141"/>
      <c r="R11" s="141"/>
      <c r="S11" s="141"/>
      <c r="T11" s="40"/>
      <c r="U11" s="40"/>
      <c r="V11" s="49">
        <f t="shared" si="3"/>
        <v>0.17531527241767819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161" t="s">
        <v>1</v>
      </c>
      <c r="AH11" s="161"/>
      <c r="AI11" s="161"/>
      <c r="AJ11" s="161"/>
      <c r="AK11" s="161"/>
      <c r="AL11" s="161"/>
      <c r="AM11" s="161"/>
      <c r="AN11" s="161"/>
      <c r="AO11" s="161"/>
      <c r="AP11" s="161"/>
      <c r="AQ11" s="40"/>
      <c r="AR11" s="40"/>
    </row>
    <row r="12" spans="1:44" x14ac:dyDescent="0.2">
      <c r="A12" s="40"/>
      <c r="B12" s="40"/>
      <c r="C12" s="141">
        <f t="shared" si="0"/>
        <v>12.25</v>
      </c>
      <c r="D12" s="141"/>
      <c r="E12" s="141"/>
      <c r="F12" s="141"/>
      <c r="G12" s="160">
        <f t="shared" si="1"/>
        <v>-9.0148409681300334E-2</v>
      </c>
      <c r="H12" s="160"/>
      <c r="I12" s="160"/>
      <c r="J12" s="160"/>
      <c r="K12" s="160"/>
      <c r="L12" s="160"/>
      <c r="M12" s="141">
        <f t="shared" si="2"/>
        <v>0.78796814338787213</v>
      </c>
      <c r="N12" s="141"/>
      <c r="O12" s="141"/>
      <c r="P12" s="141"/>
      <c r="Q12" s="141"/>
      <c r="R12" s="141"/>
      <c r="S12" s="141"/>
      <c r="T12" s="40"/>
      <c r="U12" s="40"/>
      <c r="V12" s="49">
        <f t="shared" si="3"/>
        <v>0.21203185661212787</v>
      </c>
      <c r="W12" s="49"/>
      <c r="X12" s="40"/>
      <c r="Y12" s="40"/>
      <c r="Z12" s="40"/>
      <c r="AA12" s="40"/>
      <c r="AB12" s="40"/>
      <c r="AC12" s="40"/>
      <c r="AD12" s="40"/>
      <c r="AE12" s="40"/>
      <c r="AF12" s="4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40"/>
      <c r="AR12" s="40"/>
    </row>
    <row r="13" spans="1:44" x14ac:dyDescent="0.2">
      <c r="A13" s="40"/>
      <c r="B13" s="40"/>
      <c r="C13" s="141">
        <f t="shared" si="0"/>
        <v>14</v>
      </c>
      <c r="D13" s="141"/>
      <c r="E13" s="141"/>
      <c r="F13" s="141"/>
      <c r="G13" s="160">
        <f t="shared" si="1"/>
        <v>-0.16584579904615082</v>
      </c>
      <c r="H13" s="160"/>
      <c r="I13" s="160"/>
      <c r="J13" s="160"/>
      <c r="K13" s="160"/>
      <c r="L13" s="160"/>
      <c r="M13" s="141">
        <f t="shared" si="2"/>
        <v>0.74870204433358134</v>
      </c>
      <c r="N13" s="141"/>
      <c r="O13" s="141"/>
      <c r="P13" s="141"/>
      <c r="Q13" s="141"/>
      <c r="R13" s="141"/>
      <c r="S13" s="141"/>
      <c r="T13" s="40"/>
      <c r="U13" s="40"/>
      <c r="V13" s="49">
        <f t="shared" si="3"/>
        <v>0.25129795566641866</v>
      </c>
      <c r="W13" s="49"/>
      <c r="X13" s="40"/>
      <c r="Y13" s="40"/>
      <c r="Z13" s="40"/>
      <c r="AA13" s="40"/>
      <c r="AB13" s="40"/>
      <c r="AC13" s="40"/>
      <c r="AD13" s="40"/>
      <c r="AE13" s="40"/>
      <c r="AF13" s="4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40"/>
      <c r="AR13" s="40"/>
    </row>
    <row r="14" spans="1:44" x14ac:dyDescent="0.2">
      <c r="A14" s="40"/>
      <c r="B14" s="40"/>
      <c r="C14" s="141">
        <f t="shared" si="0"/>
        <v>15.75</v>
      </c>
      <c r="D14" s="141"/>
      <c r="E14" s="141"/>
      <c r="F14" s="141"/>
      <c r="G14" s="160">
        <f t="shared" si="1"/>
        <v>-0.2467994404091387</v>
      </c>
      <c r="H14" s="160"/>
      <c r="I14" s="160"/>
      <c r="J14" s="160"/>
      <c r="K14" s="160"/>
      <c r="L14" s="160"/>
      <c r="M14" s="141">
        <f t="shared" si="2"/>
        <v>0.70670939799219201</v>
      </c>
      <c r="N14" s="141"/>
      <c r="O14" s="141"/>
      <c r="P14" s="141"/>
      <c r="Q14" s="141"/>
      <c r="R14" s="141"/>
      <c r="S14" s="141"/>
      <c r="T14" s="40"/>
      <c r="U14" s="40"/>
      <c r="V14" s="49">
        <f t="shared" si="3"/>
        <v>0.29329060200780799</v>
      </c>
      <c r="W14" s="4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0"/>
        <v>17.5</v>
      </c>
      <c r="D15" s="141"/>
      <c r="E15" s="141"/>
      <c r="F15" s="141"/>
      <c r="G15" s="160">
        <f t="shared" si="1"/>
        <v>-0.33337431577690579</v>
      </c>
      <c r="H15" s="160"/>
      <c r="I15" s="160"/>
      <c r="J15" s="160"/>
      <c r="K15" s="160"/>
      <c r="L15" s="160"/>
      <c r="M15" s="141">
        <f t="shared" si="2"/>
        <v>0.66180087921331143</v>
      </c>
      <c r="N15" s="141"/>
      <c r="O15" s="141"/>
      <c r="P15" s="141"/>
      <c r="Q15" s="141"/>
      <c r="R15" s="141"/>
      <c r="S15" s="141"/>
      <c r="T15" s="40"/>
      <c r="U15" s="40"/>
      <c r="V15" s="49">
        <f t="shared" si="3"/>
        <v>0.33819912078668857</v>
      </c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0"/>
        <v>19.25</v>
      </c>
      <c r="D16" s="141"/>
      <c r="E16" s="141"/>
      <c r="F16" s="141"/>
      <c r="G16" s="160">
        <f t="shared" si="1"/>
        <v>-0.42596075066420958</v>
      </c>
      <c r="H16" s="160"/>
      <c r="I16" s="160"/>
      <c r="J16" s="160"/>
      <c r="K16" s="160"/>
      <c r="L16" s="160"/>
      <c r="M16" s="141">
        <f t="shared" si="2"/>
        <v>0.61377401654509067</v>
      </c>
      <c r="N16" s="141"/>
      <c r="O16" s="141"/>
      <c r="P16" s="141"/>
      <c r="Q16" s="141"/>
      <c r="R16" s="141"/>
      <c r="S16" s="141"/>
      <c r="T16" s="40"/>
      <c r="U16" s="40"/>
      <c r="V16" s="49">
        <f t="shared" si="3"/>
        <v>0.38622598345490933</v>
      </c>
      <c r="W16" s="4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41">
        <f t="shared" si="0"/>
        <v>21</v>
      </c>
      <c r="D17" s="141"/>
      <c r="E17" s="141"/>
      <c r="F17" s="141"/>
      <c r="G17" s="160">
        <f t="shared" si="1"/>
        <v>-0.52497617388863005</v>
      </c>
      <c r="H17" s="160"/>
      <c r="I17" s="160"/>
      <c r="J17" s="160"/>
      <c r="K17" s="160"/>
      <c r="L17" s="160"/>
      <c r="M17" s="141">
        <f t="shared" si="2"/>
        <v>0.56241227938539462</v>
      </c>
      <c r="N17" s="141"/>
      <c r="O17" s="141"/>
      <c r="P17" s="141"/>
      <c r="Q17" s="141"/>
      <c r="R17" s="141"/>
      <c r="S17" s="141"/>
      <c r="T17" s="40"/>
      <c r="U17" s="40"/>
      <c r="V17" s="49">
        <f t="shared" si="3"/>
        <v>0.43758772061460538</v>
      </c>
      <c r="W17" s="4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41">
        <f t="shared" si="0"/>
        <v>22.75</v>
      </c>
      <c r="D18" s="141"/>
      <c r="E18" s="141"/>
      <c r="F18" s="141"/>
      <c r="G18" s="160">
        <f t="shared" si="1"/>
        <v>-0.63086699956136094</v>
      </c>
      <c r="H18" s="160"/>
      <c r="I18" s="160"/>
      <c r="J18" s="160"/>
      <c r="K18" s="160"/>
      <c r="L18" s="160"/>
      <c r="M18" s="141">
        <f t="shared" si="2"/>
        <v>0.50748410174685654</v>
      </c>
      <c r="N18" s="141"/>
      <c r="O18" s="141"/>
      <c r="P18" s="141"/>
      <c r="Q18" s="141"/>
      <c r="R18" s="141"/>
      <c r="S18" s="141"/>
      <c r="T18" s="40"/>
      <c r="U18" s="40"/>
      <c r="V18" s="49">
        <f t="shared" si="3"/>
        <v>0.49251589825314346</v>
      </c>
      <c r="W18" s="4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41">
        <f t="shared" si="0"/>
        <v>24.5</v>
      </c>
      <c r="D19" s="141"/>
      <c r="E19" s="141"/>
      <c r="F19" s="141"/>
      <c r="G19" s="160">
        <f t="shared" si="1"/>
        <v>-0.74411063975909553</v>
      </c>
      <c r="H19" s="160"/>
      <c r="I19" s="160"/>
      <c r="J19" s="160"/>
      <c r="K19" s="160"/>
      <c r="L19" s="160"/>
      <c r="M19" s="141">
        <f t="shared" si="2"/>
        <v>0.4487418382344312</v>
      </c>
      <c r="N19" s="141"/>
      <c r="O19" s="141"/>
      <c r="P19" s="141"/>
      <c r="Q19" s="141"/>
      <c r="R19" s="141"/>
      <c r="S19" s="141"/>
      <c r="T19" s="40"/>
      <c r="U19" s="40"/>
      <c r="V19" s="49">
        <f t="shared" si="3"/>
        <v>0.55125816176556874</v>
      </c>
      <c r="W19" s="4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41">
        <f t="shared" si="0"/>
        <v>26.25</v>
      </c>
      <c r="D20" s="141"/>
      <c r="E20" s="141"/>
      <c r="F20" s="141"/>
      <c r="G20" s="160">
        <f t="shared" si="1"/>
        <v>-0.86521765695120356</v>
      </c>
      <c r="H20" s="160"/>
      <c r="I20" s="160"/>
      <c r="J20" s="160"/>
      <c r="K20" s="160"/>
      <c r="L20" s="160"/>
      <c r="M20" s="141">
        <f t="shared" si="2"/>
        <v>0.38592064752843913</v>
      </c>
      <c r="N20" s="141"/>
      <c r="O20" s="141"/>
      <c r="P20" s="141"/>
      <c r="Q20" s="141"/>
      <c r="R20" s="141"/>
      <c r="S20" s="141"/>
      <c r="T20" s="40"/>
      <c r="U20" s="40"/>
      <c r="V20" s="49">
        <f t="shared" si="3"/>
        <v>0.61407935247156087</v>
      </c>
      <c r="W20" s="4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41">
        <f t="shared" si="0"/>
        <v>28</v>
      </c>
      <c r="D21" s="141"/>
      <c r="E21" s="141"/>
      <c r="F21" s="141"/>
      <c r="G21" s="160">
        <f t="shared" si="1"/>
        <v>-0.99473406588648428</v>
      </c>
      <c r="H21" s="160"/>
      <c r="I21" s="160"/>
      <c r="J21" s="160"/>
      <c r="K21" s="160"/>
      <c r="L21" s="160"/>
      <c r="M21" s="141">
        <f t="shared" si="2"/>
        <v>0.31873729833924996</v>
      </c>
      <c r="N21" s="141"/>
      <c r="O21" s="141"/>
      <c r="P21" s="141"/>
      <c r="Q21" s="141"/>
      <c r="R21" s="141"/>
      <c r="S21" s="141"/>
      <c r="T21" s="40"/>
      <c r="U21" s="40"/>
      <c r="V21" s="49">
        <f t="shared" si="3"/>
        <v>0.68126270166074998</v>
      </c>
      <c r="W21" s="4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41">
        <f t="shared" si="0"/>
        <v>29.75</v>
      </c>
      <c r="D22" s="141"/>
      <c r="E22" s="141"/>
      <c r="F22" s="141"/>
      <c r="G22" s="160">
        <f t="shared" si="1"/>
        <v>-1.1332437953176204</v>
      </c>
      <c r="H22" s="160"/>
      <c r="I22" s="160"/>
      <c r="J22" s="160"/>
      <c r="K22" s="160"/>
      <c r="L22" s="160"/>
      <c r="M22" s="141">
        <f t="shared" si="2"/>
        <v>0.24688889245021614</v>
      </c>
      <c r="N22" s="141"/>
      <c r="O22" s="141"/>
      <c r="P22" s="141"/>
      <c r="Q22" s="141"/>
      <c r="R22" s="141"/>
      <c r="S22" s="141"/>
      <c r="T22" s="40"/>
      <c r="U22" s="40"/>
      <c r="V22" s="49">
        <f t="shared" si="3"/>
        <v>0.75311110754978383</v>
      </c>
      <c r="W22" s="4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41">
        <f t="shared" si="0"/>
        <v>31.5</v>
      </c>
      <c r="D23" s="141"/>
      <c r="E23" s="141"/>
      <c r="F23" s="141"/>
      <c r="G23" s="160">
        <f t="shared" si="1"/>
        <v>-1.2813713206620982</v>
      </c>
      <c r="H23" s="160"/>
      <c r="I23" s="160"/>
      <c r="J23" s="160"/>
      <c r="K23" s="160"/>
      <c r="L23" s="160"/>
      <c r="M23" s="141">
        <f t="shared" si="2"/>
        <v>0.17005149909165429</v>
      </c>
      <c r="N23" s="141"/>
      <c r="O23" s="141"/>
      <c r="P23" s="141"/>
      <c r="Q23" s="141"/>
      <c r="R23" s="141"/>
      <c r="S23" s="141"/>
      <c r="T23" s="40"/>
      <c r="U23" s="40"/>
      <c r="V23" s="49">
        <f t="shared" si="3"/>
        <v>0.82994850090834571</v>
      </c>
      <c r="W23" s="4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41">
        <f t="shared" si="0"/>
        <v>33.25</v>
      </c>
      <c r="D24" s="141"/>
      <c r="E24" s="141"/>
      <c r="F24" s="141"/>
      <c r="G24" s="160">
        <f t="shared" si="1"/>
        <v>-1.4397844794690244</v>
      </c>
      <c r="H24" s="160"/>
      <c r="I24" s="160"/>
      <c r="J24" s="160"/>
      <c r="K24" s="160"/>
      <c r="L24" s="160"/>
      <c r="M24" s="141">
        <f t="shared" si="2"/>
        <v>8.7878694488908046E-2</v>
      </c>
      <c r="N24" s="141"/>
      <c r="O24" s="141"/>
      <c r="P24" s="141"/>
      <c r="Q24" s="141"/>
      <c r="R24" s="141"/>
      <c r="S24" s="141"/>
      <c r="T24" s="40"/>
      <c r="U24" s="40"/>
      <c r="V24" s="49">
        <f t="shared" si="3"/>
        <v>0.91212130551109194</v>
      </c>
      <c r="W24" s="4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41">
        <f>AM28</f>
        <v>35</v>
      </c>
      <c r="D25" s="141"/>
      <c r="E25" s="141"/>
      <c r="F25" s="141"/>
      <c r="G25" s="160">
        <f t="shared" si="1"/>
        <v>-1.60919748238546</v>
      </c>
      <c r="H25" s="160"/>
      <c r="I25" s="160"/>
      <c r="J25" s="160"/>
      <c r="K25" s="160"/>
      <c r="L25" s="160"/>
      <c r="M25" s="141">
        <f t="shared" si="2"/>
        <v>0</v>
      </c>
      <c r="N25" s="141"/>
      <c r="O25" s="141"/>
      <c r="P25" s="141"/>
      <c r="Q25" s="141"/>
      <c r="R25" s="141"/>
      <c r="S25" s="141"/>
      <c r="T25" s="40"/>
      <c r="U25" s="40"/>
      <c r="V25" s="49">
        <f t="shared" si="3"/>
        <v>1</v>
      </c>
      <c r="W25" s="4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86"/>
      <c r="E26" s="40"/>
      <c r="F26" s="87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86"/>
      <c r="E27" s="40"/>
      <c r="F27" s="87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80"/>
      <c r="R27" s="80"/>
      <c r="S27" s="80"/>
      <c r="T27" s="80"/>
      <c r="U27" s="80"/>
      <c r="V27" s="46"/>
      <c r="W27" s="40"/>
      <c r="X27" s="40"/>
      <c r="Y27" s="40"/>
      <c r="Z27" s="40"/>
      <c r="AA27" s="157" t="s">
        <v>2</v>
      </c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>
        <v>0</v>
      </c>
      <c r="AN27" s="158"/>
      <c r="AO27" s="158"/>
      <c r="AP27" s="158"/>
      <c r="AQ27" s="158"/>
      <c r="AR27" s="40"/>
    </row>
    <row r="28" spans="1:44" x14ac:dyDescent="0.2">
      <c r="A28" s="40"/>
      <c r="B28" s="40"/>
      <c r="C28" s="40"/>
      <c r="D28" s="86"/>
      <c r="E28" s="40"/>
      <c r="F28" s="87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80"/>
      <c r="R28" s="80"/>
      <c r="S28" s="80"/>
      <c r="T28" s="80"/>
      <c r="U28" s="80"/>
      <c r="V28" s="46"/>
      <c r="W28" s="40"/>
      <c r="X28" s="40"/>
      <c r="Y28" s="40"/>
      <c r="Z28" s="40"/>
      <c r="AA28" s="157" t="s">
        <v>31</v>
      </c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>
        <v>35</v>
      </c>
      <c r="AN28" s="158"/>
      <c r="AO28" s="158"/>
      <c r="AP28" s="158"/>
      <c r="AQ28" s="158"/>
      <c r="AR28" s="40"/>
    </row>
    <row r="29" spans="1:44" x14ac:dyDescent="0.2">
      <c r="A29" s="40"/>
      <c r="B29" s="40"/>
      <c r="C29" s="40"/>
      <c r="D29" s="86"/>
      <c r="E29" s="40"/>
      <c r="F29" s="87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80"/>
      <c r="R29" s="80"/>
      <c r="S29" s="80"/>
      <c r="T29" s="80"/>
      <c r="U29" s="80"/>
      <c r="V29" s="46"/>
      <c r="W29" s="40"/>
      <c r="X29" s="40"/>
      <c r="Y29" s="40"/>
      <c r="Z29" s="40"/>
      <c r="AA29" s="157" t="s">
        <v>24</v>
      </c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>
        <v>3</v>
      </c>
      <c r="AN29" s="158"/>
      <c r="AO29" s="158"/>
      <c r="AP29" s="158"/>
      <c r="AQ29" s="158"/>
      <c r="AR29" s="40"/>
    </row>
    <row r="30" spans="1:44" x14ac:dyDescent="0.2">
      <c r="A30" s="40"/>
      <c r="B30" s="40"/>
      <c r="C30" s="40"/>
      <c r="D30" s="86"/>
      <c r="E30" s="40"/>
      <c r="F30" s="87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80"/>
      <c r="R30" s="80"/>
      <c r="S30" s="80"/>
      <c r="T30" s="80"/>
      <c r="U30" s="80"/>
      <c r="V30" s="46"/>
      <c r="W30" s="40"/>
      <c r="X30" s="40"/>
      <c r="Y30" s="40"/>
      <c r="Z30" s="40"/>
      <c r="AA30" s="157" t="s">
        <v>6</v>
      </c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 t="s">
        <v>30</v>
      </c>
      <c r="AN30" s="158"/>
      <c r="AO30" s="158"/>
      <c r="AP30" s="158"/>
      <c r="AQ30" s="158"/>
      <c r="AR30" s="40"/>
    </row>
    <row r="31" spans="1:44" ht="6" customHeight="1" x14ac:dyDescent="0.2">
      <c r="A31" s="40"/>
      <c r="B31" s="40"/>
      <c r="C31" s="66"/>
      <c r="D31" s="66"/>
      <c r="E31" s="66"/>
      <c r="F31" s="66"/>
      <c r="G31" s="66"/>
      <c r="H31" s="66"/>
      <c r="I31" s="66"/>
      <c r="J31" s="66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2.75" customHeight="1" x14ac:dyDescent="0.2">
      <c r="A32" s="40"/>
      <c r="B32" s="40"/>
      <c r="C32" s="66"/>
      <c r="D32" s="66"/>
      <c r="E32" s="40"/>
      <c r="F32" s="40"/>
      <c r="G32" s="40"/>
      <c r="H32" s="40"/>
      <c r="I32" s="40"/>
      <c r="J32" s="88" t="s">
        <v>8</v>
      </c>
      <c r="K32" s="137">
        <v>15.848931924611099</v>
      </c>
      <c r="L32" s="137"/>
      <c r="M32" s="137"/>
      <c r="N32" s="137"/>
      <c r="O32" s="137"/>
      <c r="P32" s="137"/>
      <c r="Q32" s="137"/>
      <c r="R32" s="137"/>
      <c r="S32" s="40"/>
      <c r="T32" s="40"/>
      <c r="U32" s="159" t="s">
        <v>10</v>
      </c>
      <c r="V32" s="159"/>
      <c r="W32" s="159"/>
      <c r="X32" s="159"/>
      <c r="Y32" s="159"/>
      <c r="Z32" s="159"/>
      <c r="AA32" s="159"/>
      <c r="AB32" s="159"/>
      <c r="AC32" s="79"/>
      <c r="AD32" s="7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1" x14ac:dyDescent="0.2">
      <c r="A33" s="40"/>
      <c r="B33" s="40"/>
      <c r="C33" s="66"/>
      <c r="D33" s="66"/>
      <c r="E33" s="40"/>
      <c r="F33" s="40"/>
      <c r="G33" s="40"/>
      <c r="H33" s="40"/>
      <c r="I33" s="40"/>
      <c r="J33" s="88" t="s">
        <v>8</v>
      </c>
      <c r="K33" s="137" t="s">
        <v>9</v>
      </c>
      <c r="L33" s="137"/>
      <c r="M33" s="137"/>
      <c r="N33" s="137"/>
      <c r="O33" s="137"/>
      <c r="P33" s="137"/>
      <c r="Q33" s="137"/>
      <c r="R33" s="137"/>
      <c r="S33" s="67"/>
      <c r="T33" s="67"/>
      <c r="U33" s="159"/>
      <c r="V33" s="159"/>
      <c r="W33" s="159"/>
      <c r="X33" s="159"/>
      <c r="Y33" s="159"/>
      <c r="Z33" s="159"/>
      <c r="AA33" s="159"/>
      <c r="AB33" s="159"/>
      <c r="AC33" s="79"/>
      <c r="AD33" s="79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1" x14ac:dyDescent="0.2">
      <c r="A34" s="40"/>
      <c r="B34" s="40"/>
      <c r="C34" s="66"/>
      <c r="D34" s="68"/>
      <c r="E34" s="40"/>
      <c r="F34" s="40"/>
      <c r="G34" s="40"/>
      <c r="H34" s="40"/>
      <c r="I34" s="40"/>
      <c r="J34" s="89" t="s">
        <v>8</v>
      </c>
      <c r="K34" s="139">
        <f>MIN(G5:G25)</f>
        <v>-1.60919748238546</v>
      </c>
      <c r="L34" s="139"/>
      <c r="M34" s="139"/>
      <c r="N34" s="139"/>
      <c r="O34" s="139"/>
      <c r="P34" s="139"/>
      <c r="Q34" s="139"/>
      <c r="R34" s="139"/>
      <c r="S34" s="65"/>
      <c r="T34" s="65"/>
      <c r="U34" s="159"/>
      <c r="V34" s="159"/>
      <c r="W34" s="159"/>
      <c r="X34" s="159"/>
      <c r="Y34" s="159"/>
      <c r="Z34" s="159"/>
      <c r="AA34" s="159"/>
      <c r="AB34" s="159"/>
      <c r="AC34" s="79"/>
      <c r="AD34" s="7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1" x14ac:dyDescent="0.2">
      <c r="A35" s="40"/>
      <c r="B35" s="40"/>
      <c r="C35" s="66"/>
      <c r="D35" s="68"/>
      <c r="E35" s="40"/>
      <c r="F35" s="40"/>
      <c r="G35" s="40"/>
      <c r="H35" s="40"/>
      <c r="I35" s="40"/>
      <c r="J35" s="89" t="s">
        <v>8</v>
      </c>
      <c r="K35" s="140">
        <f>MAX(G5:G25)</f>
        <v>0.31860770295236607</v>
      </c>
      <c r="L35" s="140"/>
      <c r="M35" s="140"/>
      <c r="N35" s="140"/>
      <c r="O35" s="140"/>
      <c r="P35" s="140"/>
      <c r="Q35" s="140"/>
      <c r="R35" s="140"/>
      <c r="S35" s="64"/>
      <c r="T35" s="64"/>
      <c r="U35" s="159"/>
      <c r="V35" s="159"/>
      <c r="W35" s="159"/>
      <c r="X35" s="159"/>
      <c r="Y35" s="159"/>
      <c r="Z35" s="159"/>
      <c r="AA35" s="159"/>
      <c r="AB35" s="159"/>
      <c r="AC35" s="79"/>
      <c r="AD35" s="79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61" ht="6.75" customHeight="1" x14ac:dyDescent="0.2">
      <c r="A36" s="40"/>
      <c r="B36" s="40"/>
      <c r="C36" s="66"/>
      <c r="D36" s="68"/>
      <c r="E36" s="70"/>
      <c r="F36" s="83"/>
      <c r="G36" s="83"/>
      <c r="H36" s="83"/>
      <c r="I36" s="83"/>
      <c r="J36" s="40"/>
      <c r="K36" s="85"/>
      <c r="L36" s="85"/>
      <c r="M36" s="85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67"/>
      <c r="AS36" s="67"/>
      <c r="AU36" s="67"/>
      <c r="AW36" s="67"/>
      <c r="AX36" s="67"/>
      <c r="AY36" s="67"/>
      <c r="BI36" s="49"/>
    </row>
    <row r="37" spans="1:61" x14ac:dyDescent="0.2">
      <c r="A37" s="40"/>
      <c r="B37" s="40"/>
      <c r="C37" s="137" t="s">
        <v>11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40"/>
      <c r="AR37" s="40"/>
      <c r="AZ37" s="72"/>
    </row>
    <row r="38" spans="1:61" x14ac:dyDescent="0.2">
      <c r="A38" s="40"/>
      <c r="B38" s="156" t="str">
        <f>"funcion_de_valor=((1-exp ((mapa_atributo-30.0)/"&amp;VALUE(AJ6)&amp;"))-("&amp;MIN(G5:G25)&amp;"))/(("&amp;MAX(G5:G25)&amp;")-("&amp;MIN(G5:G25)&amp;"))"</f>
        <v>funcion_de_valor=((1-exp ((mapa_atributo-30.0)/26.0676611200104))-(-1.60919748238546))/((0.318607702952366)-(-1.60919748238546))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40"/>
    </row>
    <row r="39" spans="1:61" ht="6" customHeight="1" thickBo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61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44" t="s">
        <v>13</v>
      </c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6"/>
      <c r="AR40" s="40"/>
    </row>
    <row r="41" spans="1:61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44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6"/>
      <c r="AR41" s="40"/>
    </row>
    <row r="42" spans="1:61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6"/>
      <c r="AR42" s="40"/>
    </row>
    <row r="43" spans="1:61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44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6"/>
      <c r="AR43" s="40"/>
    </row>
    <row r="44" spans="1:61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44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6"/>
      <c r="AR44" s="40"/>
    </row>
    <row r="45" spans="1:61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9"/>
      <c r="AR45" s="40"/>
    </row>
    <row r="46" spans="1:61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2"/>
      <c r="AR46" s="40"/>
    </row>
    <row r="47" spans="1:61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2"/>
      <c r="AR47" s="40"/>
    </row>
    <row r="48" spans="1:61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50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2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2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2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2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2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53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5"/>
      <c r="AR53" s="40"/>
    </row>
    <row r="54" spans="1:44" ht="26.25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44" t="s">
        <v>38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6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44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6"/>
      <c r="AR55" s="40"/>
    </row>
    <row r="56" spans="1:44" x14ac:dyDescent="0.2">
      <c r="A56" s="40"/>
      <c r="B56" s="40"/>
      <c r="C56" s="40"/>
      <c r="D56" s="8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K32:R32"/>
    <mergeCell ref="U32:AB35"/>
    <mergeCell ref="K33:R33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11:F11"/>
    <mergeCell ref="G11:L11"/>
    <mergeCell ref="M11:S11"/>
    <mergeCell ref="AG11:AP13"/>
    <mergeCell ref="C12:F12"/>
    <mergeCell ref="G12:L12"/>
    <mergeCell ref="M12:S12"/>
    <mergeCell ref="C13:F13"/>
    <mergeCell ref="C16:F16"/>
    <mergeCell ref="G16:L16"/>
    <mergeCell ref="M16:S16"/>
    <mergeCell ref="C10:F10"/>
    <mergeCell ref="G10:L10"/>
    <mergeCell ref="M10:S10"/>
    <mergeCell ref="Y6:AI6"/>
    <mergeCell ref="AJ6:AO6"/>
    <mergeCell ref="C7:F7"/>
    <mergeCell ref="G7:L7"/>
    <mergeCell ref="M7:S7"/>
    <mergeCell ref="C8:F8"/>
    <mergeCell ref="G8:L8"/>
    <mergeCell ref="M8:S8"/>
    <mergeCell ref="AG10:AK10"/>
    <mergeCell ref="AL10:AP10"/>
    <mergeCell ref="C5:F5"/>
    <mergeCell ref="G5:L5"/>
    <mergeCell ref="M5:S5"/>
    <mergeCell ref="C6:F6"/>
    <mergeCell ref="G6:L6"/>
    <mergeCell ref="M6:S6"/>
    <mergeCell ref="C9:F9"/>
    <mergeCell ref="G9:L9"/>
    <mergeCell ref="M9:S9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9698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29698" r:id="rId4"/>
      </mc:Fallback>
    </mc:AlternateContent>
    <mc:AlternateContent xmlns:mc="http://schemas.openxmlformats.org/markup-compatibility/2006">
      <mc:Choice Requires="x14">
        <oleObject progId="Equation.3" shapeId="29699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29699" r:id="rId6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9525</xdr:colOff>
                <xdr:row>32</xdr:row>
                <xdr:rowOff>38100</xdr:rowOff>
              </to>
            </anchor>
          </objectPr>
        </oleObject>
      </mc:Choice>
      <mc:Fallback>
        <oleObject progId="Equation.3" shapeId="29701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12" name="Button 1">
              <controlPr defaultSize="0" print="0" autoFill="0" autoPict="0" macro="[1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41">
        <f>EXP(-$AK$6*C5)</f>
        <v>1</v>
      </c>
      <c r="H5" s="141"/>
      <c r="I5" s="141"/>
      <c r="J5" s="141"/>
      <c r="K5" s="141"/>
      <c r="L5" s="141"/>
      <c r="M5" s="141">
        <f t="shared" ref="M5:M25" si="0">(G5-MIN($G$5:$G$25))/(MAX($G$5:$G$25)-MIN($G$5:$G$25))</f>
        <v>1</v>
      </c>
      <c r="N5" s="141"/>
      <c r="O5" s="141"/>
      <c r="P5" s="141"/>
      <c r="Q5" s="141"/>
      <c r="R5" s="141"/>
      <c r="S5" s="141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1">C5+$AI$10</f>
        <v>1.4</v>
      </c>
      <c r="D6" s="141"/>
      <c r="E6" s="141"/>
      <c r="F6" s="141"/>
      <c r="G6" s="141">
        <f t="shared" ref="G6:G25" si="2">EXP(-$AK$6*C6)</f>
        <v>0.85066513218841933</v>
      </c>
      <c r="H6" s="141"/>
      <c r="I6" s="141"/>
      <c r="J6" s="141"/>
      <c r="K6" s="141"/>
      <c r="L6" s="141"/>
      <c r="M6" s="141">
        <f t="shared" si="0"/>
        <v>0.84454475749019031</v>
      </c>
      <c r="N6" s="141"/>
      <c r="O6" s="141"/>
      <c r="P6" s="141"/>
      <c r="Q6" s="141"/>
      <c r="R6" s="141"/>
      <c r="S6" s="141"/>
      <c r="T6" s="40"/>
      <c r="U6" s="40"/>
      <c r="V6" s="40"/>
      <c r="W6" s="49"/>
      <c r="X6" s="49"/>
      <c r="Y6" s="40"/>
      <c r="Z6" s="40"/>
      <c r="AA6" s="143" t="s">
        <v>25</v>
      </c>
      <c r="AB6" s="143"/>
      <c r="AC6" s="143"/>
      <c r="AD6" s="143"/>
      <c r="AE6" s="143"/>
      <c r="AF6" s="143"/>
      <c r="AG6" s="143"/>
      <c r="AH6" s="143"/>
      <c r="AI6" s="143"/>
      <c r="AJ6" s="143"/>
      <c r="AK6" s="143">
        <f>(-LOG(LOG(1.1+0.88*(10-AM29))))/((LOG(AM28))^2)</f>
        <v>0.11552623360066587</v>
      </c>
      <c r="AL6" s="143"/>
      <c r="AM6" s="143"/>
      <c r="AN6" s="143"/>
      <c r="AO6" s="143"/>
      <c r="AP6" s="143"/>
      <c r="AQ6" s="40"/>
      <c r="AR6" s="40"/>
    </row>
    <row r="7" spans="1:44" x14ac:dyDescent="0.2">
      <c r="A7" s="40"/>
      <c r="B7" s="40"/>
      <c r="C7" s="141">
        <f t="shared" si="1"/>
        <v>2.8</v>
      </c>
      <c r="D7" s="141"/>
      <c r="E7" s="141"/>
      <c r="F7" s="141"/>
      <c r="G7" s="141">
        <f t="shared" si="2"/>
        <v>0.72363116712114095</v>
      </c>
      <c r="H7" s="141"/>
      <c r="I7" s="141"/>
      <c r="J7" s="141"/>
      <c r="K7" s="141"/>
      <c r="L7" s="141"/>
      <c r="M7" s="141">
        <f t="shared" si="0"/>
        <v>0.71230440307120024</v>
      </c>
      <c r="N7" s="141"/>
      <c r="O7" s="141"/>
      <c r="P7" s="141"/>
      <c r="Q7" s="141"/>
      <c r="R7" s="141"/>
      <c r="S7" s="141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1"/>
        <v>4.1999999999999993</v>
      </c>
      <c r="D8" s="141"/>
      <c r="E8" s="141"/>
      <c r="F8" s="141"/>
      <c r="G8" s="141">
        <f t="shared" si="2"/>
        <v>0.61556780243476561</v>
      </c>
      <c r="H8" s="141"/>
      <c r="I8" s="141"/>
      <c r="J8" s="141"/>
      <c r="K8" s="141"/>
      <c r="L8" s="141"/>
      <c r="M8" s="141">
        <f t="shared" si="0"/>
        <v>0.59981214449872677</v>
      </c>
      <c r="N8" s="141"/>
      <c r="O8" s="141"/>
      <c r="P8" s="141"/>
      <c r="Q8" s="141"/>
      <c r="R8" s="141"/>
      <c r="S8" s="141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1"/>
        <v>5.6</v>
      </c>
      <c r="D9" s="141"/>
      <c r="E9" s="141"/>
      <c r="F9" s="141"/>
      <c r="G9" s="141">
        <f t="shared" si="2"/>
        <v>0.52364206602910468</v>
      </c>
      <c r="H9" s="141"/>
      <c r="I9" s="141"/>
      <c r="J9" s="141"/>
      <c r="K9" s="141"/>
      <c r="L9" s="141"/>
      <c r="M9" s="141">
        <f t="shared" si="0"/>
        <v>0.50411890248999969</v>
      </c>
      <c r="N9" s="141"/>
      <c r="O9" s="141"/>
      <c r="P9" s="141"/>
      <c r="Q9" s="141"/>
      <c r="R9" s="141"/>
      <c r="S9" s="141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1"/>
        <v>7</v>
      </c>
      <c r="D10" s="141"/>
      <c r="E10" s="141"/>
      <c r="F10" s="141"/>
      <c r="G10" s="141">
        <f t="shared" si="2"/>
        <v>0.44544404731806525</v>
      </c>
      <c r="H10" s="141"/>
      <c r="I10" s="141"/>
      <c r="J10" s="141"/>
      <c r="K10" s="141"/>
      <c r="L10" s="141"/>
      <c r="M10" s="141">
        <f t="shared" si="0"/>
        <v>0.42271599812710731</v>
      </c>
      <c r="N10" s="141"/>
      <c r="O10" s="141"/>
      <c r="P10" s="141"/>
      <c r="Q10" s="141"/>
      <c r="R10" s="141"/>
      <c r="S10" s="141"/>
      <c r="T10" s="40"/>
      <c r="U10" s="40"/>
      <c r="V10" s="40"/>
      <c r="W10" s="49"/>
      <c r="X10" s="49"/>
      <c r="Y10" s="40"/>
      <c r="Z10" s="75"/>
      <c r="AA10" s="48"/>
      <c r="AB10" s="48"/>
      <c r="AC10" s="143" t="s">
        <v>0</v>
      </c>
      <c r="AD10" s="143"/>
      <c r="AE10" s="143"/>
      <c r="AF10" s="143"/>
      <c r="AG10" s="143"/>
      <c r="AH10" s="143"/>
      <c r="AI10" s="136">
        <f>(AM28-AM27)/20</f>
        <v>1.4</v>
      </c>
      <c r="AJ10" s="136"/>
      <c r="AK10" s="136"/>
      <c r="AL10" s="136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41">
        <f t="shared" si="1"/>
        <v>8.4</v>
      </c>
      <c r="D11" s="141"/>
      <c r="E11" s="141"/>
      <c r="F11" s="141"/>
      <c r="G11" s="141">
        <f t="shared" si="2"/>
        <v>0.37892371939436648</v>
      </c>
      <c r="H11" s="141"/>
      <c r="I11" s="141"/>
      <c r="J11" s="141"/>
      <c r="K11" s="141"/>
      <c r="L11" s="141"/>
      <c r="M11" s="141">
        <f t="shared" si="0"/>
        <v>0.35346938572672632</v>
      </c>
      <c r="N11" s="141"/>
      <c r="O11" s="141"/>
      <c r="P11" s="141"/>
      <c r="Q11" s="141"/>
      <c r="R11" s="141"/>
      <c r="S11" s="141"/>
      <c r="T11" s="40"/>
      <c r="U11" s="40"/>
      <c r="V11" s="40"/>
      <c r="W11" s="49"/>
      <c r="X11" s="49"/>
      <c r="Y11" s="40"/>
      <c r="Z11" s="40"/>
      <c r="AA11" s="46"/>
      <c r="AB11" s="46"/>
      <c r="AC11" s="142" t="s">
        <v>1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41">
        <f t="shared" si="1"/>
        <v>9.8000000000000007</v>
      </c>
      <c r="D12" s="141"/>
      <c r="E12" s="141"/>
      <c r="F12" s="141"/>
      <c r="G12" s="141">
        <f t="shared" si="2"/>
        <v>0.3223371958479363</v>
      </c>
      <c r="H12" s="141"/>
      <c r="I12" s="141"/>
      <c r="J12" s="141"/>
      <c r="K12" s="141"/>
      <c r="L12" s="141"/>
      <c r="M12" s="141">
        <f t="shared" si="0"/>
        <v>0.29456370703555607</v>
      </c>
      <c r="N12" s="141"/>
      <c r="O12" s="141"/>
      <c r="P12" s="141"/>
      <c r="Q12" s="141"/>
      <c r="R12" s="141"/>
      <c r="S12" s="141"/>
      <c r="T12" s="40"/>
      <c r="U12" s="40"/>
      <c r="V12" s="40"/>
      <c r="W12" s="49"/>
      <c r="X12" s="49"/>
      <c r="Y12" s="40"/>
      <c r="Z12" s="40"/>
      <c r="AA12" s="40"/>
      <c r="AB12" s="40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41">
        <f t="shared" si="1"/>
        <v>11.200000000000001</v>
      </c>
      <c r="D13" s="141"/>
      <c r="E13" s="141"/>
      <c r="F13" s="141"/>
      <c r="G13" s="141">
        <f t="shared" si="2"/>
        <v>0.27420101331522911</v>
      </c>
      <c r="H13" s="141"/>
      <c r="I13" s="141"/>
      <c r="J13" s="141"/>
      <c r="K13" s="141"/>
      <c r="L13" s="141"/>
      <c r="M13" s="141">
        <f t="shared" si="0"/>
        <v>0.24445470008508305</v>
      </c>
      <c r="N13" s="141"/>
      <c r="O13" s="141"/>
      <c r="P13" s="141"/>
      <c r="Q13" s="141"/>
      <c r="R13" s="141"/>
      <c r="S13" s="141"/>
      <c r="T13" s="40"/>
      <c r="U13" s="40"/>
      <c r="V13" s="40"/>
      <c r="W13" s="49"/>
      <c r="X13" s="49"/>
      <c r="Y13" s="40"/>
      <c r="Z13" s="40"/>
      <c r="AA13" s="40"/>
      <c r="AB13" s="40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41">
        <f t="shared" si="1"/>
        <v>12.600000000000001</v>
      </c>
      <c r="D14" s="141"/>
      <c r="E14" s="141"/>
      <c r="F14" s="141"/>
      <c r="G14" s="141">
        <f t="shared" si="2"/>
        <v>0.23325324123799793</v>
      </c>
      <c r="H14" s="141"/>
      <c r="I14" s="141"/>
      <c r="J14" s="141"/>
      <c r="K14" s="141"/>
      <c r="L14" s="141"/>
      <c r="M14" s="141">
        <f t="shared" si="0"/>
        <v>0.20182871506372857</v>
      </c>
      <c r="N14" s="141"/>
      <c r="O14" s="141"/>
      <c r="P14" s="141"/>
      <c r="Q14" s="141"/>
      <c r="R14" s="141"/>
      <c r="S14" s="141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1"/>
        <v>14.000000000000002</v>
      </c>
      <c r="D15" s="141"/>
      <c r="E15" s="141"/>
      <c r="F15" s="141"/>
      <c r="G15" s="141">
        <f t="shared" si="2"/>
        <v>0.19842039929109873</v>
      </c>
      <c r="H15" s="141"/>
      <c r="I15" s="141"/>
      <c r="J15" s="141"/>
      <c r="K15" s="141"/>
      <c r="L15" s="141"/>
      <c r="M15" s="141">
        <f t="shared" si="0"/>
        <v>0.16556827588087641</v>
      </c>
      <c r="N15" s="141"/>
      <c r="O15" s="141"/>
      <c r="P15" s="141"/>
      <c r="Q15" s="141"/>
      <c r="R15" s="141"/>
      <c r="S15" s="141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1"/>
        <v>15.400000000000002</v>
      </c>
      <c r="D16" s="141"/>
      <c r="E16" s="141"/>
      <c r="F16" s="141"/>
      <c r="G16" s="141">
        <f t="shared" si="2"/>
        <v>0.16878931519184143</v>
      </c>
      <c r="H16" s="141"/>
      <c r="I16" s="141"/>
      <c r="J16" s="141"/>
      <c r="K16" s="141"/>
      <c r="L16" s="141"/>
      <c r="M16" s="141">
        <f t="shared" si="0"/>
        <v>0.13472278459018538</v>
      </c>
      <c r="N16" s="141"/>
      <c r="O16" s="141"/>
      <c r="P16" s="141"/>
      <c r="Q16" s="141"/>
      <c r="R16" s="141"/>
      <c r="S16" s="141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41">
        <f t="shared" si="1"/>
        <v>16.8</v>
      </c>
      <c r="D17" s="141"/>
      <c r="E17" s="141"/>
      <c r="F17" s="141"/>
      <c r="G17" s="141">
        <f t="shared" si="2"/>
        <v>0.14358318511966059</v>
      </c>
      <c r="H17" s="141"/>
      <c r="I17" s="141"/>
      <c r="J17" s="141"/>
      <c r="K17" s="141"/>
      <c r="L17" s="141"/>
      <c r="M17" s="141">
        <f t="shared" si="0"/>
        <v>0.10848360066397299</v>
      </c>
      <c r="N17" s="141"/>
      <c r="O17" s="141"/>
      <c r="P17" s="141"/>
      <c r="Q17" s="141"/>
      <c r="R17" s="141"/>
      <c r="S17" s="141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41">
        <f t="shared" si="1"/>
        <v>18.2</v>
      </c>
      <c r="D18" s="141"/>
      <c r="E18" s="141"/>
      <c r="F18" s="141"/>
      <c r="G18" s="141">
        <f t="shared" si="2"/>
        <v>0.12214120914985037</v>
      </c>
      <c r="H18" s="141"/>
      <c r="I18" s="141"/>
      <c r="J18" s="141"/>
      <c r="K18" s="141"/>
      <c r="L18" s="141"/>
      <c r="M18" s="141">
        <f t="shared" si="0"/>
        <v>8.6162841800865267E-2</v>
      </c>
      <c r="N18" s="141"/>
      <c r="O18" s="141"/>
      <c r="P18" s="141"/>
      <c r="Q18" s="141"/>
      <c r="R18" s="141"/>
      <c r="S18" s="141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41">
        <f t="shared" si="1"/>
        <v>19.599999999999998</v>
      </c>
      <c r="D19" s="141"/>
      <c r="E19" s="141"/>
      <c r="F19" s="141"/>
      <c r="G19" s="141">
        <f t="shared" si="2"/>
        <v>0.10390126782711089</v>
      </c>
      <c r="H19" s="141"/>
      <c r="I19" s="141"/>
      <c r="J19" s="141"/>
      <c r="K19" s="141"/>
      <c r="L19" s="141"/>
      <c r="M19" s="141">
        <f t="shared" si="0"/>
        <v>6.7175350512033938E-2</v>
      </c>
      <c r="N19" s="141"/>
      <c r="O19" s="141"/>
      <c r="P19" s="141"/>
      <c r="Q19" s="141"/>
      <c r="R19" s="141"/>
      <c r="S19" s="141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41">
        <f t="shared" si="1"/>
        <v>20.999999999999996</v>
      </c>
      <c r="D20" s="141"/>
      <c r="E20" s="141"/>
      <c r="F20" s="141"/>
      <c r="G20" s="141">
        <f t="shared" si="2"/>
        <v>8.8385185730693636E-2</v>
      </c>
      <c r="H20" s="141"/>
      <c r="I20" s="141"/>
      <c r="J20" s="141"/>
      <c r="K20" s="141"/>
      <c r="L20" s="141"/>
      <c r="M20" s="141">
        <f t="shared" si="0"/>
        <v>5.1023353724893729E-2</v>
      </c>
      <c r="N20" s="141"/>
      <c r="O20" s="141"/>
      <c r="P20" s="141"/>
      <c r="Q20" s="141"/>
      <c r="R20" s="141"/>
      <c r="S20" s="141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41">
        <f t="shared" si="1"/>
        <v>22.399999999999995</v>
      </c>
      <c r="D21" s="141"/>
      <c r="E21" s="141"/>
      <c r="F21" s="141"/>
      <c r="G21" s="141">
        <f t="shared" si="2"/>
        <v>7.5186195703098535E-2</v>
      </c>
      <c r="H21" s="141"/>
      <c r="I21" s="141"/>
      <c r="J21" s="141"/>
      <c r="K21" s="141"/>
      <c r="L21" s="141"/>
      <c r="M21" s="141">
        <f t="shared" si="0"/>
        <v>3.7283413242854217E-2</v>
      </c>
      <c r="N21" s="141"/>
      <c r="O21" s="141"/>
      <c r="P21" s="141"/>
      <c r="Q21" s="141"/>
      <c r="R21" s="141"/>
      <c r="S21" s="141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41">
        <f t="shared" si="1"/>
        <v>23.799999999999994</v>
      </c>
      <c r="D22" s="141"/>
      <c r="E22" s="141"/>
      <c r="F22" s="141"/>
      <c r="G22" s="141">
        <f t="shared" si="2"/>
        <v>6.3958275106520676E-2</v>
      </c>
      <c r="H22" s="141"/>
      <c r="I22" s="141"/>
      <c r="J22" s="141"/>
      <c r="K22" s="141"/>
      <c r="L22" s="141"/>
      <c r="M22" s="141">
        <f t="shared" si="0"/>
        <v>2.5595324956439021E-2</v>
      </c>
      <c r="N22" s="141"/>
      <c r="O22" s="141"/>
      <c r="P22" s="141"/>
      <c r="Q22" s="141"/>
      <c r="R22" s="141"/>
      <c r="S22" s="141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41">
        <f t="shared" si="1"/>
        <v>25.199999999999992</v>
      </c>
      <c r="D23" s="141"/>
      <c r="E23" s="141"/>
      <c r="F23" s="141"/>
      <c r="G23" s="141">
        <f t="shared" si="2"/>
        <v>5.4407074548031696E-2</v>
      </c>
      <c r="H23" s="141"/>
      <c r="I23" s="141"/>
      <c r="J23" s="141"/>
      <c r="K23" s="141"/>
      <c r="L23" s="141"/>
      <c r="M23" s="141">
        <f t="shared" si="0"/>
        <v>1.5652675789245719E-2</v>
      </c>
      <c r="N23" s="141"/>
      <c r="O23" s="141"/>
      <c r="P23" s="141"/>
      <c r="Q23" s="141"/>
      <c r="R23" s="141"/>
      <c r="S23" s="141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41">
        <f t="shared" si="1"/>
        <v>26.599999999999991</v>
      </c>
      <c r="D24" s="141"/>
      <c r="E24" s="141"/>
      <c r="F24" s="141"/>
      <c r="G24" s="141">
        <f t="shared" si="2"/>
        <v>4.6282201262386594E-2</v>
      </c>
      <c r="H24" s="141"/>
      <c r="I24" s="141"/>
      <c r="J24" s="141"/>
      <c r="K24" s="141"/>
      <c r="L24" s="141"/>
      <c r="M24" s="141">
        <f t="shared" si="0"/>
        <v>7.1948108211321842E-3</v>
      </c>
      <c r="N24" s="141"/>
      <c r="O24" s="141"/>
      <c r="P24" s="141"/>
      <c r="Q24" s="141"/>
      <c r="R24" s="141"/>
      <c r="S24" s="141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41">
        <f>AM28</f>
        <v>28</v>
      </c>
      <c r="D25" s="141"/>
      <c r="E25" s="141"/>
      <c r="F25" s="141"/>
      <c r="G25" s="141">
        <f t="shared" si="2"/>
        <v>3.9370654854839066E-2</v>
      </c>
      <c r="H25" s="141"/>
      <c r="I25" s="141"/>
      <c r="J25" s="141"/>
      <c r="K25" s="141"/>
      <c r="L25" s="141"/>
      <c r="M25" s="141">
        <f t="shared" si="0"/>
        <v>0</v>
      </c>
      <c r="N25" s="141"/>
      <c r="O25" s="141"/>
      <c r="P25" s="141"/>
      <c r="Q25" s="141"/>
      <c r="R25" s="141"/>
      <c r="S25" s="141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>
        <f>7*4</f>
        <v>28</v>
      </c>
      <c r="AN28" s="136"/>
      <c r="AO28" s="136"/>
      <c r="AP28" s="136"/>
      <c r="AQ28" s="136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35" t="s">
        <v>24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>
        <v>7</v>
      </c>
      <c r="AN29" s="136"/>
      <c r="AO29" s="136"/>
      <c r="AP29" s="136"/>
      <c r="AQ29" s="136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35" t="s">
        <v>6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 t="s">
        <v>7</v>
      </c>
      <c r="AN30" s="136"/>
      <c r="AO30" s="136"/>
      <c r="AP30" s="136"/>
      <c r="AQ30" s="136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37">
        <f>VALUE(AK6)</f>
        <v>0.11552623360066587</v>
      </c>
      <c r="K32" s="137"/>
      <c r="L32" s="137"/>
      <c r="M32" s="137"/>
      <c r="N32" s="137"/>
      <c r="O32" s="137"/>
      <c r="P32" s="137"/>
      <c r="Q32" s="137"/>
      <c r="R32" s="40"/>
      <c r="S32" s="40"/>
      <c r="T32" s="40"/>
      <c r="U32" s="138" t="s">
        <v>10</v>
      </c>
      <c r="V32" s="138"/>
      <c r="W32" s="138"/>
      <c r="X32" s="138"/>
      <c r="Y32" s="138"/>
      <c r="Z32" s="138"/>
      <c r="AA32" s="1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37" t="s">
        <v>9</v>
      </c>
      <c r="K33" s="137"/>
      <c r="L33" s="137"/>
      <c r="M33" s="137"/>
      <c r="N33" s="137"/>
      <c r="O33" s="137"/>
      <c r="P33" s="137"/>
      <c r="Q33" s="137"/>
      <c r="R33" s="40"/>
      <c r="S33" s="40"/>
      <c r="T33" s="40"/>
      <c r="U33" s="138"/>
      <c r="V33" s="138"/>
      <c r="W33" s="138"/>
      <c r="X33" s="138"/>
      <c r="Y33" s="138"/>
      <c r="Z33" s="138"/>
      <c r="AA33" s="1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39">
        <f>MIN(G5:G25)</f>
        <v>3.9370654854839066E-2</v>
      </c>
      <c r="K34" s="139"/>
      <c r="L34" s="139"/>
      <c r="M34" s="139"/>
      <c r="N34" s="139"/>
      <c r="O34" s="139"/>
      <c r="P34" s="139"/>
      <c r="Q34" s="139"/>
      <c r="R34" s="40"/>
      <c r="S34" s="40"/>
      <c r="T34" s="40"/>
      <c r="U34" s="138"/>
      <c r="V34" s="138"/>
      <c r="W34" s="138"/>
      <c r="X34" s="138"/>
      <c r="Y34" s="138"/>
      <c r="Z34" s="138"/>
      <c r="AA34" s="13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40">
        <f>MAX(G5:G25)</f>
        <v>1</v>
      </c>
      <c r="K35" s="140"/>
      <c r="L35" s="140"/>
      <c r="M35" s="140"/>
      <c r="N35" s="140"/>
      <c r="O35" s="140"/>
      <c r="P35" s="140"/>
      <c r="Q35" s="140"/>
      <c r="R35" s="40"/>
      <c r="S35" s="40"/>
      <c r="T35" s="40"/>
      <c r="U35" s="138"/>
      <c r="V35" s="138"/>
      <c r="W35" s="138"/>
      <c r="X35" s="138"/>
      <c r="Y35" s="138"/>
      <c r="Z35" s="138"/>
      <c r="AA35" s="13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((-0.115526233600666*mapa_atributo)-(0.0393706548548391)))/((1)-(0.0393706548548391))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 t="s">
        <v>36</v>
      </c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  <c r="AR40" s="64"/>
      <c r="AS40" s="64"/>
      <c r="AT40" s="64"/>
    </row>
    <row r="41" spans="1:46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 t="s">
        <v>37</v>
      </c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  <c r="AR41" s="40"/>
    </row>
    <row r="42" spans="1:46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  <c r="AR42" s="40"/>
    </row>
    <row r="43" spans="1:46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  <c r="AR43" s="40"/>
    </row>
    <row r="44" spans="1:46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  <c r="AR44" s="40"/>
    </row>
    <row r="45" spans="1:46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  <c r="AR45" s="40"/>
    </row>
    <row r="46" spans="1:46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  <c r="AR46" s="40"/>
    </row>
    <row r="47" spans="1:46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  <c r="AR47" s="40"/>
    </row>
    <row r="48" spans="1:46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8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9458" r:id="rId4"/>
      </mc:Fallback>
    </mc:AlternateContent>
    <mc:AlternateContent xmlns:mc="http://schemas.openxmlformats.org/markup-compatibility/2006">
      <mc:Choice Requires="x14">
        <oleObject progId="Equation.3" shapeId="19459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9459" r:id="rId6"/>
      </mc:Fallback>
    </mc:AlternateContent>
    <mc:AlternateContent xmlns:mc="http://schemas.openxmlformats.org/markup-compatibility/2006">
      <mc:Choice Requires="x14">
        <oleObject progId="Equation.3" shapeId="19460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946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showGridLines="0" showRowColHeaders="0" topLeftCell="A4" workbookViewId="0">
      <selection activeCell="M5" sqref="M5:S5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69">
        <f>AM27</f>
        <v>0</v>
      </c>
      <c r="D5" s="169"/>
      <c r="E5" s="169"/>
      <c r="F5" s="169"/>
      <c r="G5" s="169">
        <f>EXP(-POWER((C5-AM$29)/AM$30,2))</f>
        <v>0.99999971880316119</v>
      </c>
      <c r="H5" s="169"/>
      <c r="I5" s="169"/>
      <c r="J5" s="169"/>
      <c r="K5" s="169"/>
      <c r="L5" s="169"/>
      <c r="M5" s="178">
        <f>1-(G5-MIN(G$5:G$25))/(MAX(G$5:G$25)-MIN(G$5:G$25))</f>
        <v>1</v>
      </c>
      <c r="N5" s="178"/>
      <c r="O5" s="178"/>
      <c r="P5" s="178"/>
      <c r="Q5" s="178"/>
      <c r="R5" s="178"/>
      <c r="S5" s="178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69">
        <f t="shared" ref="C6:C24" si="0">C5+$AJ$7</f>
        <v>0.13257000000000002</v>
      </c>
      <c r="D6" s="169"/>
      <c r="E6" s="169"/>
      <c r="F6" s="169"/>
      <c r="G6" s="169">
        <f t="shared" ref="G6:G25" si="1">EXP(-POWER((C6-AM$29)/AM$30,2))</f>
        <v>0.99999974621984944</v>
      </c>
      <c r="H6" s="169"/>
      <c r="I6" s="169"/>
      <c r="J6" s="169"/>
      <c r="K6" s="169"/>
      <c r="L6" s="169"/>
      <c r="M6" s="178">
        <f>1-(G6-MIN(G$5:G$25))/(MAX(G$5:G$25)-MIN(G$5:G$25))</f>
        <v>0.90250001255825596</v>
      </c>
      <c r="N6" s="178"/>
      <c r="O6" s="178"/>
      <c r="P6" s="178"/>
      <c r="Q6" s="178"/>
      <c r="R6" s="178"/>
      <c r="S6" s="178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69">
        <f t="shared" si="0"/>
        <v>0.26514000000000004</v>
      </c>
      <c r="D7" s="169"/>
      <c r="E7" s="169"/>
      <c r="F7" s="169"/>
      <c r="G7" s="169">
        <f t="shared" si="1"/>
        <v>0.99999977223055447</v>
      </c>
      <c r="H7" s="169"/>
      <c r="I7" s="169"/>
      <c r="J7" s="169"/>
      <c r="K7" s="169"/>
      <c r="L7" s="169"/>
      <c r="M7" s="178">
        <f t="shared" ref="M7:M25" si="2">1-(G7-MIN(G$5:G$25))/(MAX(G$5:G$25)-MIN(G$5:G$25))</f>
        <v>0.8100000216480131</v>
      </c>
      <c r="N7" s="178"/>
      <c r="O7" s="178"/>
      <c r="P7" s="178"/>
      <c r="Q7" s="178"/>
      <c r="R7" s="178"/>
      <c r="S7" s="178"/>
      <c r="T7" s="40"/>
      <c r="U7" s="40"/>
      <c r="V7" s="40"/>
      <c r="W7" s="62"/>
      <c r="X7" s="62"/>
      <c r="Y7" s="62"/>
      <c r="Z7" s="40"/>
      <c r="AA7" s="40"/>
      <c r="AB7" s="40"/>
      <c r="AC7" s="143" t="s">
        <v>0</v>
      </c>
      <c r="AD7" s="143"/>
      <c r="AE7" s="143"/>
      <c r="AF7" s="143"/>
      <c r="AG7" s="143"/>
      <c r="AH7" s="143"/>
      <c r="AI7" s="143"/>
      <c r="AJ7" s="136">
        <f>(AM28-AM27)/20</f>
        <v>0.13257000000000002</v>
      </c>
      <c r="AK7" s="136"/>
      <c r="AL7" s="136"/>
      <c r="AM7" s="136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69">
        <f t="shared" si="0"/>
        <v>0.39771000000000006</v>
      </c>
      <c r="D8" s="169"/>
      <c r="E8" s="169"/>
      <c r="F8" s="169"/>
      <c r="G8" s="169">
        <f t="shared" si="1"/>
        <v>0.99999979683527596</v>
      </c>
      <c r="H8" s="169"/>
      <c r="I8" s="169"/>
      <c r="J8" s="169"/>
      <c r="K8" s="169"/>
      <c r="L8" s="169"/>
      <c r="M8" s="178">
        <f t="shared" si="2"/>
        <v>0.72250002845373307</v>
      </c>
      <c r="N8" s="178"/>
      <c r="O8" s="178"/>
      <c r="P8" s="178"/>
      <c r="Q8" s="178"/>
      <c r="R8" s="178"/>
      <c r="S8" s="178"/>
      <c r="T8" s="40"/>
      <c r="U8" s="40"/>
      <c r="V8" s="40"/>
      <c r="W8" s="62"/>
      <c r="X8" s="62"/>
      <c r="Y8" s="62"/>
      <c r="Z8" s="40"/>
      <c r="AA8" s="40"/>
      <c r="AB8" s="40"/>
      <c r="AC8" s="171" t="s">
        <v>1</v>
      </c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69">
        <f t="shared" si="0"/>
        <v>0.53028000000000008</v>
      </c>
      <c r="D9" s="169"/>
      <c r="E9" s="169"/>
      <c r="F9" s="169"/>
      <c r="G9" s="169">
        <f t="shared" si="1"/>
        <v>0.999999820034014</v>
      </c>
      <c r="H9" s="169"/>
      <c r="I9" s="169"/>
      <c r="J9" s="169"/>
      <c r="K9" s="169"/>
      <c r="L9" s="169"/>
      <c r="M9" s="178">
        <f t="shared" si="2"/>
        <v>0.64000003258059524</v>
      </c>
      <c r="N9" s="178"/>
      <c r="O9" s="178"/>
      <c r="P9" s="178"/>
      <c r="Q9" s="178"/>
      <c r="R9" s="178"/>
      <c r="S9" s="178"/>
      <c r="T9" s="40"/>
      <c r="U9" s="40"/>
      <c r="V9" s="40"/>
      <c r="W9" s="62"/>
      <c r="X9" s="62"/>
      <c r="Y9" s="62"/>
      <c r="Z9" s="40"/>
      <c r="AA9" s="40"/>
      <c r="AB9" s="40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69">
        <f t="shared" si="0"/>
        <v>0.66285000000000016</v>
      </c>
      <c r="D10" s="169"/>
      <c r="E10" s="169"/>
      <c r="F10" s="169"/>
      <c r="G10" s="169">
        <f t="shared" si="1"/>
        <v>0.99999984182676838</v>
      </c>
      <c r="H10" s="169"/>
      <c r="I10" s="169"/>
      <c r="J10" s="169"/>
      <c r="K10" s="169"/>
      <c r="L10" s="169"/>
      <c r="M10" s="178">
        <f t="shared" si="2"/>
        <v>0.56250003481824096</v>
      </c>
      <c r="N10" s="178"/>
      <c r="O10" s="178"/>
      <c r="P10" s="178"/>
      <c r="Q10" s="178"/>
      <c r="R10" s="178"/>
      <c r="S10" s="178"/>
      <c r="T10" s="40"/>
      <c r="U10" s="40"/>
      <c r="V10" s="40"/>
      <c r="W10" s="62"/>
      <c r="X10" s="62"/>
      <c r="Y10" s="62"/>
      <c r="Z10" s="40"/>
      <c r="AA10" s="40"/>
      <c r="AB10" s="40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69">
        <f t="shared" si="0"/>
        <v>0.79542000000000024</v>
      </c>
      <c r="D11" s="169"/>
      <c r="E11" s="169"/>
      <c r="F11" s="169"/>
      <c r="G11" s="169">
        <f t="shared" si="1"/>
        <v>0.99999986221353909</v>
      </c>
      <c r="H11" s="169"/>
      <c r="I11" s="169"/>
      <c r="J11" s="169"/>
      <c r="K11" s="169"/>
      <c r="L11" s="169"/>
      <c r="M11" s="178">
        <f t="shared" si="2"/>
        <v>0.49000003516667012</v>
      </c>
      <c r="N11" s="178"/>
      <c r="O11" s="178"/>
      <c r="P11" s="178"/>
      <c r="Q11" s="178"/>
      <c r="R11" s="178"/>
      <c r="S11" s="178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69">
        <f t="shared" si="0"/>
        <v>0.92799000000000031</v>
      </c>
      <c r="D12" s="169"/>
      <c r="E12" s="169"/>
      <c r="F12" s="169"/>
      <c r="G12" s="169">
        <f t="shared" si="1"/>
        <v>0.99999988119432592</v>
      </c>
      <c r="H12" s="169"/>
      <c r="I12" s="169"/>
      <c r="J12" s="169"/>
      <c r="K12" s="169"/>
      <c r="L12" s="169"/>
      <c r="M12" s="178">
        <f t="shared" si="2"/>
        <v>0.42250003441552397</v>
      </c>
      <c r="N12" s="178"/>
      <c r="O12" s="178"/>
      <c r="P12" s="178"/>
      <c r="Q12" s="178"/>
      <c r="R12" s="178"/>
      <c r="S12" s="178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69">
        <f t="shared" si="0"/>
        <v>1.0605600000000004</v>
      </c>
      <c r="D13" s="169"/>
      <c r="E13" s="169"/>
      <c r="F13" s="169"/>
      <c r="G13" s="169">
        <f t="shared" si="1"/>
        <v>0.99999989876912887</v>
      </c>
      <c r="H13" s="169"/>
      <c r="I13" s="169"/>
      <c r="J13" s="169"/>
      <c r="K13" s="169"/>
      <c r="L13" s="169"/>
      <c r="M13" s="178">
        <f t="shared" si="2"/>
        <v>0.36000003256480251</v>
      </c>
      <c r="N13" s="178"/>
      <c r="O13" s="178"/>
      <c r="P13" s="178"/>
      <c r="Q13" s="178"/>
      <c r="R13" s="178"/>
      <c r="S13" s="178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69">
        <f t="shared" si="0"/>
        <v>1.1931300000000005</v>
      </c>
      <c r="D14" s="169"/>
      <c r="E14" s="169"/>
      <c r="F14" s="169"/>
      <c r="G14" s="169">
        <f t="shared" si="1"/>
        <v>0.99999991493794793</v>
      </c>
      <c r="H14" s="169"/>
      <c r="I14" s="169"/>
      <c r="J14" s="169"/>
      <c r="K14" s="169"/>
      <c r="L14" s="169"/>
      <c r="M14" s="178">
        <f t="shared" si="2"/>
        <v>0.30250002961450562</v>
      </c>
      <c r="N14" s="178"/>
      <c r="O14" s="178"/>
      <c r="P14" s="178"/>
      <c r="Q14" s="178"/>
      <c r="R14" s="178"/>
      <c r="S14" s="178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69">
        <f t="shared" si="0"/>
        <v>1.3257000000000005</v>
      </c>
      <c r="D15" s="169"/>
      <c r="E15" s="169"/>
      <c r="F15" s="169"/>
      <c r="G15" s="169">
        <f t="shared" si="1"/>
        <v>0.99999992970078289</v>
      </c>
      <c r="H15" s="169"/>
      <c r="I15" s="169"/>
      <c r="J15" s="169"/>
      <c r="K15" s="169"/>
      <c r="L15" s="169"/>
      <c r="M15" s="178">
        <f t="shared" si="2"/>
        <v>0.25000002635427454</v>
      </c>
      <c r="N15" s="178"/>
      <c r="O15" s="178"/>
      <c r="P15" s="178"/>
      <c r="Q15" s="178"/>
      <c r="R15" s="178"/>
      <c r="S15" s="178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69">
        <f t="shared" si="0"/>
        <v>1.4582700000000006</v>
      </c>
      <c r="D16" s="169"/>
      <c r="E16" s="169"/>
      <c r="F16" s="169"/>
      <c r="G16" s="169">
        <f t="shared" si="1"/>
        <v>0.99999994305763373</v>
      </c>
      <c r="H16" s="169"/>
      <c r="I16" s="169"/>
      <c r="J16" s="169"/>
      <c r="K16" s="169"/>
      <c r="L16" s="169"/>
      <c r="M16" s="178">
        <f t="shared" si="2"/>
        <v>0.20250002278410928</v>
      </c>
      <c r="N16" s="178"/>
      <c r="O16" s="178"/>
      <c r="P16" s="178"/>
      <c r="Q16" s="178"/>
      <c r="R16" s="178"/>
      <c r="S16" s="178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69">
        <f t="shared" si="0"/>
        <v>1.5908400000000007</v>
      </c>
      <c r="D17" s="169"/>
      <c r="E17" s="169"/>
      <c r="F17" s="169"/>
      <c r="G17" s="169">
        <f t="shared" si="1"/>
        <v>0.99999995500850047</v>
      </c>
      <c r="H17" s="169"/>
      <c r="I17" s="169"/>
      <c r="J17" s="169"/>
      <c r="K17" s="169"/>
      <c r="L17" s="169"/>
      <c r="M17" s="178">
        <f t="shared" si="2"/>
        <v>0.16000001890400994</v>
      </c>
      <c r="N17" s="178"/>
      <c r="O17" s="178"/>
      <c r="P17" s="178"/>
      <c r="Q17" s="178"/>
      <c r="R17" s="178"/>
      <c r="S17" s="178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69">
        <f t="shared" si="0"/>
        <v>1.7234100000000008</v>
      </c>
      <c r="D18" s="169"/>
      <c r="E18" s="169"/>
      <c r="F18" s="169"/>
      <c r="G18" s="169">
        <f t="shared" si="1"/>
        <v>0.999999965553383</v>
      </c>
      <c r="H18" s="169"/>
      <c r="I18" s="169"/>
      <c r="J18" s="169"/>
      <c r="K18" s="169"/>
      <c r="L18" s="169"/>
      <c r="M18" s="178">
        <f t="shared" si="2"/>
        <v>0.12250001510879704</v>
      </c>
      <c r="N18" s="178"/>
      <c r="O18" s="178"/>
      <c r="P18" s="178"/>
      <c r="Q18" s="178"/>
      <c r="R18" s="178"/>
      <c r="S18" s="178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69">
        <f t="shared" si="0"/>
        <v>1.8559800000000009</v>
      </c>
      <c r="D19" s="169"/>
      <c r="E19" s="169"/>
      <c r="F19" s="169"/>
      <c r="G19" s="169">
        <f t="shared" si="1"/>
        <v>0.9999999746922813</v>
      </c>
      <c r="H19" s="169"/>
      <c r="I19" s="169"/>
      <c r="J19" s="169"/>
      <c r="K19" s="169"/>
      <c r="L19" s="169"/>
      <c r="M19" s="178">
        <f t="shared" si="2"/>
        <v>9.000001139847047E-2</v>
      </c>
      <c r="N19" s="178"/>
      <c r="O19" s="178"/>
      <c r="P19" s="178"/>
      <c r="Q19" s="178"/>
      <c r="R19" s="178"/>
      <c r="S19" s="178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69">
        <f t="shared" si="0"/>
        <v>1.9885500000000009</v>
      </c>
      <c r="D20" s="169"/>
      <c r="E20" s="169"/>
      <c r="F20" s="169"/>
      <c r="G20" s="169">
        <f t="shared" si="1"/>
        <v>0.99999998242519528</v>
      </c>
      <c r="H20" s="169"/>
      <c r="I20" s="169"/>
      <c r="J20" s="169"/>
      <c r="K20" s="169"/>
      <c r="L20" s="169"/>
      <c r="M20" s="178">
        <f t="shared" si="2"/>
        <v>6.2500008167850951E-2</v>
      </c>
      <c r="N20" s="178"/>
      <c r="O20" s="178"/>
      <c r="P20" s="178"/>
      <c r="Q20" s="178"/>
      <c r="R20" s="178"/>
      <c r="S20" s="178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69">
        <f t="shared" si="0"/>
        <v>2.1211200000000008</v>
      </c>
      <c r="D21" s="169"/>
      <c r="E21" s="169"/>
      <c r="F21" s="169"/>
      <c r="G21" s="169">
        <f t="shared" si="1"/>
        <v>0.99999998875212492</v>
      </c>
      <c r="H21" s="169"/>
      <c r="I21" s="169"/>
      <c r="J21" s="169"/>
      <c r="K21" s="169"/>
      <c r="L21" s="169"/>
      <c r="M21" s="178">
        <f t="shared" si="2"/>
        <v>4.0000005416938489E-2</v>
      </c>
      <c r="N21" s="178"/>
      <c r="O21" s="178"/>
      <c r="P21" s="178"/>
      <c r="Q21" s="178"/>
      <c r="R21" s="178"/>
      <c r="S21" s="178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69">
        <f t="shared" si="0"/>
        <v>2.2536900000000006</v>
      </c>
      <c r="D22" s="169"/>
      <c r="E22" s="169"/>
      <c r="F22" s="169"/>
      <c r="G22" s="169">
        <f t="shared" si="1"/>
        <v>0.99999999367307024</v>
      </c>
      <c r="H22" s="169"/>
      <c r="I22" s="169"/>
      <c r="J22" s="169"/>
      <c r="K22" s="169"/>
      <c r="L22" s="169"/>
      <c r="M22" s="178">
        <f t="shared" si="2"/>
        <v>2.2500003145733083E-2</v>
      </c>
      <c r="N22" s="178"/>
      <c r="O22" s="178"/>
      <c r="P22" s="178"/>
      <c r="Q22" s="178"/>
      <c r="R22" s="178"/>
      <c r="S22" s="178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69">
        <f t="shared" si="0"/>
        <v>2.3862600000000005</v>
      </c>
      <c r="D23" s="169"/>
      <c r="E23" s="169"/>
      <c r="F23" s="169"/>
      <c r="G23" s="169">
        <f t="shared" si="1"/>
        <v>0.99999999718803123</v>
      </c>
      <c r="H23" s="169"/>
      <c r="I23" s="169"/>
      <c r="J23" s="169"/>
      <c r="K23" s="169"/>
      <c r="L23" s="169"/>
      <c r="M23" s="178">
        <f t="shared" si="2"/>
        <v>1.0000001354234622E-2</v>
      </c>
      <c r="N23" s="178"/>
      <c r="O23" s="178"/>
      <c r="P23" s="178"/>
      <c r="Q23" s="178"/>
      <c r="R23" s="178"/>
      <c r="S23" s="178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69">
        <f t="shared" si="0"/>
        <v>2.5188300000000003</v>
      </c>
      <c r="D24" s="169"/>
      <c r="E24" s="169"/>
      <c r="F24" s="169"/>
      <c r="G24" s="169">
        <f t="shared" si="1"/>
        <v>0.99999999929700778</v>
      </c>
      <c r="H24" s="169"/>
      <c r="I24" s="169"/>
      <c r="J24" s="169"/>
      <c r="K24" s="169"/>
      <c r="L24" s="169"/>
      <c r="M24" s="178">
        <f t="shared" si="2"/>
        <v>2.5000004372638385E-3</v>
      </c>
      <c r="N24" s="178"/>
      <c r="O24" s="178"/>
      <c r="P24" s="178"/>
      <c r="Q24" s="178"/>
      <c r="R24" s="178"/>
      <c r="S24" s="178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69">
        <f>AM28</f>
        <v>2.6514000000000002</v>
      </c>
      <c r="D25" s="169"/>
      <c r="E25" s="169"/>
      <c r="F25" s="169"/>
      <c r="G25" s="169">
        <f t="shared" si="1"/>
        <v>1</v>
      </c>
      <c r="H25" s="169"/>
      <c r="I25" s="169"/>
      <c r="J25" s="169"/>
      <c r="K25" s="169"/>
      <c r="L25" s="169"/>
      <c r="M25" s="178">
        <f t="shared" si="2"/>
        <v>0</v>
      </c>
      <c r="N25" s="178"/>
      <c r="O25" s="178"/>
      <c r="P25" s="178"/>
      <c r="Q25" s="178"/>
      <c r="R25" s="178"/>
      <c r="S25" s="178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76">
        <v>2.6514000000000002</v>
      </c>
      <c r="AN28" s="176"/>
      <c r="AO28" s="176"/>
      <c r="AP28" s="176"/>
      <c r="AQ28" s="176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77" t="s">
        <v>4</v>
      </c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6">
        <v>2.6514000000000002</v>
      </c>
      <c r="AN29" s="176"/>
      <c r="AO29" s="176"/>
      <c r="AP29" s="176"/>
      <c r="AQ29" s="176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135" t="s">
        <v>5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>
        <v>5000</v>
      </c>
      <c r="AN30" s="136"/>
      <c r="AO30" s="136"/>
      <c r="AP30" s="136"/>
      <c r="AQ30" s="136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135" t="s">
        <v>6</v>
      </c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 t="s">
        <v>7</v>
      </c>
      <c r="AN31" s="136"/>
      <c r="AO31" s="136"/>
      <c r="AP31" s="136"/>
      <c r="AQ31" s="136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68" t="s">
        <v>9</v>
      </c>
      <c r="L32" s="168"/>
      <c r="M32" s="168"/>
      <c r="N32" s="168"/>
      <c r="O32" s="168"/>
      <c r="P32" s="168"/>
      <c r="Q32" s="168"/>
      <c r="R32" s="168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68">
        <f>VALUE(AM29)</f>
        <v>2.6514000000000002</v>
      </c>
      <c r="L33" s="168"/>
      <c r="M33" s="168"/>
      <c r="N33" s="168"/>
      <c r="O33" s="168"/>
      <c r="P33" s="168"/>
      <c r="Q33" s="168"/>
      <c r="R33" s="168"/>
      <c r="S33" s="40"/>
      <c r="T33" s="159" t="s">
        <v>10</v>
      </c>
      <c r="U33" s="159"/>
      <c r="V33" s="159"/>
      <c r="W33" s="159"/>
      <c r="X33" s="159"/>
      <c r="Y33" s="159"/>
      <c r="Z33" s="159"/>
      <c r="AA33" s="159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73">
        <f>VALUE(AM30)</f>
        <v>5000</v>
      </c>
      <c r="L34" s="173"/>
      <c r="M34" s="173"/>
      <c r="N34" s="173"/>
      <c r="O34" s="173"/>
      <c r="P34" s="173"/>
      <c r="Q34" s="173"/>
      <c r="R34" s="173"/>
      <c r="S34" s="40"/>
      <c r="T34" s="159"/>
      <c r="U34" s="159"/>
      <c r="V34" s="159"/>
      <c r="W34" s="159"/>
      <c r="X34" s="159"/>
      <c r="Y34" s="159"/>
      <c r="Z34" s="159"/>
      <c r="AA34" s="15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74">
        <f>MIN(G5:G25)</f>
        <v>0.99999971880316119</v>
      </c>
      <c r="L35" s="174"/>
      <c r="M35" s="174"/>
      <c r="N35" s="174"/>
      <c r="O35" s="174"/>
      <c r="P35" s="174"/>
      <c r="Q35" s="174"/>
      <c r="R35" s="174"/>
      <c r="S35" s="40"/>
      <c r="T35" s="159"/>
      <c r="U35" s="159"/>
      <c r="V35" s="159"/>
      <c r="W35" s="159"/>
      <c r="X35" s="159"/>
      <c r="Y35" s="159"/>
      <c r="Z35" s="159"/>
      <c r="AA35" s="159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73">
        <f>MAX(G5:G25)</f>
        <v>1</v>
      </c>
      <c r="L36" s="173"/>
      <c r="M36" s="173"/>
      <c r="N36" s="173"/>
      <c r="O36" s="173"/>
      <c r="P36" s="173"/>
      <c r="Q36" s="173"/>
      <c r="R36" s="173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49"/>
      <c r="AR37" s="40"/>
    </row>
    <row r="38" spans="1:50" ht="12.75" x14ac:dyDescent="0.2">
      <c r="A38" s="40"/>
      <c r="B38" s="134" t="str">
        <f>"funcion_de_valor=1-((exp  (-exp((mapa_atributo-"&amp;VALUE(AM29)&amp;")/"&amp;VALUE(AM30)&amp;",  2))-("&amp;MIN(G5:G25)&amp;"))/(("&amp;MAX(G5:G25)&amp;")-("&amp;MIN(G5:G25)&amp;")))"</f>
        <v>funcion_de_valor=1-((exp  (-exp((mapa_atributo-2.6514)/5000,  2))-(0.999999718803161))/((1)-(0.999999718803161)))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44" t="s">
        <v>13</v>
      </c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6"/>
      <c r="AR40" s="40"/>
    </row>
    <row r="41" spans="1:50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44" t="s">
        <v>34</v>
      </c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6"/>
      <c r="AR41" s="40"/>
    </row>
    <row r="42" spans="1:50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6"/>
      <c r="AR42" s="40"/>
    </row>
    <row r="43" spans="1:50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44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6"/>
      <c r="AR43" s="40"/>
    </row>
    <row r="44" spans="1:50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44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6"/>
      <c r="AR44" s="40"/>
    </row>
    <row r="45" spans="1:50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9"/>
      <c r="AR45" s="40"/>
    </row>
    <row r="46" spans="1:50" ht="12.75" customHeight="1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2"/>
      <c r="AR46" s="40"/>
    </row>
    <row r="47" spans="1:50" ht="12.75" customHeight="1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2"/>
      <c r="AR47" s="40"/>
    </row>
    <row r="48" spans="1:50" ht="12.75" customHeight="1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50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2"/>
      <c r="AR48" s="40"/>
    </row>
    <row r="49" spans="1:44" ht="12.75" customHeight="1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2"/>
      <c r="AR49" s="40"/>
    </row>
    <row r="50" spans="1:44" ht="12.75" customHeight="1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2"/>
      <c r="AR50" s="40"/>
    </row>
    <row r="51" spans="1:44" ht="12.75" customHeight="1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2"/>
      <c r="AR51" s="40"/>
    </row>
    <row r="52" spans="1:44" ht="12.75" customHeight="1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2"/>
      <c r="AR52" s="40"/>
    </row>
    <row r="53" spans="1:44" ht="13.5" customHeight="1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53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5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44" t="s">
        <v>33</v>
      </c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6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44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6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10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7410" r:id="rId4"/>
      </mc:Fallback>
    </mc:AlternateContent>
    <mc:AlternateContent xmlns:mc="http://schemas.openxmlformats.org/markup-compatibility/2006">
      <mc:Choice Requires="x14">
        <oleObject progId="Equation.3" shapeId="17411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7411" r:id="rId6"/>
      </mc:Fallback>
    </mc:AlternateContent>
    <mc:AlternateContent xmlns:mc="http://schemas.openxmlformats.org/markup-compatibility/2006">
      <mc:Choice Requires="x14">
        <oleObject progId="Equation.3" shapeId="17412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7412" r:id="rId8"/>
      </mc:Fallback>
    </mc:AlternateContent>
    <mc:AlternateContent xmlns:mc="http://schemas.openxmlformats.org/markup-compatibility/2006">
      <mc:Choice Requires="x14">
        <oleObject progId="Equation.3" shapeId="17413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7413" r:id="rId10"/>
      </mc:Fallback>
    </mc:AlternateContent>
    <mc:AlternateContent xmlns:mc="http://schemas.openxmlformats.org/markup-compatibility/2006">
      <mc:Choice Requires="x14">
        <oleObject progId="Equation.3" shapeId="17414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7414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AI10" sqref="AI10:AL10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41">
        <f>EXP(-$AK$6*C5)</f>
        <v>1</v>
      </c>
      <c r="H5" s="141"/>
      <c r="I5" s="141"/>
      <c r="J5" s="141"/>
      <c r="K5" s="141"/>
      <c r="L5" s="141"/>
      <c r="M5" s="141">
        <f t="shared" ref="M5:M25" si="0">(G5-MIN($G$5:$G$25))/(MAX($G$5:$G$25)-MIN($G$5:$G$25))</f>
        <v>1</v>
      </c>
      <c r="N5" s="141"/>
      <c r="O5" s="141"/>
      <c r="P5" s="141"/>
      <c r="Q5" s="141"/>
      <c r="R5" s="141"/>
      <c r="S5" s="141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1">C5+$AI$10</f>
        <v>16.8</v>
      </c>
      <c r="D6" s="141"/>
      <c r="E6" s="141"/>
      <c r="F6" s="141"/>
      <c r="G6" s="141">
        <f t="shared" ref="G6:G25" si="2">EXP(-$AK$6*C6)</f>
        <v>0.70917447242693021</v>
      </c>
      <c r="H6" s="141"/>
      <c r="I6" s="141"/>
      <c r="J6" s="141"/>
      <c r="K6" s="141"/>
      <c r="L6" s="141"/>
      <c r="M6" s="141">
        <f t="shared" si="0"/>
        <v>0.70887307172219727</v>
      </c>
      <c r="N6" s="141"/>
      <c r="O6" s="141"/>
      <c r="P6" s="141"/>
      <c r="Q6" s="141"/>
      <c r="R6" s="141"/>
      <c r="S6" s="141"/>
      <c r="T6" s="40"/>
      <c r="U6" s="40"/>
      <c r="V6" s="40"/>
      <c r="W6" s="49"/>
      <c r="X6" s="49"/>
      <c r="Y6" s="40"/>
      <c r="Z6" s="40"/>
      <c r="AA6" s="143" t="s">
        <v>25</v>
      </c>
      <c r="AB6" s="143"/>
      <c r="AC6" s="143"/>
      <c r="AD6" s="143"/>
      <c r="AE6" s="143"/>
      <c r="AF6" s="143"/>
      <c r="AG6" s="143"/>
      <c r="AH6" s="143"/>
      <c r="AI6" s="143"/>
      <c r="AJ6" s="143"/>
      <c r="AK6" s="143">
        <f>(-LOG(LOG(1.1+0.88*(10-AM29))))/((LOG(AM28))^2)</f>
        <v>2.0455577399750055E-2</v>
      </c>
      <c r="AL6" s="143"/>
      <c r="AM6" s="143"/>
      <c r="AN6" s="143"/>
      <c r="AO6" s="143"/>
      <c r="AP6" s="143"/>
      <c r="AQ6" s="40"/>
      <c r="AR6" s="40"/>
    </row>
    <row r="7" spans="1:44" x14ac:dyDescent="0.2">
      <c r="A7" s="40"/>
      <c r="B7" s="40"/>
      <c r="C7" s="141">
        <f t="shared" si="1"/>
        <v>33.6</v>
      </c>
      <c r="D7" s="141"/>
      <c r="E7" s="141"/>
      <c r="F7" s="141"/>
      <c r="G7" s="141">
        <f t="shared" si="2"/>
        <v>0.50292843234201479</v>
      </c>
      <c r="H7" s="141"/>
      <c r="I7" s="141"/>
      <c r="J7" s="141"/>
      <c r="K7" s="141"/>
      <c r="L7" s="141"/>
      <c r="M7" s="141">
        <f t="shared" si="0"/>
        <v>0.5024132859515138</v>
      </c>
      <c r="N7" s="141"/>
      <c r="O7" s="141"/>
      <c r="P7" s="141"/>
      <c r="Q7" s="141"/>
      <c r="R7" s="141"/>
      <c r="S7" s="141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1"/>
        <v>50.400000000000006</v>
      </c>
      <c r="D8" s="141"/>
      <c r="E8" s="141"/>
      <c r="F8" s="141"/>
      <c r="G8" s="141">
        <f t="shared" si="2"/>
        <v>0.35666400567465134</v>
      </c>
      <c r="H8" s="141"/>
      <c r="I8" s="141"/>
      <c r="J8" s="141"/>
      <c r="K8" s="141"/>
      <c r="L8" s="141"/>
      <c r="M8" s="141">
        <f t="shared" si="0"/>
        <v>0.35599727630021233</v>
      </c>
      <c r="N8" s="141"/>
      <c r="O8" s="141"/>
      <c r="P8" s="141"/>
      <c r="Q8" s="141"/>
      <c r="R8" s="141"/>
      <c r="S8" s="141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1"/>
        <v>67.2</v>
      </c>
      <c r="D9" s="141"/>
      <c r="E9" s="141"/>
      <c r="F9" s="141"/>
      <c r="G9" s="141">
        <f t="shared" si="2"/>
        <v>0.25293700805799652</v>
      </c>
      <c r="H9" s="141"/>
      <c r="I9" s="141"/>
      <c r="J9" s="141"/>
      <c r="K9" s="141"/>
      <c r="L9" s="141"/>
      <c r="M9" s="141">
        <f t="shared" si="0"/>
        <v>0.25216277990089431</v>
      </c>
      <c r="N9" s="141"/>
      <c r="O9" s="141"/>
      <c r="P9" s="141"/>
      <c r="Q9" s="141"/>
      <c r="R9" s="141"/>
      <c r="S9" s="141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1"/>
        <v>84</v>
      </c>
      <c r="D10" s="141"/>
      <c r="E10" s="141"/>
      <c r="F10" s="141"/>
      <c r="G10" s="141">
        <f t="shared" si="2"/>
        <v>0.17937646924677586</v>
      </c>
      <c r="H10" s="141"/>
      <c r="I10" s="141"/>
      <c r="J10" s="141"/>
      <c r="K10" s="141"/>
      <c r="L10" s="141"/>
      <c r="M10" s="141">
        <f t="shared" si="0"/>
        <v>0.1785260056971919</v>
      </c>
      <c r="N10" s="141"/>
      <c r="O10" s="141"/>
      <c r="P10" s="141"/>
      <c r="Q10" s="141"/>
      <c r="R10" s="141"/>
      <c r="S10" s="141"/>
      <c r="T10" s="40"/>
      <c r="U10" s="40"/>
      <c r="V10" s="40"/>
      <c r="W10" s="49"/>
      <c r="X10" s="49"/>
      <c r="Y10" s="40"/>
      <c r="Z10" s="75"/>
      <c r="AA10" s="48"/>
      <c r="AB10" s="48"/>
      <c r="AC10" s="143" t="s">
        <v>0</v>
      </c>
      <c r="AD10" s="143"/>
      <c r="AE10" s="143"/>
      <c r="AF10" s="143"/>
      <c r="AG10" s="143"/>
      <c r="AH10" s="143"/>
      <c r="AI10" s="136">
        <f>(AM28-AM27)/20</f>
        <v>16.8</v>
      </c>
      <c r="AJ10" s="136"/>
      <c r="AK10" s="136"/>
      <c r="AL10" s="136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41">
        <f t="shared" si="1"/>
        <v>100.8</v>
      </c>
      <c r="D11" s="141"/>
      <c r="E11" s="141"/>
      <c r="F11" s="141"/>
      <c r="G11" s="141">
        <f t="shared" si="2"/>
        <v>0.12720921294388776</v>
      </c>
      <c r="H11" s="141"/>
      <c r="I11" s="141"/>
      <c r="J11" s="141"/>
      <c r="K11" s="141"/>
      <c r="L11" s="141"/>
      <c r="M11" s="141">
        <f t="shared" si="0"/>
        <v>0.1263046852000603</v>
      </c>
      <c r="N11" s="141"/>
      <c r="O11" s="141"/>
      <c r="P11" s="141"/>
      <c r="Q11" s="141"/>
      <c r="R11" s="141"/>
      <c r="S11" s="141"/>
      <c r="T11" s="40"/>
      <c r="U11" s="40"/>
      <c r="V11" s="40"/>
      <c r="W11" s="49"/>
      <c r="X11" s="49"/>
      <c r="Y11" s="40"/>
      <c r="Z11" s="40"/>
      <c r="AA11" s="46"/>
      <c r="AB11" s="46"/>
      <c r="AC11" s="142" t="s">
        <v>1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41">
        <f t="shared" si="1"/>
        <v>117.6</v>
      </c>
      <c r="D12" s="141"/>
      <c r="E12" s="141"/>
      <c r="F12" s="141"/>
      <c r="G12" s="141">
        <f t="shared" si="2"/>
        <v>9.0213526477326611E-2</v>
      </c>
      <c r="H12" s="141"/>
      <c r="I12" s="141"/>
      <c r="J12" s="141"/>
      <c r="K12" s="141"/>
      <c r="L12" s="141"/>
      <c r="M12" s="141">
        <f t="shared" si="0"/>
        <v>8.9270657787069371E-2</v>
      </c>
      <c r="N12" s="141"/>
      <c r="O12" s="141"/>
      <c r="P12" s="141"/>
      <c r="Q12" s="141"/>
      <c r="R12" s="141"/>
      <c r="S12" s="141"/>
      <c r="T12" s="40"/>
      <c r="U12" s="40"/>
      <c r="V12" s="40"/>
      <c r="W12" s="49"/>
      <c r="X12" s="49"/>
      <c r="Y12" s="40"/>
      <c r="Z12" s="40"/>
      <c r="AA12" s="40"/>
      <c r="AB12" s="40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41">
        <f t="shared" si="1"/>
        <v>134.4</v>
      </c>
      <c r="D13" s="141"/>
      <c r="E13" s="141"/>
      <c r="F13" s="141"/>
      <c r="G13" s="141">
        <f t="shared" si="2"/>
        <v>6.3977130045330982E-2</v>
      </c>
      <c r="H13" s="141"/>
      <c r="I13" s="141"/>
      <c r="J13" s="141"/>
      <c r="K13" s="141"/>
      <c r="L13" s="141"/>
      <c r="M13" s="141">
        <f t="shared" si="0"/>
        <v>6.3007070934617035E-2</v>
      </c>
      <c r="N13" s="141"/>
      <c r="O13" s="141"/>
      <c r="P13" s="141"/>
      <c r="Q13" s="141"/>
      <c r="R13" s="141"/>
      <c r="S13" s="141"/>
      <c r="T13" s="40"/>
      <c r="U13" s="40"/>
      <c r="V13" s="40"/>
      <c r="W13" s="49"/>
      <c r="X13" s="49"/>
      <c r="Y13" s="40"/>
      <c r="Z13" s="40"/>
      <c r="AA13" s="40"/>
      <c r="AB13" s="40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41">
        <f t="shared" si="1"/>
        <v>151.20000000000002</v>
      </c>
      <c r="D14" s="141"/>
      <c r="E14" s="141"/>
      <c r="F14" s="141"/>
      <c r="G14" s="141">
        <f t="shared" si="2"/>
        <v>4.5370947447286696E-2</v>
      </c>
      <c r="H14" s="141"/>
      <c r="I14" s="141"/>
      <c r="J14" s="141"/>
      <c r="K14" s="141"/>
      <c r="L14" s="141"/>
      <c r="M14" s="141">
        <f t="shared" si="0"/>
        <v>4.4381605584490294E-2</v>
      </c>
      <c r="N14" s="141"/>
      <c r="O14" s="141"/>
      <c r="P14" s="141"/>
      <c r="Q14" s="141"/>
      <c r="R14" s="141"/>
      <c r="S14" s="141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1"/>
        <v>168.00000000000003</v>
      </c>
      <c r="D15" s="141"/>
      <c r="E15" s="141"/>
      <c r="F15" s="141"/>
      <c r="G15" s="141">
        <f t="shared" si="2"/>
        <v>3.2175917719439513E-2</v>
      </c>
      <c r="H15" s="141"/>
      <c r="I15" s="141"/>
      <c r="J15" s="141"/>
      <c r="K15" s="141"/>
      <c r="L15" s="141"/>
      <c r="M15" s="141">
        <f t="shared" si="0"/>
        <v>3.1172901021108104E-2</v>
      </c>
      <c r="N15" s="141"/>
      <c r="O15" s="141"/>
      <c r="P15" s="141"/>
      <c r="Q15" s="141"/>
      <c r="R15" s="141"/>
      <c r="S15" s="141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1"/>
        <v>184.80000000000004</v>
      </c>
      <c r="D16" s="141"/>
      <c r="E16" s="141"/>
      <c r="F16" s="141"/>
      <c r="G16" s="141">
        <f t="shared" si="2"/>
        <v>2.2818339473535825E-2</v>
      </c>
      <c r="H16" s="141"/>
      <c r="I16" s="141"/>
      <c r="J16" s="141"/>
      <c r="K16" s="141"/>
      <c r="L16" s="141"/>
      <c r="M16" s="141">
        <f t="shared" si="0"/>
        <v>2.1805624930928351E-2</v>
      </c>
      <c r="N16" s="141"/>
      <c r="O16" s="141"/>
      <c r="P16" s="141"/>
      <c r="Q16" s="141"/>
      <c r="R16" s="141"/>
      <c r="S16" s="141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41">
        <f t="shared" si="1"/>
        <v>201.60000000000005</v>
      </c>
      <c r="D17" s="141"/>
      <c r="E17" s="141"/>
      <c r="F17" s="141"/>
      <c r="G17" s="141">
        <f t="shared" si="2"/>
        <v>1.6182183857803355E-2</v>
      </c>
      <c r="H17" s="141"/>
      <c r="I17" s="141"/>
      <c r="J17" s="141"/>
      <c r="K17" s="141"/>
      <c r="L17" s="141"/>
      <c r="M17" s="141">
        <f t="shared" si="0"/>
        <v>1.5162591851597722E-2</v>
      </c>
      <c r="N17" s="141"/>
      <c r="O17" s="141"/>
      <c r="P17" s="141"/>
      <c r="Q17" s="141"/>
      <c r="R17" s="141"/>
      <c r="S17" s="141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41">
        <f t="shared" si="1"/>
        <v>218.40000000000006</v>
      </c>
      <c r="D18" s="141"/>
      <c r="E18" s="141"/>
      <c r="F18" s="141"/>
      <c r="G18" s="141">
        <f t="shared" si="2"/>
        <v>1.1475991700073282E-2</v>
      </c>
      <c r="H18" s="141"/>
      <c r="I18" s="141"/>
      <c r="J18" s="141"/>
      <c r="K18" s="141"/>
      <c r="L18" s="141"/>
      <c r="M18" s="141">
        <f t="shared" si="0"/>
        <v>1.045152237224879E-2</v>
      </c>
      <c r="N18" s="141"/>
      <c r="O18" s="141"/>
      <c r="P18" s="141"/>
      <c r="Q18" s="141"/>
      <c r="R18" s="141"/>
      <c r="S18" s="141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41">
        <f t="shared" si="1"/>
        <v>235.20000000000007</v>
      </c>
      <c r="D19" s="141"/>
      <c r="E19" s="141"/>
      <c r="F19" s="141"/>
      <c r="G19" s="141">
        <f t="shared" si="2"/>
        <v>8.138480359475295E-3</v>
      </c>
      <c r="H19" s="141"/>
      <c r="I19" s="141"/>
      <c r="J19" s="141"/>
      <c r="K19" s="141"/>
      <c r="L19" s="141"/>
      <c r="M19" s="141">
        <f t="shared" si="0"/>
        <v>7.1105521596648924E-3</v>
      </c>
      <c r="N19" s="141"/>
      <c r="O19" s="141"/>
      <c r="P19" s="141"/>
      <c r="Q19" s="141"/>
      <c r="R19" s="141"/>
      <c r="S19" s="141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41">
        <f t="shared" si="1"/>
        <v>252.00000000000009</v>
      </c>
      <c r="D20" s="141"/>
      <c r="E20" s="141"/>
      <c r="F20" s="141"/>
      <c r="G20" s="141">
        <f t="shared" si="2"/>
        <v>5.771602515287827E-3</v>
      </c>
      <c r="H20" s="141"/>
      <c r="I20" s="141"/>
      <c r="J20" s="141"/>
      <c r="K20" s="141"/>
      <c r="L20" s="141"/>
      <c r="M20" s="141">
        <f t="shared" si="0"/>
        <v>4.7412213717616235E-3</v>
      </c>
      <c r="N20" s="141"/>
      <c r="O20" s="141"/>
      <c r="P20" s="141"/>
      <c r="Q20" s="141"/>
      <c r="R20" s="141"/>
      <c r="S20" s="141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41">
        <f t="shared" si="1"/>
        <v>268.80000000000007</v>
      </c>
      <c r="D21" s="141"/>
      <c r="E21" s="141"/>
      <c r="F21" s="141"/>
      <c r="G21" s="141">
        <f t="shared" si="2"/>
        <v>4.093073168837189E-3</v>
      </c>
      <c r="H21" s="141"/>
      <c r="I21" s="141"/>
      <c r="J21" s="141"/>
      <c r="K21" s="141"/>
      <c r="L21" s="141"/>
      <c r="M21" s="141">
        <f t="shared" si="0"/>
        <v>3.0609524602454399E-3</v>
      </c>
      <c r="N21" s="141"/>
      <c r="O21" s="141"/>
      <c r="P21" s="141"/>
      <c r="Q21" s="141"/>
      <c r="R21" s="141"/>
      <c r="S21" s="141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41">
        <f t="shared" si="1"/>
        <v>285.60000000000008</v>
      </c>
      <c r="D22" s="141"/>
      <c r="E22" s="141"/>
      <c r="F22" s="141"/>
      <c r="G22" s="141">
        <f t="shared" si="2"/>
        <v>2.9027030051149349E-3</v>
      </c>
      <c r="H22" s="141"/>
      <c r="I22" s="141"/>
      <c r="J22" s="141"/>
      <c r="K22" s="141"/>
      <c r="L22" s="141"/>
      <c r="M22" s="141">
        <f t="shared" si="0"/>
        <v>1.8693486413855751E-3</v>
      </c>
      <c r="N22" s="141"/>
      <c r="O22" s="141"/>
      <c r="P22" s="141"/>
      <c r="Q22" s="141"/>
      <c r="R22" s="141"/>
      <c r="S22" s="141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41">
        <f t="shared" si="1"/>
        <v>302.40000000000009</v>
      </c>
      <c r="D23" s="141"/>
      <c r="E23" s="141"/>
      <c r="F23" s="141"/>
      <c r="G23" s="141">
        <f t="shared" si="2"/>
        <v>2.0585228722644492E-3</v>
      </c>
      <c r="H23" s="141"/>
      <c r="I23" s="141"/>
      <c r="J23" s="141"/>
      <c r="K23" s="141"/>
      <c r="L23" s="141"/>
      <c r="M23" s="141">
        <f t="shared" si="0"/>
        <v>1.0242936318037173E-3</v>
      </c>
      <c r="N23" s="141"/>
      <c r="O23" s="141"/>
      <c r="P23" s="141"/>
      <c r="Q23" s="141"/>
      <c r="R23" s="141"/>
      <c r="S23" s="141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41">
        <f t="shared" si="1"/>
        <v>319.2000000000001</v>
      </c>
      <c r="D24" s="141"/>
      <c r="E24" s="141"/>
      <c r="F24" s="141"/>
      <c r="G24" s="141">
        <f t="shared" si="2"/>
        <v>1.459851871916909E-3</v>
      </c>
      <c r="H24" s="141"/>
      <c r="I24" s="141"/>
      <c r="J24" s="141"/>
      <c r="K24" s="141"/>
      <c r="L24" s="141"/>
      <c r="M24" s="141">
        <f t="shared" si="0"/>
        <v>4.2500219121176789E-4</v>
      </c>
      <c r="N24" s="141"/>
      <c r="O24" s="141"/>
      <c r="P24" s="141"/>
      <c r="Q24" s="141"/>
      <c r="R24" s="141"/>
      <c r="S24" s="141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41">
        <f>AM28</f>
        <v>336</v>
      </c>
      <c r="D25" s="141"/>
      <c r="E25" s="141"/>
      <c r="F25" s="141"/>
      <c r="G25" s="141">
        <f t="shared" si="2"/>
        <v>1.0352896810881425E-3</v>
      </c>
      <c r="H25" s="141"/>
      <c r="I25" s="141"/>
      <c r="J25" s="141"/>
      <c r="K25" s="141"/>
      <c r="L25" s="141"/>
      <c r="M25" s="141">
        <f t="shared" si="0"/>
        <v>0</v>
      </c>
      <c r="N25" s="141"/>
      <c r="O25" s="141"/>
      <c r="P25" s="141"/>
      <c r="Q25" s="141"/>
      <c r="R25" s="141"/>
      <c r="S25" s="141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>
        <f>7*4*12</f>
        <v>336</v>
      </c>
      <c r="AN28" s="136"/>
      <c r="AO28" s="136"/>
      <c r="AP28" s="136"/>
      <c r="AQ28" s="136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35" t="s">
        <v>24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>
        <v>5</v>
      </c>
      <c r="AN29" s="136"/>
      <c r="AO29" s="136"/>
      <c r="AP29" s="136"/>
      <c r="AQ29" s="136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35" t="s">
        <v>6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 t="s">
        <v>7</v>
      </c>
      <c r="AN30" s="136"/>
      <c r="AO30" s="136"/>
      <c r="AP30" s="136"/>
      <c r="AQ30" s="136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37">
        <f>VALUE(AK6)</f>
        <v>2.0455577399750055E-2</v>
      </c>
      <c r="K32" s="137"/>
      <c r="L32" s="137"/>
      <c r="M32" s="137"/>
      <c r="N32" s="137"/>
      <c r="O32" s="137"/>
      <c r="P32" s="137"/>
      <c r="Q32" s="137"/>
      <c r="R32" s="40"/>
      <c r="S32" s="40"/>
      <c r="T32" s="40"/>
      <c r="U32" s="138" t="s">
        <v>10</v>
      </c>
      <c r="V32" s="138"/>
      <c r="W32" s="138"/>
      <c r="X32" s="138"/>
      <c r="Y32" s="138"/>
      <c r="Z32" s="138"/>
      <c r="AA32" s="1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37" t="s">
        <v>9</v>
      </c>
      <c r="K33" s="137"/>
      <c r="L33" s="137"/>
      <c r="M33" s="137"/>
      <c r="N33" s="137"/>
      <c r="O33" s="137"/>
      <c r="P33" s="137"/>
      <c r="Q33" s="137"/>
      <c r="R33" s="40"/>
      <c r="S33" s="40"/>
      <c r="T33" s="40"/>
      <c r="U33" s="138"/>
      <c r="V33" s="138"/>
      <c r="W33" s="138"/>
      <c r="X33" s="138"/>
      <c r="Y33" s="138"/>
      <c r="Z33" s="138"/>
      <c r="AA33" s="1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39">
        <f>MIN(G5:G25)</f>
        <v>1.0352896810881425E-3</v>
      </c>
      <c r="K34" s="139"/>
      <c r="L34" s="139"/>
      <c r="M34" s="139"/>
      <c r="N34" s="139"/>
      <c r="O34" s="139"/>
      <c r="P34" s="139"/>
      <c r="Q34" s="139"/>
      <c r="R34" s="40"/>
      <c r="S34" s="40"/>
      <c r="T34" s="40"/>
      <c r="U34" s="138"/>
      <c r="V34" s="138"/>
      <c r="W34" s="138"/>
      <c r="X34" s="138"/>
      <c r="Y34" s="138"/>
      <c r="Z34" s="138"/>
      <c r="AA34" s="13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40">
        <f>MAX(G5:G25)</f>
        <v>1</v>
      </c>
      <c r="K35" s="140"/>
      <c r="L35" s="140"/>
      <c r="M35" s="140"/>
      <c r="N35" s="140"/>
      <c r="O35" s="140"/>
      <c r="P35" s="140"/>
      <c r="Q35" s="140"/>
      <c r="R35" s="40"/>
      <c r="S35" s="40"/>
      <c r="T35" s="40"/>
      <c r="U35" s="138"/>
      <c r="V35" s="138"/>
      <c r="W35" s="138"/>
      <c r="X35" s="138"/>
      <c r="Y35" s="138"/>
      <c r="Z35" s="138"/>
      <c r="AA35" s="13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((-0.0204555773997501*mapa_atributo)-(0.00103528968108814)))/((1)-(0.00103528968108814))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 t="s">
        <v>36</v>
      </c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  <c r="AR40" s="64"/>
      <c r="AS40" s="64"/>
      <c r="AT40" s="64"/>
    </row>
    <row r="41" spans="1:46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 t="s">
        <v>37</v>
      </c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  <c r="AR41" s="40"/>
    </row>
    <row r="42" spans="1:46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  <c r="AR42" s="40"/>
    </row>
    <row r="43" spans="1:46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  <c r="AR43" s="40"/>
    </row>
    <row r="44" spans="1:46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  <c r="AR44" s="40"/>
    </row>
    <row r="45" spans="1:46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  <c r="AR45" s="40"/>
    </row>
    <row r="46" spans="1:46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  <c r="AR46" s="40"/>
    </row>
    <row r="47" spans="1:46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  <c r="AR47" s="40"/>
    </row>
    <row r="48" spans="1:46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34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8434" r:id="rId4"/>
      </mc:Fallback>
    </mc:AlternateContent>
    <mc:AlternateContent xmlns:mc="http://schemas.openxmlformats.org/markup-compatibility/2006">
      <mc:Choice Requires="x14">
        <oleObject progId="Equation.3" shapeId="18435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8435" r:id="rId6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843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41">
        <f>AM27</f>
        <v>0</v>
      </c>
      <c r="D5" s="141"/>
      <c r="E5" s="141"/>
      <c r="F5" s="141"/>
      <c r="G5" s="141">
        <f>EXP(-$AK$6*C5)</f>
        <v>1</v>
      </c>
      <c r="H5" s="141"/>
      <c r="I5" s="141"/>
      <c r="J5" s="141"/>
      <c r="K5" s="141"/>
      <c r="L5" s="141"/>
      <c r="M5" s="141">
        <f t="shared" ref="M5:M25" si="0">(G5-MIN($G$5:$G$25))/(MAX($G$5:$G$25)-MIN($G$5:$G$25))</f>
        <v>1</v>
      </c>
      <c r="N5" s="141"/>
      <c r="O5" s="141"/>
      <c r="P5" s="141"/>
      <c r="Q5" s="141"/>
      <c r="R5" s="141"/>
      <c r="S5" s="141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41">
        <f t="shared" ref="C6:C24" si="1">C5+$AI$10</f>
        <v>1.4</v>
      </c>
      <c r="D6" s="141"/>
      <c r="E6" s="141"/>
      <c r="F6" s="141"/>
      <c r="G6" s="141">
        <f t="shared" ref="G6:G25" si="2">EXP(-$AK$6*C6)</f>
        <v>0.91642479528038778</v>
      </c>
      <c r="H6" s="141"/>
      <c r="I6" s="141"/>
      <c r="J6" s="141"/>
      <c r="K6" s="141"/>
      <c r="L6" s="141"/>
      <c r="M6" s="141">
        <f t="shared" si="0"/>
        <v>0.89875112098529497</v>
      </c>
      <c r="N6" s="141"/>
      <c r="O6" s="141"/>
      <c r="P6" s="141"/>
      <c r="Q6" s="141"/>
      <c r="R6" s="141"/>
      <c r="S6" s="141"/>
      <c r="T6" s="40"/>
      <c r="U6" s="40"/>
      <c r="V6" s="40"/>
      <c r="W6" s="49"/>
      <c r="X6" s="49"/>
      <c r="Y6" s="40"/>
      <c r="Z6" s="40"/>
      <c r="AA6" s="143" t="s">
        <v>25</v>
      </c>
      <c r="AB6" s="143"/>
      <c r="AC6" s="143"/>
      <c r="AD6" s="143"/>
      <c r="AE6" s="143"/>
      <c r="AF6" s="143"/>
      <c r="AG6" s="143"/>
      <c r="AH6" s="143"/>
      <c r="AI6" s="143"/>
      <c r="AJ6" s="143"/>
      <c r="AK6" s="179">
        <f>(-LOG(LOG(1.1+0.88*(10-AM29))))/((LOG(AM28))^2)</f>
        <v>6.2339479643461447E-2</v>
      </c>
      <c r="AL6" s="180"/>
      <c r="AM6" s="180"/>
      <c r="AN6" s="180"/>
      <c r="AO6" s="180"/>
      <c r="AP6" s="181"/>
      <c r="AQ6" s="40"/>
      <c r="AR6" s="40"/>
    </row>
    <row r="7" spans="1:44" x14ac:dyDescent="0.2">
      <c r="A7" s="40"/>
      <c r="B7" s="40"/>
      <c r="C7" s="141">
        <f t="shared" si="1"/>
        <v>2.8</v>
      </c>
      <c r="D7" s="141"/>
      <c r="E7" s="141"/>
      <c r="F7" s="141"/>
      <c r="G7" s="141">
        <f t="shared" si="2"/>
        <v>0.83983440540470056</v>
      </c>
      <c r="H7" s="141"/>
      <c r="I7" s="141"/>
      <c r="J7" s="141"/>
      <c r="K7" s="141"/>
      <c r="L7" s="141"/>
      <c r="M7" s="141">
        <f t="shared" si="0"/>
        <v>0.80596413776187514</v>
      </c>
      <c r="N7" s="141"/>
      <c r="O7" s="141"/>
      <c r="P7" s="141"/>
      <c r="Q7" s="141"/>
      <c r="R7" s="141"/>
      <c r="S7" s="141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41">
        <f t="shared" si="1"/>
        <v>4.1999999999999993</v>
      </c>
      <c r="D8" s="141"/>
      <c r="E8" s="141"/>
      <c r="F8" s="141"/>
      <c r="G8" s="141">
        <f t="shared" si="2"/>
        <v>0.76964507304242891</v>
      </c>
      <c r="H8" s="141"/>
      <c r="I8" s="141"/>
      <c r="J8" s="141"/>
      <c r="K8" s="141"/>
      <c r="L8" s="141"/>
      <c r="M8" s="141">
        <f t="shared" si="0"/>
        <v>0.72093184565666812</v>
      </c>
      <c r="N8" s="141"/>
      <c r="O8" s="141"/>
      <c r="P8" s="141"/>
      <c r="Q8" s="141"/>
      <c r="R8" s="141"/>
      <c r="S8" s="141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41">
        <f t="shared" si="1"/>
        <v>5.6</v>
      </c>
      <c r="D9" s="141"/>
      <c r="E9" s="141"/>
      <c r="F9" s="141"/>
      <c r="G9" s="141">
        <f t="shared" si="2"/>
        <v>0.70532182850146696</v>
      </c>
      <c r="H9" s="141"/>
      <c r="I9" s="141"/>
      <c r="J9" s="141"/>
      <c r="K9" s="141"/>
      <c r="L9" s="141"/>
      <c r="M9" s="141">
        <f t="shared" si="0"/>
        <v>0.6430061447719313</v>
      </c>
      <c r="N9" s="141"/>
      <c r="O9" s="141"/>
      <c r="P9" s="141"/>
      <c r="Q9" s="141"/>
      <c r="R9" s="141"/>
      <c r="S9" s="141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41">
        <f t="shared" si="1"/>
        <v>7</v>
      </c>
      <c r="D10" s="141"/>
      <c r="E10" s="141"/>
      <c r="F10" s="141"/>
      <c r="G10" s="141">
        <f t="shared" si="2"/>
        <v>0.64637441229124559</v>
      </c>
      <c r="H10" s="141"/>
      <c r="I10" s="141"/>
      <c r="J10" s="141"/>
      <c r="K10" s="141"/>
      <c r="L10" s="141"/>
      <c r="M10" s="141">
        <f t="shared" si="0"/>
        <v>0.57159310029155586</v>
      </c>
      <c r="N10" s="141"/>
      <c r="O10" s="141"/>
      <c r="P10" s="141"/>
      <c r="Q10" s="141"/>
      <c r="R10" s="141"/>
      <c r="S10" s="141"/>
      <c r="T10" s="40"/>
      <c r="U10" s="40"/>
      <c r="V10" s="40"/>
      <c r="W10" s="49"/>
      <c r="X10" s="49"/>
      <c r="Y10" s="40"/>
      <c r="Z10" s="75"/>
      <c r="AA10" s="48"/>
      <c r="AB10" s="48"/>
      <c r="AC10" s="143" t="s">
        <v>0</v>
      </c>
      <c r="AD10" s="143"/>
      <c r="AE10" s="143"/>
      <c r="AF10" s="143"/>
      <c r="AG10" s="143"/>
      <c r="AH10" s="143"/>
      <c r="AI10" s="136">
        <f>(AM28-AM27)/20</f>
        <v>1.4</v>
      </c>
      <c r="AJ10" s="136"/>
      <c r="AK10" s="136"/>
      <c r="AL10" s="136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41">
        <f t="shared" si="1"/>
        <v>8.4</v>
      </c>
      <c r="D11" s="141"/>
      <c r="E11" s="141"/>
      <c r="F11" s="141"/>
      <c r="G11" s="141">
        <f t="shared" si="2"/>
        <v>0.5923535384584856</v>
      </c>
      <c r="H11" s="141"/>
      <c r="I11" s="141"/>
      <c r="J11" s="141"/>
      <c r="K11" s="141"/>
      <c r="L11" s="141"/>
      <c r="M11" s="141">
        <f t="shared" si="0"/>
        <v>0.50614841562327839</v>
      </c>
      <c r="N11" s="141"/>
      <c r="O11" s="141"/>
      <c r="P11" s="141"/>
      <c r="Q11" s="141"/>
      <c r="R11" s="141"/>
      <c r="S11" s="141"/>
      <c r="T11" s="40"/>
      <c r="U11" s="40"/>
      <c r="V11" s="40"/>
      <c r="W11" s="49"/>
      <c r="X11" s="49"/>
      <c r="Y11" s="40"/>
      <c r="Z11" s="40"/>
      <c r="AA11" s="46"/>
      <c r="AB11" s="46"/>
      <c r="AC11" s="142" t="s">
        <v>1</v>
      </c>
      <c r="AD11" s="142"/>
      <c r="AE11" s="142"/>
      <c r="AF11" s="142"/>
      <c r="AG11" s="142"/>
      <c r="AH11" s="142"/>
      <c r="AI11" s="142"/>
      <c r="AJ11" s="142"/>
      <c r="AK11" s="142"/>
      <c r="AL11" s="142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41">
        <f t="shared" si="1"/>
        <v>9.8000000000000007</v>
      </c>
      <c r="D12" s="141"/>
      <c r="E12" s="141"/>
      <c r="F12" s="141"/>
      <c r="G12" s="141">
        <f t="shared" si="2"/>
        <v>0.542847470215431</v>
      </c>
      <c r="H12" s="141"/>
      <c r="I12" s="141"/>
      <c r="J12" s="141"/>
      <c r="K12" s="141"/>
      <c r="L12" s="141"/>
      <c r="M12" s="141">
        <f t="shared" si="0"/>
        <v>0.44617328387396288</v>
      </c>
      <c r="N12" s="141"/>
      <c r="O12" s="141"/>
      <c r="P12" s="141"/>
      <c r="Q12" s="141"/>
      <c r="R12" s="141"/>
      <c r="S12" s="141"/>
      <c r="T12" s="40"/>
      <c r="U12" s="40"/>
      <c r="V12" s="40"/>
      <c r="W12" s="49"/>
      <c r="X12" s="49"/>
      <c r="Y12" s="40"/>
      <c r="Z12" s="40"/>
      <c r="AA12" s="40"/>
      <c r="AB12" s="40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41">
        <f t="shared" si="1"/>
        <v>11.200000000000001</v>
      </c>
      <c r="D13" s="141"/>
      <c r="E13" s="141"/>
      <c r="F13" s="141"/>
      <c r="G13" s="141">
        <f t="shared" si="2"/>
        <v>0.49747888176065269</v>
      </c>
      <c r="H13" s="141"/>
      <c r="I13" s="141"/>
      <c r="J13" s="141"/>
      <c r="K13" s="141"/>
      <c r="L13" s="141"/>
      <c r="M13" s="141">
        <f t="shared" si="0"/>
        <v>0.39121058603868197</v>
      </c>
      <c r="N13" s="141"/>
      <c r="O13" s="141"/>
      <c r="P13" s="141"/>
      <c r="Q13" s="141"/>
      <c r="R13" s="141"/>
      <c r="S13" s="141"/>
      <c r="T13" s="40"/>
      <c r="U13" s="40"/>
      <c r="V13" s="40"/>
      <c r="W13" s="49"/>
      <c r="X13" s="49"/>
      <c r="Y13" s="40"/>
      <c r="Z13" s="40"/>
      <c r="AA13" s="40"/>
      <c r="AB13" s="40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41">
        <f t="shared" si="1"/>
        <v>12.600000000000001</v>
      </c>
      <c r="D14" s="141"/>
      <c r="E14" s="141"/>
      <c r="F14" s="141"/>
      <c r="G14" s="141">
        <f t="shared" si="2"/>
        <v>0.45590198237382235</v>
      </c>
      <c r="H14" s="141"/>
      <c r="I14" s="141"/>
      <c r="J14" s="141"/>
      <c r="K14" s="141"/>
      <c r="L14" s="141"/>
      <c r="M14" s="141">
        <f t="shared" si="0"/>
        <v>0.34084140692692694</v>
      </c>
      <c r="N14" s="141"/>
      <c r="O14" s="141"/>
      <c r="P14" s="141"/>
      <c r="Q14" s="141"/>
      <c r="R14" s="141"/>
      <c r="S14" s="141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41">
        <f t="shared" si="1"/>
        <v>14.000000000000002</v>
      </c>
      <c r="D15" s="141"/>
      <c r="E15" s="141"/>
      <c r="F15" s="141"/>
      <c r="G15" s="141">
        <f t="shared" si="2"/>
        <v>0.41779988086485303</v>
      </c>
      <c r="H15" s="141"/>
      <c r="I15" s="141"/>
      <c r="J15" s="141"/>
      <c r="K15" s="141"/>
      <c r="L15" s="141"/>
      <c r="M15" s="141">
        <f t="shared" si="0"/>
        <v>0.29468184227099559</v>
      </c>
      <c r="N15" s="141"/>
      <c r="O15" s="141"/>
      <c r="P15" s="141"/>
      <c r="Q15" s="141"/>
      <c r="R15" s="141"/>
      <c r="S15" s="141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41">
        <f t="shared" si="1"/>
        <v>15.400000000000002</v>
      </c>
      <c r="D16" s="141"/>
      <c r="E16" s="141"/>
      <c r="F16" s="141"/>
      <c r="G16" s="141">
        <f t="shared" si="2"/>
        <v>0.38288217028974331</v>
      </c>
      <c r="H16" s="141"/>
      <c r="I16" s="141"/>
      <c r="J16" s="141"/>
      <c r="K16" s="141"/>
      <c r="L16" s="141"/>
      <c r="M16" s="141">
        <f t="shared" si="0"/>
        <v>0.25238007268095192</v>
      </c>
      <c r="N16" s="141"/>
      <c r="O16" s="141"/>
      <c r="P16" s="141"/>
      <c r="Q16" s="141"/>
      <c r="R16" s="141"/>
      <c r="S16" s="141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41">
        <f t="shared" si="1"/>
        <v>16.8</v>
      </c>
      <c r="D17" s="141"/>
      <c r="E17" s="141"/>
      <c r="F17" s="141"/>
      <c r="G17" s="141">
        <f t="shared" si="2"/>
        <v>0.3508827145242886</v>
      </c>
      <c r="H17" s="141"/>
      <c r="I17" s="141"/>
      <c r="J17" s="141"/>
      <c r="K17" s="141"/>
      <c r="L17" s="141"/>
      <c r="M17" s="141">
        <f t="shared" si="0"/>
        <v>0.21361368214439808</v>
      </c>
      <c r="N17" s="141"/>
      <c r="O17" s="141"/>
      <c r="P17" s="141"/>
      <c r="Q17" s="141"/>
      <c r="R17" s="141"/>
      <c r="S17" s="141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41">
        <f t="shared" si="1"/>
        <v>18.2</v>
      </c>
      <c r="D18" s="141"/>
      <c r="E18" s="141"/>
      <c r="F18" s="141"/>
      <c r="G18" s="141">
        <f t="shared" si="2"/>
        <v>0.32155761982534797</v>
      </c>
      <c r="H18" s="141"/>
      <c r="I18" s="141"/>
      <c r="J18" s="141"/>
      <c r="K18" s="141"/>
      <c r="L18" s="141"/>
      <c r="M18" s="141">
        <f t="shared" si="0"/>
        <v>0.17808720063317721</v>
      </c>
      <c r="N18" s="141"/>
      <c r="O18" s="141"/>
      <c r="P18" s="141"/>
      <c r="Q18" s="141"/>
      <c r="R18" s="141"/>
      <c r="S18" s="141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41">
        <f t="shared" si="1"/>
        <v>19.599999999999998</v>
      </c>
      <c r="D19" s="141"/>
      <c r="E19" s="141"/>
      <c r="F19" s="141"/>
      <c r="G19" s="141">
        <f t="shared" si="2"/>
        <v>0.29468337591929328</v>
      </c>
      <c r="H19" s="141"/>
      <c r="I19" s="141"/>
      <c r="J19" s="141"/>
      <c r="K19" s="141"/>
      <c r="L19" s="141"/>
      <c r="M19" s="141">
        <f t="shared" si="0"/>
        <v>0.14552985208722405</v>
      </c>
      <c r="N19" s="141"/>
      <c r="O19" s="141"/>
      <c r="P19" s="141"/>
      <c r="Q19" s="141"/>
      <c r="R19" s="141"/>
      <c r="S19" s="141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41">
        <f t="shared" si="1"/>
        <v>20.999999999999996</v>
      </c>
      <c r="D20" s="141"/>
      <c r="E20" s="141"/>
      <c r="F20" s="141"/>
      <c r="G20" s="141">
        <f t="shared" si="2"/>
        <v>0.27005515244937195</v>
      </c>
      <c r="H20" s="141"/>
      <c r="I20" s="141"/>
      <c r="J20" s="141"/>
      <c r="K20" s="141"/>
      <c r="L20" s="141"/>
      <c r="M20" s="141">
        <f t="shared" si="0"/>
        <v>0.1156934906111268</v>
      </c>
      <c r="N20" s="141"/>
      <c r="O20" s="141"/>
      <c r="P20" s="141"/>
      <c r="Q20" s="141"/>
      <c r="R20" s="141"/>
      <c r="S20" s="141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41">
        <f t="shared" si="1"/>
        <v>22.399999999999995</v>
      </c>
      <c r="D21" s="141"/>
      <c r="E21" s="141"/>
      <c r="F21" s="141"/>
      <c r="G21" s="141">
        <f t="shared" si="2"/>
        <v>0.24748523779782958</v>
      </c>
      <c r="H21" s="141"/>
      <c r="I21" s="141"/>
      <c r="J21" s="141"/>
      <c r="K21" s="141"/>
      <c r="L21" s="141"/>
      <c r="M21" s="141">
        <f t="shared" si="0"/>
        <v>8.8350709153482615E-2</v>
      </c>
      <c r="N21" s="141"/>
      <c r="O21" s="141"/>
      <c r="P21" s="141"/>
      <c r="Q21" s="141"/>
      <c r="R21" s="141"/>
      <c r="S21" s="141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41">
        <f t="shared" si="1"/>
        <v>23.799999999999994</v>
      </c>
      <c r="D22" s="141"/>
      <c r="E22" s="141"/>
      <c r="F22" s="141"/>
      <c r="G22" s="141">
        <f t="shared" si="2"/>
        <v>0.22680160838379404</v>
      </c>
      <c r="H22" s="141"/>
      <c r="I22" s="141"/>
      <c r="J22" s="141"/>
      <c r="K22" s="141"/>
      <c r="L22" s="141"/>
      <c r="M22" s="141">
        <f t="shared" si="0"/>
        <v>6.3293106253764664E-2</v>
      </c>
      <c r="N22" s="141"/>
      <c r="O22" s="141"/>
      <c r="P22" s="141"/>
      <c r="Q22" s="141"/>
      <c r="R22" s="141"/>
      <c r="S22" s="141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41">
        <f t="shared" si="1"/>
        <v>25.199999999999992</v>
      </c>
      <c r="D23" s="141"/>
      <c r="E23" s="141"/>
      <c r="F23" s="141"/>
      <c r="G23" s="141">
        <f t="shared" si="2"/>
        <v>0.20784661753238115</v>
      </c>
      <c r="H23" s="141"/>
      <c r="I23" s="141"/>
      <c r="J23" s="141"/>
      <c r="K23" s="141"/>
      <c r="L23" s="141"/>
      <c r="M23" s="141">
        <f t="shared" si="0"/>
        <v>4.0329697646173446E-2</v>
      </c>
      <c r="N23" s="141"/>
      <c r="O23" s="141"/>
      <c r="P23" s="141"/>
      <c r="Q23" s="141"/>
      <c r="R23" s="141"/>
      <c r="S23" s="141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41">
        <f t="shared" si="1"/>
        <v>26.599999999999991</v>
      </c>
      <c r="D24" s="141"/>
      <c r="E24" s="141"/>
      <c r="F24" s="141"/>
      <c r="G24" s="141">
        <f t="shared" si="2"/>
        <v>0.19047579392183345</v>
      </c>
      <c r="H24" s="141"/>
      <c r="I24" s="141"/>
      <c r="J24" s="141"/>
      <c r="K24" s="141"/>
      <c r="L24" s="141"/>
      <c r="M24" s="141">
        <f t="shared" si="0"/>
        <v>1.9285460614021734E-2</v>
      </c>
      <c r="N24" s="141"/>
      <c r="O24" s="141"/>
      <c r="P24" s="141"/>
      <c r="Q24" s="141"/>
      <c r="R24" s="141"/>
      <c r="S24" s="141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41">
        <f>AM28</f>
        <v>28</v>
      </c>
      <c r="D25" s="141"/>
      <c r="E25" s="141"/>
      <c r="F25" s="141"/>
      <c r="G25" s="141">
        <f t="shared" si="2"/>
        <v>0.17455674045068542</v>
      </c>
      <c r="H25" s="141"/>
      <c r="I25" s="141"/>
      <c r="J25" s="141"/>
      <c r="K25" s="141"/>
      <c r="L25" s="141"/>
      <c r="M25" s="141">
        <f t="shared" si="0"/>
        <v>0</v>
      </c>
      <c r="N25" s="141"/>
      <c r="O25" s="141"/>
      <c r="P25" s="141"/>
      <c r="Q25" s="141"/>
      <c r="R25" s="141"/>
      <c r="S25" s="141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35" t="s">
        <v>2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>
        <v>0</v>
      </c>
      <c r="AN27" s="136"/>
      <c r="AO27" s="136"/>
      <c r="AP27" s="136"/>
      <c r="AQ27" s="136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35" t="s">
        <v>3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>
        <f>7*4</f>
        <v>28</v>
      </c>
      <c r="AN28" s="136"/>
      <c r="AO28" s="136"/>
      <c r="AP28" s="136"/>
      <c r="AQ28" s="136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35" t="s">
        <v>24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>
        <v>5</v>
      </c>
      <c r="AN29" s="136"/>
      <c r="AO29" s="136"/>
      <c r="AP29" s="136"/>
      <c r="AQ29" s="136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35" t="s">
        <v>6</v>
      </c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 t="s">
        <v>7</v>
      </c>
      <c r="AN30" s="136"/>
      <c r="AO30" s="136"/>
      <c r="AP30" s="136"/>
      <c r="AQ30" s="136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37">
        <f>VALUE(AK6)</f>
        <v>6.2339479643461447E-2</v>
      </c>
      <c r="K32" s="137"/>
      <c r="L32" s="137"/>
      <c r="M32" s="137"/>
      <c r="N32" s="137"/>
      <c r="O32" s="137"/>
      <c r="P32" s="137"/>
      <c r="Q32" s="137"/>
      <c r="R32" s="40"/>
      <c r="S32" s="40"/>
      <c r="T32" s="40"/>
      <c r="U32" s="138" t="s">
        <v>10</v>
      </c>
      <c r="V32" s="138"/>
      <c r="W32" s="138"/>
      <c r="X32" s="138"/>
      <c r="Y32" s="138"/>
      <c r="Z32" s="138"/>
      <c r="AA32" s="1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37" t="s">
        <v>9</v>
      </c>
      <c r="K33" s="137"/>
      <c r="L33" s="137"/>
      <c r="M33" s="137"/>
      <c r="N33" s="137"/>
      <c r="O33" s="137"/>
      <c r="P33" s="137"/>
      <c r="Q33" s="137"/>
      <c r="R33" s="40"/>
      <c r="S33" s="40"/>
      <c r="T33" s="40"/>
      <c r="U33" s="138"/>
      <c r="V33" s="138"/>
      <c r="W33" s="138"/>
      <c r="X33" s="138"/>
      <c r="Y33" s="138"/>
      <c r="Z33" s="138"/>
      <c r="AA33" s="1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39">
        <f>MIN(G5:G25)</f>
        <v>0.17455674045068542</v>
      </c>
      <c r="K34" s="139"/>
      <c r="L34" s="139"/>
      <c r="M34" s="139"/>
      <c r="N34" s="139"/>
      <c r="O34" s="139"/>
      <c r="P34" s="139"/>
      <c r="Q34" s="139"/>
      <c r="R34" s="40"/>
      <c r="S34" s="40"/>
      <c r="T34" s="40"/>
      <c r="U34" s="138"/>
      <c r="V34" s="138"/>
      <c r="W34" s="138"/>
      <c r="X34" s="138"/>
      <c r="Y34" s="138"/>
      <c r="Z34" s="138"/>
      <c r="AA34" s="13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40">
        <f>MAX(G5:G25)</f>
        <v>1</v>
      </c>
      <c r="K35" s="140"/>
      <c r="L35" s="140"/>
      <c r="M35" s="140"/>
      <c r="N35" s="140"/>
      <c r="O35" s="140"/>
      <c r="P35" s="140"/>
      <c r="Q35" s="140"/>
      <c r="R35" s="40"/>
      <c r="S35" s="40"/>
      <c r="T35" s="40"/>
      <c r="U35" s="138"/>
      <c r="V35" s="138"/>
      <c r="W35" s="138"/>
      <c r="X35" s="138"/>
      <c r="Y35" s="138"/>
      <c r="Z35" s="138"/>
      <c r="AA35" s="13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69"/>
      <c r="F36" s="40"/>
      <c r="G36" s="69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((-0.0623394796434614*mapa_atributo)-(0.174556740450685)))/((1)-(0.174556740450685))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22" t="s">
        <v>12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2" t="s">
        <v>36</v>
      </c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4"/>
      <c r="AR40" s="64"/>
      <c r="AS40" s="64"/>
      <c r="AT40" s="64"/>
    </row>
    <row r="41" spans="1:46" ht="13.5" customHeight="1" thickBot="1" x14ac:dyDescent="0.25">
      <c r="A41" s="40"/>
      <c r="B41" s="122" t="s">
        <v>14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2" t="s">
        <v>37</v>
      </c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4"/>
      <c r="AR41" s="40"/>
    </row>
    <row r="42" spans="1:46" ht="27" customHeight="1" thickBot="1" x14ac:dyDescent="0.25">
      <c r="A42" s="40"/>
      <c r="B42" s="122" t="s">
        <v>15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4"/>
      <c r="AR42" s="40"/>
    </row>
    <row r="43" spans="1:46" ht="13.5" customHeight="1" thickBot="1" x14ac:dyDescent="0.25">
      <c r="A43" s="40"/>
      <c r="B43" s="122" t="s">
        <v>16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4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4"/>
      <c r="AR43" s="40"/>
    </row>
    <row r="44" spans="1:46" ht="13.5" customHeight="1" thickBot="1" x14ac:dyDescent="0.25">
      <c r="A44" s="40"/>
      <c r="B44" s="122" t="s">
        <v>17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4"/>
      <c r="AR44" s="40"/>
    </row>
    <row r="45" spans="1:46" ht="12.75" customHeight="1" thickBot="1" x14ac:dyDescent="0.25">
      <c r="A45" s="40"/>
      <c r="B45" s="122" t="s">
        <v>18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7"/>
      <c r="AR45" s="40"/>
    </row>
    <row r="46" spans="1:46" ht="13.5" thickBot="1" x14ac:dyDescent="0.25">
      <c r="A46" s="40"/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8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30"/>
      <c r="AR46" s="40"/>
    </row>
    <row r="47" spans="1:46" ht="13.5" thickBot="1" x14ac:dyDescent="0.25">
      <c r="A47" s="40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8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30"/>
      <c r="AR47" s="40"/>
    </row>
    <row r="48" spans="1:46" ht="13.5" thickBot="1" x14ac:dyDescent="0.25">
      <c r="A48" s="40"/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8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30"/>
      <c r="AR48" s="40"/>
    </row>
    <row r="49" spans="1:44" ht="13.5" thickBot="1" x14ac:dyDescent="0.25">
      <c r="A49" s="40"/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8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  <c r="AR49" s="40"/>
    </row>
    <row r="50" spans="1:44" ht="13.5" thickBot="1" x14ac:dyDescent="0.25">
      <c r="A50" s="40"/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8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30"/>
      <c r="AR50" s="40"/>
    </row>
    <row r="51" spans="1:44" ht="13.5" thickBot="1" x14ac:dyDescent="0.25">
      <c r="A51" s="40"/>
      <c r="B51" s="122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8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30"/>
      <c r="AR51" s="40"/>
    </row>
    <row r="52" spans="1:44" ht="13.5" thickBot="1" x14ac:dyDescent="0.25">
      <c r="A52" s="40"/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8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30"/>
      <c r="AR52" s="40"/>
    </row>
    <row r="53" spans="1:44" ht="13.5" thickBot="1" x14ac:dyDescent="0.25">
      <c r="A53" s="40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31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3"/>
      <c r="AR53" s="40"/>
    </row>
    <row r="54" spans="1:44" ht="27" customHeight="1" thickBot="1" x14ac:dyDescent="0.25">
      <c r="A54" s="40"/>
      <c r="B54" s="122" t="s">
        <v>19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4"/>
      <c r="AR54" s="40"/>
    </row>
    <row r="55" spans="1:44" ht="13.5" customHeight="1" thickBot="1" x14ac:dyDescent="0.25">
      <c r="A55" s="40"/>
      <c r="B55" s="122" t="s">
        <v>21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4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B55:L55"/>
    <mergeCell ref="AA27:AL27"/>
    <mergeCell ref="AA28:AL28"/>
    <mergeCell ref="AA29:AL29"/>
    <mergeCell ref="AA30:AL30"/>
    <mergeCell ref="M53:AQ53"/>
    <mergeCell ref="B41:L41"/>
    <mergeCell ref="B42:L42"/>
    <mergeCell ref="B43:L43"/>
    <mergeCell ref="M49:AQ49"/>
    <mergeCell ref="M50:AQ50"/>
    <mergeCell ref="M51:AQ51"/>
    <mergeCell ref="M52:AQ52"/>
    <mergeCell ref="M54:AQ54"/>
    <mergeCell ref="M55:AQ55"/>
    <mergeCell ref="B44:L44"/>
    <mergeCell ref="B45:L53"/>
    <mergeCell ref="B40:L40"/>
    <mergeCell ref="C37:AP37"/>
    <mergeCell ref="U32:AA35"/>
    <mergeCell ref="M40:AQ40"/>
    <mergeCell ref="AM27:AQ27"/>
    <mergeCell ref="AM28:AQ28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J34:Q34"/>
    <mergeCell ref="J35:Q35"/>
    <mergeCell ref="G21:L21"/>
    <mergeCell ref="J33:Q33"/>
    <mergeCell ref="J32:Q32"/>
    <mergeCell ref="M25:S25"/>
    <mergeCell ref="M10:S10"/>
    <mergeCell ref="M11:S11"/>
    <mergeCell ref="M12:S12"/>
    <mergeCell ref="M13:S13"/>
    <mergeCell ref="G11:L11"/>
    <mergeCell ref="G12:L12"/>
    <mergeCell ref="AM29:AQ29"/>
    <mergeCell ref="C5:F5"/>
    <mergeCell ref="G22:L22"/>
    <mergeCell ref="G23:L23"/>
    <mergeCell ref="G24:L24"/>
    <mergeCell ref="G15:L15"/>
    <mergeCell ref="G16:L16"/>
    <mergeCell ref="G17:L17"/>
    <mergeCell ref="G18:L18"/>
    <mergeCell ref="G9:L9"/>
    <mergeCell ref="M20:S20"/>
    <mergeCell ref="M21:S21"/>
    <mergeCell ref="M22:S22"/>
    <mergeCell ref="M23:S23"/>
    <mergeCell ref="M5:S5"/>
    <mergeCell ref="M6:S6"/>
    <mergeCell ref="M7:S7"/>
    <mergeCell ref="M8:S8"/>
    <mergeCell ref="M9:S9"/>
    <mergeCell ref="G5:L5"/>
    <mergeCell ref="G6:L6"/>
    <mergeCell ref="G7:L7"/>
    <mergeCell ref="G8:L8"/>
    <mergeCell ref="AK6:AP6"/>
    <mergeCell ref="AA6:AJ6"/>
    <mergeCell ref="M19:S19"/>
    <mergeCell ref="G20:L20"/>
    <mergeCell ref="C10:F10"/>
    <mergeCell ref="C11:F11"/>
    <mergeCell ref="C12:F12"/>
    <mergeCell ref="C13:F13"/>
    <mergeCell ref="G19:L19"/>
    <mergeCell ref="G10:L10"/>
    <mergeCell ref="C6:F6"/>
    <mergeCell ref="C7:F7"/>
    <mergeCell ref="C8:F8"/>
    <mergeCell ref="C9:F9"/>
    <mergeCell ref="C14:F14"/>
    <mergeCell ref="C15:F15"/>
    <mergeCell ref="C24:F24"/>
    <mergeCell ref="AM30:AQ30"/>
    <mergeCell ref="M24:S24"/>
    <mergeCell ref="G25:L25"/>
    <mergeCell ref="C21:F21"/>
    <mergeCell ref="AI10:AL10"/>
    <mergeCell ref="AC11:AL13"/>
    <mergeCell ref="AC10:AH10"/>
    <mergeCell ref="B38:AQ38"/>
    <mergeCell ref="C25:F25"/>
    <mergeCell ref="C16:F16"/>
    <mergeCell ref="C17:F17"/>
    <mergeCell ref="C18:F18"/>
    <mergeCell ref="C19:F19"/>
    <mergeCell ref="C20:F20"/>
    <mergeCell ref="M14:S14"/>
    <mergeCell ref="M15:S15"/>
    <mergeCell ref="M16:S16"/>
    <mergeCell ref="M17:S17"/>
    <mergeCell ref="M18:S18"/>
    <mergeCell ref="G13:L13"/>
    <mergeCell ref="G14:L14"/>
    <mergeCell ref="C22:F22"/>
    <mergeCell ref="C23:F2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0243" r:id="rId6"/>
      </mc:Fallback>
    </mc:AlternateContent>
    <mc:AlternateContent xmlns:mc="http://schemas.openxmlformats.org/markup-compatibility/2006">
      <mc:Choice Requires="x14">
        <oleObject progId="Equation.3" shapeId="10244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4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escurrimientos</vt:lpstr>
      <vt:lpstr>presion_medios</vt:lpstr>
      <vt:lpstr>lluvia</vt:lpstr>
      <vt:lpstr>falta_residentes</vt:lpstr>
      <vt:lpstr>hundimientos</vt:lpstr>
      <vt:lpstr>escasez residentes</vt:lpstr>
      <vt:lpstr>Basura</vt:lpstr>
      <vt:lpstr>escasez anual</vt:lpstr>
      <vt:lpstr>escasez</vt:lpstr>
      <vt:lpstr>social pressure</vt:lpstr>
      <vt:lpstr>falta</vt:lpstr>
      <vt:lpstr>Edad</vt:lpstr>
      <vt:lpstr>salud</vt:lpstr>
      <vt:lpstr>capasidad</vt:lpstr>
      <vt:lpstr>encharcamientos</vt:lpstr>
      <vt:lpstr>capasidad!Print_Area</vt:lpstr>
      <vt:lpstr>escasez!Print_Area</vt:lpstr>
      <vt:lpstr>'escasez anual'!Print_Area</vt:lpstr>
      <vt:lpstr>'escasez residentes'!Print_Area</vt:lpstr>
      <vt:lpstr>falta!Print_Area</vt:lpstr>
      <vt:lpstr>falta_residentes!Print_Area</vt:lpstr>
      <vt:lpstr>presion_medios!Print_Area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2017-12-18T22:53:22Z</dcterms:created>
  <dcterms:modified xsi:type="dcterms:W3CDTF">2018-11-15T21:13:20Z</dcterms:modified>
</cp:coreProperties>
</file>