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trlProps/ctrlProp2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trlProps/ctrlProp3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trlProps/ctrlProp4.xml" ContentType="application/vnd.ms-excel.controlproperti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ctrlProps/ctrlProp5.xml" ContentType="application/vnd.ms-excel.controlproperti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ctrlProps/ctrlProp6.xml" ContentType="application/vnd.ms-excel.controlpropertie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ctrlProps/ctrlProp7.xml" ContentType="application/vnd.ms-excel.controlproperties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baezaca\Dropbox (ASU)\MEGADAPT\SHV\model_description\"/>
    </mc:Choice>
  </mc:AlternateContent>
  <bookViews>
    <workbookView xWindow="0" yWindow="0" windowWidth="17775" windowHeight="7620" firstSheet="1" activeTab="6"/>
  </bookViews>
  <sheets>
    <sheet name="ezcases" sheetId="11" r:id="rId1"/>
    <sheet name="social pressure" sheetId="10" r:id="rId2"/>
    <sheet name="falta" sheetId="9" r:id="rId3"/>
    <sheet name="Edad" sheetId="1" r:id="rId4"/>
    <sheet name="salud" sheetId="6" r:id="rId5"/>
    <sheet name="capasidad" sheetId="4" r:id="rId6"/>
    <sheet name="encharcamientos" sheetId="12" r:id="rId7"/>
  </sheets>
  <externalReferences>
    <externalReference r:id="rId8"/>
  </externalReferences>
  <definedNames>
    <definedName name="_xlnm.Print_Area" localSheetId="5">capasidad!$C$1:$T$55</definedName>
    <definedName name="_xlnm.Print_Area" localSheetId="0">ezcases!$B$2:$I$55</definedName>
    <definedName name="_xlnm.Print_Area" localSheetId="2">falta!$C$1:$T$55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2" l="1"/>
  <c r="G5" i="12"/>
  <c r="C5" i="12"/>
  <c r="C6" i="12"/>
  <c r="G6" i="12" s="1"/>
  <c r="C25" i="12"/>
  <c r="G25" i="12"/>
  <c r="K32" i="12"/>
  <c r="K33" i="12"/>
  <c r="C7" i="12" l="1"/>
  <c r="C8" i="12" l="1"/>
  <c r="G7" i="12"/>
  <c r="C9" i="12" l="1"/>
  <c r="G8" i="12"/>
  <c r="G9" i="12" l="1"/>
  <c r="C10" i="12"/>
  <c r="G10" i="12" l="1"/>
  <c r="C11" i="12"/>
  <c r="C12" i="12" l="1"/>
  <c r="G11" i="12"/>
  <c r="C13" i="12" l="1"/>
  <c r="G12" i="12"/>
  <c r="G13" i="12" l="1"/>
  <c r="C14" i="12"/>
  <c r="G14" i="12" l="1"/>
  <c r="C15" i="12"/>
  <c r="C16" i="12" l="1"/>
  <c r="G15" i="12"/>
  <c r="C17" i="12" l="1"/>
  <c r="G16" i="12"/>
  <c r="G17" i="12" l="1"/>
  <c r="C18" i="12"/>
  <c r="G18" i="12" l="1"/>
  <c r="C19" i="12"/>
  <c r="C20" i="12" l="1"/>
  <c r="G19" i="12"/>
  <c r="C21" i="12" l="1"/>
  <c r="G20" i="12"/>
  <c r="G21" i="12" l="1"/>
  <c r="C22" i="12"/>
  <c r="G22" i="12" l="1"/>
  <c r="C23" i="12"/>
  <c r="M20" i="12" l="1"/>
  <c r="C24" i="12"/>
  <c r="G24" i="12" s="1"/>
  <c r="G23" i="12"/>
  <c r="M23" i="12" s="1"/>
  <c r="M21" i="12"/>
  <c r="M18" i="12" l="1"/>
  <c r="M24" i="12"/>
  <c r="M6" i="12"/>
  <c r="M25" i="12"/>
  <c r="C38" i="12"/>
  <c r="M5" i="12"/>
  <c r="M8" i="12"/>
  <c r="K35" i="12"/>
  <c r="M7" i="12"/>
  <c r="M9" i="12"/>
  <c r="M10" i="12"/>
  <c r="M11" i="12"/>
  <c r="M12" i="12"/>
  <c r="M13" i="12"/>
  <c r="M15" i="12"/>
  <c r="M14" i="12"/>
  <c r="M17" i="12"/>
  <c r="M19" i="12"/>
  <c r="M16" i="12"/>
  <c r="M22" i="12"/>
  <c r="AF6" i="9" l="1"/>
  <c r="G5" i="9" s="1"/>
  <c r="G5" i="11"/>
  <c r="AM28" i="11"/>
  <c r="AI10" i="11" s="1"/>
  <c r="C5" i="11"/>
  <c r="C25" i="11"/>
  <c r="G5" i="10"/>
  <c r="C5" i="10"/>
  <c r="C6" i="10"/>
  <c r="G6" i="10" s="1"/>
  <c r="AJ7" i="10"/>
  <c r="C25" i="10"/>
  <c r="G25" i="10"/>
  <c r="K33" i="10"/>
  <c r="K34" i="10"/>
  <c r="G7" i="6"/>
  <c r="G6" i="6"/>
  <c r="G5" i="6"/>
  <c r="G5" i="4"/>
  <c r="C5" i="9"/>
  <c r="C6" i="9" s="1"/>
  <c r="C7" i="9" s="1"/>
  <c r="C8" i="9" s="1"/>
  <c r="C9" i="9" s="1"/>
  <c r="AF13" i="9"/>
  <c r="C25" i="9"/>
  <c r="AK6" i="11" l="1"/>
  <c r="G12" i="11" s="1"/>
  <c r="C6" i="11"/>
  <c r="C7" i="11" s="1"/>
  <c r="C8" i="11" s="1"/>
  <c r="C9" i="11" s="1"/>
  <c r="C10" i="11"/>
  <c r="C11" i="11" s="1"/>
  <c r="C12" i="11" s="1"/>
  <c r="C13" i="11" s="1"/>
  <c r="C14" i="11" s="1"/>
  <c r="C7" i="10"/>
  <c r="G9" i="9"/>
  <c r="C10" i="9"/>
  <c r="C11" i="9" s="1"/>
  <c r="G7" i="9"/>
  <c r="G6" i="9"/>
  <c r="G25" i="9"/>
  <c r="G8" i="9"/>
  <c r="J32" i="9"/>
  <c r="G10" i="9"/>
  <c r="J32" i="11" l="1"/>
  <c r="G25" i="11"/>
  <c r="G9" i="11"/>
  <c r="G6" i="11"/>
  <c r="G8" i="11"/>
  <c r="G7" i="11"/>
  <c r="G11" i="11"/>
  <c r="C15" i="11"/>
  <c r="G14" i="11"/>
  <c r="G13" i="11"/>
  <c r="G10" i="11"/>
  <c r="C8" i="10"/>
  <c r="G7" i="10"/>
  <c r="C12" i="9"/>
  <c r="G11" i="9"/>
  <c r="C16" i="11" l="1"/>
  <c r="G15" i="11"/>
  <c r="C9" i="10"/>
  <c r="G8" i="10"/>
  <c r="C13" i="9"/>
  <c r="G12" i="9"/>
  <c r="C17" i="11" l="1"/>
  <c r="G16" i="11"/>
  <c r="C10" i="10"/>
  <c r="G9" i="10"/>
  <c r="C14" i="9"/>
  <c r="G13" i="9"/>
  <c r="C18" i="11" l="1"/>
  <c r="G17" i="11"/>
  <c r="G10" i="10"/>
  <c r="C11" i="10"/>
  <c r="G14" i="9"/>
  <c r="C15" i="9"/>
  <c r="C19" i="11" l="1"/>
  <c r="G18" i="11"/>
  <c r="G11" i="10"/>
  <c r="C12" i="10"/>
  <c r="C16" i="9"/>
  <c r="G15" i="9"/>
  <c r="C20" i="11" l="1"/>
  <c r="G19" i="11"/>
  <c r="C13" i="10"/>
  <c r="G12" i="10"/>
  <c r="C17" i="9"/>
  <c r="G16" i="9"/>
  <c r="C21" i="11" l="1"/>
  <c r="G20" i="11"/>
  <c r="C14" i="10"/>
  <c r="G13" i="10"/>
  <c r="C18" i="9"/>
  <c r="G17" i="9"/>
  <c r="C22" i="11" l="1"/>
  <c r="G21" i="11"/>
  <c r="G14" i="10"/>
  <c r="C15" i="10"/>
  <c r="G18" i="9"/>
  <c r="C19" i="9"/>
  <c r="G22" i="11" l="1"/>
  <c r="C23" i="11"/>
  <c r="G15" i="10"/>
  <c r="C16" i="10"/>
  <c r="C20" i="9"/>
  <c r="G19" i="9"/>
  <c r="C24" i="11" l="1"/>
  <c r="G24" i="11" s="1"/>
  <c r="G23" i="11"/>
  <c r="C17" i="10"/>
  <c r="G16" i="10"/>
  <c r="C21" i="9"/>
  <c r="G20" i="9"/>
  <c r="M20" i="11" l="1"/>
  <c r="M16" i="11"/>
  <c r="M22" i="11"/>
  <c r="M24" i="11"/>
  <c r="M6" i="11"/>
  <c r="M8" i="11"/>
  <c r="M9" i="11"/>
  <c r="M5" i="11"/>
  <c r="M12" i="11"/>
  <c r="M25" i="11"/>
  <c r="M13" i="11"/>
  <c r="M11" i="11"/>
  <c r="J34" i="11"/>
  <c r="M14" i="11"/>
  <c r="M7" i="11"/>
  <c r="M10" i="11"/>
  <c r="J35" i="11"/>
  <c r="M15" i="11"/>
  <c r="B38" i="11"/>
  <c r="M18" i="11"/>
  <c r="M21" i="11"/>
  <c r="M19" i="11"/>
  <c r="M23" i="11"/>
  <c r="M17" i="11"/>
  <c r="C18" i="10"/>
  <c r="G17" i="10"/>
  <c r="C22" i="9"/>
  <c r="G21" i="9"/>
  <c r="G18" i="10" l="1"/>
  <c r="C19" i="10"/>
  <c r="G22" i="9"/>
  <c r="C23" i="9"/>
  <c r="G19" i="10" l="1"/>
  <c r="C20" i="10"/>
  <c r="C24" i="9"/>
  <c r="G24" i="9" s="1"/>
  <c r="G23" i="9"/>
  <c r="M22" i="9" s="1"/>
  <c r="M19" i="9" l="1"/>
  <c r="J35" i="9"/>
  <c r="C21" i="10"/>
  <c r="G20" i="10"/>
  <c r="M23" i="9"/>
  <c r="M17" i="9"/>
  <c r="M16" i="9"/>
  <c r="M20" i="9"/>
  <c r="M21" i="9"/>
  <c r="M24" i="9"/>
  <c r="M25" i="9"/>
  <c r="M7" i="9"/>
  <c r="M9" i="9"/>
  <c r="M6" i="9"/>
  <c r="J34" i="9"/>
  <c r="M8" i="9"/>
  <c r="M11" i="9"/>
  <c r="M10" i="9"/>
  <c r="B38" i="9"/>
  <c r="M5" i="9"/>
  <c r="M12" i="9"/>
  <c r="M13" i="9"/>
  <c r="M14" i="9"/>
  <c r="M15" i="9"/>
  <c r="M18" i="9"/>
  <c r="C22" i="10" l="1"/>
  <c r="G21" i="10"/>
  <c r="G22" i="10" l="1"/>
  <c r="C23" i="10"/>
  <c r="G23" i="10" l="1"/>
  <c r="C24" i="10"/>
  <c r="G24" i="10" s="1"/>
  <c r="M22" i="10"/>
  <c r="M18" i="10"/>
  <c r="M17" i="10"/>
  <c r="M16" i="10"/>
  <c r="M20" i="10"/>
  <c r="M21" i="10"/>
  <c r="M24" i="10" l="1"/>
  <c r="B38" i="10"/>
  <c r="M7" i="10"/>
  <c r="M25" i="10"/>
  <c r="K36" i="10"/>
  <c r="K35" i="10"/>
  <c r="M6" i="10"/>
  <c r="M5" i="10"/>
  <c r="M8" i="10"/>
  <c r="M10" i="10"/>
  <c r="M9" i="10"/>
  <c r="M11" i="10"/>
  <c r="M12" i="10"/>
  <c r="M13" i="10"/>
  <c r="M14" i="10"/>
  <c r="M15" i="10"/>
  <c r="M19" i="10"/>
  <c r="M23" i="10"/>
  <c r="C5" i="6" l="1"/>
  <c r="AJ6" i="6"/>
  <c r="AL10" i="6"/>
  <c r="C6" i="6" s="1"/>
  <c r="C25" i="6"/>
  <c r="G25" i="4"/>
  <c r="AF13" i="4"/>
  <c r="AF6" i="4"/>
  <c r="C5" i="4"/>
  <c r="C6" i="4"/>
  <c r="G6" i="4" s="1"/>
  <c r="C25" i="4"/>
  <c r="G5" i="1"/>
  <c r="K35" i="1"/>
  <c r="K36" i="1"/>
  <c r="K34" i="1"/>
  <c r="K33" i="1"/>
  <c r="C25" i="1"/>
  <c r="G25" i="1" s="1"/>
  <c r="AJ7" i="1"/>
  <c r="C6" i="1"/>
  <c r="C7" i="1" s="1"/>
  <c r="C5" i="1"/>
  <c r="G25" i="6" l="1"/>
  <c r="C7" i="6"/>
  <c r="C7" i="4"/>
  <c r="C8" i="4" s="1"/>
  <c r="G8" i="4" s="1"/>
  <c r="C9" i="4"/>
  <c r="J32" i="4"/>
  <c r="G7" i="4"/>
  <c r="C8" i="1"/>
  <c r="G7" i="1"/>
  <c r="G6" i="1"/>
  <c r="C8" i="6" l="1"/>
  <c r="C10" i="4"/>
  <c r="G9" i="4"/>
  <c r="C9" i="1"/>
  <c r="G8" i="1"/>
  <c r="G8" i="6" l="1"/>
  <c r="C9" i="6"/>
  <c r="C11" i="4"/>
  <c r="G10" i="4"/>
  <c r="G9" i="1"/>
  <c r="C10" i="1"/>
  <c r="C10" i="6" l="1"/>
  <c r="G9" i="6"/>
  <c r="C12" i="4"/>
  <c r="G11" i="4"/>
  <c r="G10" i="1"/>
  <c r="C11" i="1"/>
  <c r="C11" i="6" l="1"/>
  <c r="G10" i="6"/>
  <c r="C13" i="4"/>
  <c r="G12" i="4"/>
  <c r="C12" i="1"/>
  <c r="G11" i="1"/>
  <c r="G11" i="6" l="1"/>
  <c r="C12" i="6"/>
  <c r="C14" i="4"/>
  <c r="G13" i="4"/>
  <c r="C13" i="1"/>
  <c r="G12" i="1"/>
  <c r="G12" i="6" l="1"/>
  <c r="C13" i="6"/>
  <c r="C15" i="4"/>
  <c r="G14" i="4"/>
  <c r="G13" i="1"/>
  <c r="C14" i="1"/>
  <c r="C14" i="6" l="1"/>
  <c r="G13" i="6"/>
  <c r="C16" i="4"/>
  <c r="G15" i="4"/>
  <c r="G14" i="1"/>
  <c r="C15" i="1"/>
  <c r="C15" i="6" l="1"/>
  <c r="G14" i="6"/>
  <c r="C17" i="4"/>
  <c r="G16" i="4"/>
  <c r="C16" i="1"/>
  <c r="G15" i="1"/>
  <c r="G15" i="6" l="1"/>
  <c r="C16" i="6"/>
  <c r="C18" i="4"/>
  <c r="G17" i="4"/>
  <c r="C17" i="1"/>
  <c r="G16" i="1"/>
  <c r="G16" i="6" l="1"/>
  <c r="C17" i="6"/>
  <c r="C19" i="4"/>
  <c r="G18" i="4"/>
  <c r="G17" i="1"/>
  <c r="C18" i="1"/>
  <c r="G17" i="6" l="1"/>
  <c r="C18" i="6"/>
  <c r="C20" i="4"/>
  <c r="G19" i="4"/>
  <c r="G18" i="1"/>
  <c r="C19" i="1"/>
  <c r="C19" i="6" l="1"/>
  <c r="G18" i="6"/>
  <c r="C21" i="4"/>
  <c r="G20" i="4"/>
  <c r="C20" i="1"/>
  <c r="G19" i="1"/>
  <c r="C20" i="6" l="1"/>
  <c r="G19" i="6"/>
  <c r="C22" i="4"/>
  <c r="G21" i="4"/>
  <c r="C21" i="1"/>
  <c r="G20" i="1"/>
  <c r="G20" i="6" l="1"/>
  <c r="C21" i="6"/>
  <c r="C23" i="4"/>
  <c r="G22" i="4"/>
  <c r="G21" i="1"/>
  <c r="C22" i="1"/>
  <c r="C22" i="6" l="1"/>
  <c r="G21" i="6"/>
  <c r="C24" i="4"/>
  <c r="G24" i="4" s="1"/>
  <c r="G23" i="4"/>
  <c r="M22" i="4" s="1"/>
  <c r="G22" i="1"/>
  <c r="C23" i="1"/>
  <c r="C23" i="6" l="1"/>
  <c r="G22" i="6"/>
  <c r="M18" i="4"/>
  <c r="M20" i="4"/>
  <c r="M23" i="4"/>
  <c r="M17" i="4"/>
  <c r="M21" i="4"/>
  <c r="M24" i="4"/>
  <c r="M25" i="4"/>
  <c r="M6" i="4"/>
  <c r="M8" i="4"/>
  <c r="M7" i="4"/>
  <c r="M9" i="4"/>
  <c r="J34" i="4"/>
  <c r="M10" i="4"/>
  <c r="B38" i="4"/>
  <c r="M5" i="4"/>
  <c r="J35" i="4"/>
  <c r="M11" i="4"/>
  <c r="M12" i="4"/>
  <c r="M13" i="4"/>
  <c r="M14" i="4"/>
  <c r="M16" i="4"/>
  <c r="M15" i="4"/>
  <c r="M19" i="4"/>
  <c r="C24" i="1"/>
  <c r="G24" i="1" s="1"/>
  <c r="G23" i="1"/>
  <c r="M17" i="1"/>
  <c r="C24" i="6" l="1"/>
  <c r="G24" i="6" s="1"/>
  <c r="G23" i="6"/>
  <c r="M20" i="6" s="1"/>
  <c r="M24" i="1"/>
  <c r="M25" i="1"/>
  <c r="M7" i="1"/>
  <c r="B38" i="1"/>
  <c r="M6" i="1"/>
  <c r="M5" i="1"/>
  <c r="M8" i="1"/>
  <c r="M10" i="1"/>
  <c r="M9" i="1"/>
  <c r="M11" i="1"/>
  <c r="M12" i="1"/>
  <c r="M14" i="1"/>
  <c r="M13" i="1"/>
  <c r="M15" i="1"/>
  <c r="M18" i="1"/>
  <c r="M19" i="1"/>
  <c r="M22" i="1"/>
  <c r="M20" i="1"/>
  <c r="M23" i="1"/>
  <c r="M16" i="1"/>
  <c r="M21" i="1"/>
  <c r="M24" i="6" l="1"/>
  <c r="M25" i="6"/>
  <c r="M6" i="6"/>
  <c r="K35" i="6"/>
  <c r="B38" i="6"/>
  <c r="K34" i="6"/>
  <c r="M8" i="6"/>
  <c r="M5" i="6"/>
  <c r="M7" i="6"/>
  <c r="M9" i="6"/>
  <c r="M10" i="6"/>
  <c r="M12" i="6"/>
  <c r="M11" i="6"/>
  <c r="M16" i="6"/>
  <c r="M15" i="6"/>
  <c r="M13" i="6"/>
  <c r="M14" i="6"/>
  <c r="M17" i="6"/>
  <c r="M18" i="6"/>
  <c r="M23" i="6"/>
  <c r="M21" i="6"/>
  <c r="M19" i="6"/>
  <c r="M22" i="6"/>
</calcChain>
</file>

<file path=xl/sharedStrings.xml><?xml version="1.0" encoding="utf-8"?>
<sst xmlns="http://schemas.openxmlformats.org/spreadsheetml/2006/main" count="175" uniqueCount="38">
  <si>
    <t>Paso</t>
  </si>
  <si>
    <t>Esta opción no debe modificarse, a menos que sepa lo que hace.</t>
  </si>
  <si>
    <t>Escala mínima</t>
  </si>
  <si>
    <t>Escala máxima</t>
  </si>
  <si>
    <t>Valor mínimo de Y en X</t>
  </si>
  <si>
    <t>Amplitud</t>
  </si>
  <si>
    <t>Unidades</t>
  </si>
  <si>
    <t>Kilómetros</t>
  </si>
  <si>
    <t>=</t>
  </si>
  <si>
    <t>mapa del atributo</t>
  </si>
  <si>
    <t>Ecuación de la función de valor</t>
  </si>
  <si>
    <t>Ecuación para GRASS</t>
  </si>
  <si>
    <t>PROYECTO:</t>
  </si>
  <si>
    <t>MEGADAPT</t>
  </si>
  <si>
    <t>SECTOR:</t>
  </si>
  <si>
    <t>COORDINADOR DEL GRUPO DE TRABAJO:</t>
  </si>
  <si>
    <t>FECHA DEL TALLER:</t>
  </si>
  <si>
    <t>LUGAR:</t>
  </si>
  <si>
    <t>ASISTENTES:</t>
  </si>
  <si>
    <t>DESCRIPCIÓN DE LA FUNCIÓN DE VALOR:</t>
  </si>
  <si>
    <t>the functiond escribeds the age of infrastructure</t>
  </si>
  <si>
    <t>REFERENCIAS:</t>
  </si>
  <si>
    <t>Eventos/temporada</t>
  </si>
  <si>
    <t>Valor máximo de Y en X</t>
  </si>
  <si>
    <t>Este parametro no debe modificarse, amenos que sepa lo que hace</t>
  </si>
  <si>
    <t>Saturacion</t>
  </si>
  <si>
    <t>Parámetro de control</t>
  </si>
  <si>
    <t>REFERENCIAS en codigo netlogo:</t>
  </si>
  <si>
    <t>VF1</t>
  </si>
  <si>
    <t>No/año</t>
  </si>
  <si>
    <t>Saturación</t>
  </si>
  <si>
    <t>NA</t>
  </si>
  <si>
    <t>years</t>
  </si>
  <si>
    <t>Escala Máxima</t>
  </si>
  <si>
    <t xml:space="preserve">x-axis number of incidences per year </t>
  </si>
  <si>
    <t>x-axis numero de protestas por an~o</t>
  </si>
  <si>
    <t>ABM</t>
  </si>
  <si>
    <t>Pondings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</si>
</sst>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E+00"/>
    <numFmt numFmtId="165" formatCode="0.0000000000"/>
    <numFmt numFmtId="166" formatCode="0.000000000"/>
    <numFmt numFmtId="167" formatCode="0.000"/>
  </numFmts>
  <fonts count="13" x14ac:knownFonts="1">
    <font>
      <sz val="10"/>
      <name val="Arial"/>
    </font>
    <font>
      <sz val="10"/>
      <color rgb="FF000000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sz val="10"/>
      <name val="Calibri"/>
      <family val="2"/>
    </font>
    <font>
      <sz val="9"/>
      <name val="Calibri"/>
      <family val="2"/>
    </font>
    <font>
      <b/>
      <sz val="10"/>
      <color indexed="9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</font>
    <font>
      <sz val="7"/>
      <name val="Calibri"/>
      <family val="2"/>
    </font>
    <font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56"/>
      </left>
      <right/>
      <top style="medium">
        <color indexed="56"/>
      </top>
      <bottom style="medium">
        <color indexed="56"/>
      </bottom>
      <diagonal/>
    </border>
    <border>
      <left/>
      <right/>
      <top style="medium">
        <color indexed="56"/>
      </top>
      <bottom style="medium">
        <color indexed="56"/>
      </bottom>
      <diagonal/>
    </border>
    <border>
      <left/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91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/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/>
    <xf numFmtId="0" fontId="4" fillId="0" borderId="0" xfId="0" applyFont="1" applyBorder="1" applyAlignment="1">
      <alignment vertical="center"/>
    </xf>
    <xf numFmtId="0" fontId="2" fillId="0" borderId="0" xfId="0" applyFont="1" applyBorder="1" applyAlignment="1"/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quotePrefix="1" applyFont="1" applyAlignme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0" fontId="5" fillId="0" borderId="0" xfId="0" quotePrefix="1" applyFont="1" applyAlignment="1"/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6" fontId="5" fillId="0" borderId="0" xfId="0" applyNumberFormat="1" applyFont="1" applyAlignment="1">
      <alignment horizontal="left" vertical="center"/>
    </xf>
    <xf numFmtId="166" fontId="5" fillId="0" borderId="0" xfId="0" applyNumberFormat="1" applyFont="1" applyAlignment="1">
      <alignment vertical="center"/>
    </xf>
    <xf numFmtId="0" fontId="7" fillId="0" borderId="0" xfId="0" applyFont="1" applyBorder="1" applyAlignment="1"/>
    <xf numFmtId="0" fontId="5" fillId="0" borderId="1" xfId="0" applyFont="1" applyBorder="1" applyAlignment="1">
      <alignment horizontal="center"/>
    </xf>
    <xf numFmtId="0" fontId="6" fillId="2" borderId="12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5" fillId="0" borderId="0" xfId="0" quotePrefix="1" applyFont="1" applyAlignment="1">
      <alignment horizontal="right" vertical="center"/>
    </xf>
    <xf numFmtId="0" fontId="5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2" fillId="0" borderId="1" xfId="0" applyFont="1" applyBorder="1" applyAlignment="1">
      <alignment horizontal="left"/>
    </xf>
    <xf numFmtId="0" fontId="4" fillId="0" borderId="0" xfId="0" applyFont="1" applyBorder="1" applyAlignment="1"/>
    <xf numFmtId="0" fontId="2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 applyNumberFormat="1"/>
    <xf numFmtId="0" fontId="2" fillId="0" borderId="0" xfId="0" applyNumberFormat="1" applyFont="1"/>
    <xf numFmtId="0" fontId="10" fillId="0" borderId="0" xfId="0" applyFont="1" applyAlignment="1">
      <alignment horizontal="center"/>
    </xf>
    <xf numFmtId="2" fontId="5" fillId="0" borderId="0" xfId="0" applyNumberFormat="1" applyFont="1" applyAlignment="1"/>
    <xf numFmtId="0" fontId="2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left" vertical="center"/>
    </xf>
    <xf numFmtId="0" fontId="7" fillId="0" borderId="1" xfId="0" applyFont="1" applyBorder="1" applyAlignment="1">
      <alignment horizontal="left"/>
    </xf>
    <xf numFmtId="167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center" wrapText="1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4" fillId="0" borderId="14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4" fillId="0" borderId="16" xfId="0" applyFont="1" applyBorder="1" applyAlignment="1">
      <alignment horizontal="right"/>
    </xf>
    <xf numFmtId="0" fontId="2" fillId="0" borderId="0" xfId="1" applyFont="1"/>
    <xf numFmtId="0" fontId="6" fillId="2" borderId="4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horizontal="left" vertical="center" wrapText="1"/>
    </xf>
    <xf numFmtId="0" fontId="6" fillId="2" borderId="2" xfId="1" applyFont="1" applyFill="1" applyBorder="1" applyAlignment="1">
      <alignment horizontal="left" vertical="center" wrapText="1"/>
    </xf>
    <xf numFmtId="0" fontId="6" fillId="2" borderId="12" xfId="1" applyFont="1" applyFill="1" applyBorder="1" applyAlignment="1">
      <alignment horizontal="left" vertical="center" wrapText="1"/>
    </xf>
    <xf numFmtId="0" fontId="6" fillId="2" borderId="11" xfId="1" applyFont="1" applyFill="1" applyBorder="1" applyAlignment="1">
      <alignment horizontal="left" vertical="center" wrapText="1"/>
    </xf>
    <xf numFmtId="0" fontId="6" fillId="2" borderId="10" xfId="1" applyFont="1" applyFill="1" applyBorder="1" applyAlignment="1">
      <alignment horizontal="left" vertical="center" wrapText="1"/>
    </xf>
    <xf numFmtId="0" fontId="6" fillId="2" borderId="9" xfId="1" applyFont="1" applyFill="1" applyBorder="1" applyAlignment="1">
      <alignment horizontal="left" vertical="center" wrapText="1"/>
    </xf>
    <xf numFmtId="0" fontId="6" fillId="2" borderId="0" xfId="1" applyFont="1" applyFill="1" applyBorder="1" applyAlignment="1">
      <alignment horizontal="left" vertical="center" wrapText="1"/>
    </xf>
    <xf numFmtId="0" fontId="6" fillId="2" borderId="8" xfId="1" applyFont="1" applyFill="1" applyBorder="1" applyAlignment="1">
      <alignment horizontal="left" vertical="center" wrapText="1"/>
    </xf>
    <xf numFmtId="0" fontId="6" fillId="2" borderId="7" xfId="1" applyFont="1" applyFill="1" applyBorder="1" applyAlignment="1">
      <alignment horizontal="left" vertical="center" wrapText="1"/>
    </xf>
    <xf numFmtId="0" fontId="6" fillId="2" borderId="6" xfId="1" applyFont="1" applyFill="1" applyBorder="1" applyAlignment="1">
      <alignment horizontal="left" vertical="center" wrapText="1"/>
    </xf>
    <xf numFmtId="0" fontId="6" fillId="2" borderId="5" xfId="1" applyFont="1" applyFill="1" applyBorder="1" applyAlignment="1">
      <alignment horizontal="left" vertical="center" wrapText="1"/>
    </xf>
    <xf numFmtId="0" fontId="8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right" vertical="center"/>
    </xf>
    <xf numFmtId="0" fontId="2" fillId="0" borderId="0" xfId="1" applyFont="1" applyAlignment="1">
      <alignment horizontal="center" vertical="center" wrapText="1"/>
    </xf>
    <xf numFmtId="166" fontId="2" fillId="0" borderId="0" xfId="1" applyNumberFormat="1" applyFont="1" applyAlignment="1">
      <alignment horizontal="left" vertical="center"/>
    </xf>
    <xf numFmtId="0" fontId="2" fillId="0" borderId="0" xfId="1" quotePrefix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0" xfId="1" applyFont="1" applyBorder="1"/>
    <xf numFmtId="0" fontId="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2" fillId="0" borderId="0" xfId="1" applyFont="1" applyAlignment="1"/>
    <xf numFmtId="0" fontId="2" fillId="0" borderId="0" xfId="1" applyFont="1" applyAlignment="1">
      <alignment horizontal="center"/>
    </xf>
    <xf numFmtId="0" fontId="2" fillId="0" borderId="1" xfId="1" applyFont="1" applyBorder="1" applyAlignment="1">
      <alignment horizontal="center" wrapText="1"/>
    </xf>
    <xf numFmtId="0" fontId="4" fillId="0" borderId="1" xfId="1" applyFont="1" applyBorder="1" applyAlignment="1">
      <alignment horizontal="center"/>
    </xf>
    <xf numFmtId="0" fontId="2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left"/>
    </xf>
    <xf numFmtId="0" fontId="3" fillId="0" borderId="0" xfId="1" applyFont="1"/>
    <xf numFmtId="164" fontId="3" fillId="0" borderId="0" xfId="1" applyNumberFormat="1" applyFont="1"/>
    <xf numFmtId="164" fontId="2" fillId="0" borderId="0" xfId="1" applyNumberFormat="1" applyFont="1"/>
    <xf numFmtId="0" fontId="6" fillId="2" borderId="4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 wrapText="1"/>
    </xf>
    <xf numFmtId="0" fontId="6" fillId="2" borderId="0" xfId="1" applyFont="1" applyFill="1" applyBorder="1" applyAlignment="1">
      <alignment horizontal="center" vertical="center" wrapText="1"/>
    </xf>
    <xf numFmtId="0" fontId="6" fillId="2" borderId="8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2" fillId="0" borderId="0" xfId="1" applyFont="1" applyBorder="1" applyAlignment="1"/>
    <xf numFmtId="0" fontId="5" fillId="0" borderId="0" xfId="1" applyFont="1" applyAlignment="1">
      <alignment horizontal="center"/>
    </xf>
    <xf numFmtId="0" fontId="2" fillId="0" borderId="0" xfId="1" applyFont="1" applyAlignment="1">
      <alignment wrapText="1"/>
    </xf>
    <xf numFmtId="0" fontId="2" fillId="0" borderId="0" xfId="1" quotePrefix="1" applyFont="1" applyAlignment="1">
      <alignment vertical="center"/>
    </xf>
    <xf numFmtId="0" fontId="5" fillId="0" borderId="0" xfId="1" quotePrefix="1" applyFont="1" applyAlignment="1"/>
    <xf numFmtId="0" fontId="2" fillId="0" borderId="0" xfId="1" quotePrefix="1" applyFont="1" applyAlignment="1"/>
    <xf numFmtId="0" fontId="4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 wrapText="1"/>
    </xf>
    <xf numFmtId="0" fontId="2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 wrapText="1"/>
    </xf>
    <xf numFmtId="165" fontId="2" fillId="0" borderId="0" xfId="1" applyNumberFormat="1" applyFont="1" applyAlignment="1"/>
    <xf numFmtId="165" fontId="2" fillId="0" borderId="0" xfId="1" applyNumberFormat="1" applyFont="1" applyAlignment="1">
      <alignment horizontal="center"/>
    </xf>
    <xf numFmtId="0" fontId="11" fillId="0" borderId="0" xfId="1"/>
    <xf numFmtId="166" fontId="5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/>
    <xf numFmtId="0" fontId="5" fillId="0" borderId="0" xfId="1" applyFont="1" applyAlignment="1"/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quotePrefix="1" applyFont="1" applyAlignment="1">
      <alignment horizontal="right" vertical="center"/>
    </xf>
    <xf numFmtId="0" fontId="5" fillId="0" borderId="0" xfId="1" applyFont="1" applyAlignment="1">
      <alignment horizontal="center" vertical="center" wrapText="1"/>
    </xf>
    <xf numFmtId="166" fontId="5" fillId="0" borderId="0" xfId="1" applyNumberFormat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left"/>
    </xf>
    <xf numFmtId="0" fontId="5" fillId="0" borderId="0" xfId="1" quotePrefix="1" applyFont="1" applyAlignment="1">
      <alignment horizontal="right"/>
    </xf>
    <xf numFmtId="2" fontId="5" fillId="0" borderId="0" xfId="1" applyNumberFormat="1" applyFont="1" applyAlignment="1"/>
    <xf numFmtId="0" fontId="2" fillId="0" borderId="0" xfId="1" applyFont="1" applyAlignment="1">
      <alignment horizontal="right"/>
    </xf>
    <xf numFmtId="0" fontId="12" fillId="0" borderId="0" xfId="1" applyFont="1" applyAlignment="1"/>
    <xf numFmtId="0" fontId="12" fillId="0" borderId="0" xfId="1" quotePrefix="1" applyFont="1" applyAlignment="1"/>
    <xf numFmtId="0" fontId="8" fillId="0" borderId="1" xfId="1" applyFont="1" applyBorder="1" applyAlignment="1">
      <alignment horizontal="center" wrapText="1"/>
    </xf>
    <xf numFmtId="0" fontId="4" fillId="0" borderId="0" xfId="1" applyFont="1" applyAlignment="1"/>
    <xf numFmtId="164" fontId="11" fillId="0" borderId="0" xfId="1" applyNumberFormat="1"/>
    <xf numFmtId="0" fontId="5" fillId="0" borderId="0" xfId="1" quotePrefix="1" applyFont="1" applyAlignment="1">
      <alignment vertical="center"/>
    </xf>
    <xf numFmtId="0" fontId="2" fillId="0" borderId="0" xfId="1" applyFont="1" applyAlignment="1">
      <alignment horizontal="center"/>
    </xf>
    <xf numFmtId="0" fontId="2" fillId="0" borderId="0" xfId="1" applyFont="1" applyAlignment="1">
      <alignment vertical="center" wrapText="1"/>
    </xf>
    <xf numFmtId="2" fontId="5" fillId="0" borderId="13" xfId="1" applyNumberFormat="1" applyFont="1" applyBorder="1" applyAlignment="1"/>
    <xf numFmtId="0" fontId="7" fillId="0" borderId="1" xfId="1" applyFont="1" applyBorder="1" applyAlignment="1">
      <alignment horizontal="center"/>
    </xf>
    <xf numFmtId="0" fontId="7" fillId="0" borderId="0" xfId="1" applyFont="1" applyBorder="1" applyAlignment="1"/>
    <xf numFmtId="0" fontId="5" fillId="0" borderId="1" xfId="1" applyFont="1" applyBorder="1" applyAlignment="1">
      <alignment horizontal="center"/>
    </xf>
    <xf numFmtId="0" fontId="5" fillId="0" borderId="0" xfId="1" applyFont="1" applyBorder="1" applyAlignment="1"/>
    <xf numFmtId="0" fontId="5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wrapText="1"/>
    </xf>
    <xf numFmtId="0" fontId="5" fillId="0" borderId="0" xfId="1" applyFont="1" applyBorder="1" applyAlignment="1">
      <alignment vertical="center"/>
    </xf>
    <xf numFmtId="0" fontId="7" fillId="0" borderId="0" xfId="1" applyFont="1" applyBorder="1" applyAlignment="1">
      <alignment wrapText="1"/>
    </xf>
    <xf numFmtId="2" fontId="2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ezcases!$C$5:$C$25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ezcases!$M$5:$M$25</c:f>
              <c:numCache>
                <c:formatCode>General</c:formatCode>
                <c:ptCount val="21"/>
                <c:pt idx="0">
                  <c:v>1</c:v>
                </c:pt>
                <c:pt idx="1">
                  <c:v>0.88497420247773295</c:v>
                </c:pt>
                <c:pt idx="2">
                  <c:v>0.78162355415636087</c:v>
                </c:pt>
                <c:pt idx="3">
                  <c:v>0.68876302427061764</c:v>
                </c:pt>
                <c:pt idx="4">
                  <c:v>0.60532786299473229</c:v>
                </c:pt>
                <c:pt idx="5">
                  <c:v>0.53036139289491224</c:v>
                </c:pt>
                <c:pt idx="6">
                  <c:v>0.46300403955266473</c:v>
                </c:pt>
                <c:pt idx="7">
                  <c:v>0.40248347558278319</c:v>
                </c:pt>
                <c:pt idx="8">
                  <c:v>0.34810576503614254</c:v>
                </c:pt>
                <c:pt idx="9">
                  <c:v>0.29924740664797939</c:v>
                </c:pt>
                <c:pt idx="10">
                  <c:v>0.25534818469859788</c:v>
                </c:pt>
                <c:pt idx="11">
                  <c:v>0.21590474551362654</c:v>
                </c:pt>
                <c:pt idx="12">
                  <c:v>0.18046482595121482</c:v>
                </c:pt>
                <c:pt idx="13">
                  <c:v>0.14862206769932371</c:v>
                </c:pt>
                <c:pt idx="14">
                  <c:v>0.12001135792322676</c:v>
                </c:pt>
                <c:pt idx="15">
                  <c:v>9.4304642838536221E-2</c:v>
                </c:pt>
                <c:pt idx="16">
                  <c:v>7.1207166207685191E-2</c:v>
                </c:pt>
                <c:pt idx="17">
                  <c:v>5.0454089630023694E-2</c:v>
                </c:pt>
                <c:pt idx="18">
                  <c:v>3.1807455873372796E-2</c:v>
                </c:pt>
                <c:pt idx="19">
                  <c:v>1.5053460428238082E-2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178-4931-BAA2-208E8DD4A610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ezcases!$C$5:$C$25</c:f>
              <c:numCache>
                <c:formatCode>General</c:formatCode>
                <c:ptCount val="21"/>
                <c:pt idx="0">
                  <c:v>0</c:v>
                </c:pt>
                <c:pt idx="1">
                  <c:v>16.8</c:v>
                </c:pt>
                <c:pt idx="2">
                  <c:v>33.6</c:v>
                </c:pt>
                <c:pt idx="3">
                  <c:v>50.400000000000006</c:v>
                </c:pt>
                <c:pt idx="4">
                  <c:v>67.2</c:v>
                </c:pt>
                <c:pt idx="5">
                  <c:v>84</c:v>
                </c:pt>
                <c:pt idx="6">
                  <c:v>100.8</c:v>
                </c:pt>
                <c:pt idx="7">
                  <c:v>117.6</c:v>
                </c:pt>
                <c:pt idx="8">
                  <c:v>134.4</c:v>
                </c:pt>
                <c:pt idx="9">
                  <c:v>151.20000000000002</c:v>
                </c:pt>
                <c:pt idx="10">
                  <c:v>168.00000000000003</c:v>
                </c:pt>
                <c:pt idx="11">
                  <c:v>184.80000000000004</c:v>
                </c:pt>
                <c:pt idx="12">
                  <c:v>201.60000000000005</c:v>
                </c:pt>
                <c:pt idx="13">
                  <c:v>218.40000000000006</c:v>
                </c:pt>
                <c:pt idx="14">
                  <c:v>235.20000000000007</c:v>
                </c:pt>
                <c:pt idx="15">
                  <c:v>252.00000000000009</c:v>
                </c:pt>
                <c:pt idx="16">
                  <c:v>268.80000000000007</c:v>
                </c:pt>
                <c:pt idx="17">
                  <c:v>285.60000000000008</c:v>
                </c:pt>
                <c:pt idx="18">
                  <c:v>302.40000000000009</c:v>
                </c:pt>
                <c:pt idx="19">
                  <c:v>319.2000000000001</c:v>
                </c:pt>
                <c:pt idx="20">
                  <c:v>336</c:v>
                </c:pt>
              </c:numCache>
            </c:numRef>
          </c:xVal>
          <c:yVal>
            <c:numRef>
              <c:f>ezcases!$X$5:$X$25</c:f>
              <c:numCache>
                <c:formatCode>General</c:formatCode>
                <c:ptCount val="21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178-4931-BAA2-208E8DD4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240448"/>
        <c:axId val="240240840"/>
      </c:scatterChart>
      <c:valAx>
        <c:axId val="24024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40240840"/>
        <c:crosses val="autoZero"/>
        <c:crossBetween val="midCat"/>
      </c:valAx>
      <c:valAx>
        <c:axId val="24024084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024044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'social pressure'!$C$5:$C$25</c:f>
              <c:numCache>
                <c:formatCode>General</c:formatCode>
                <c:ptCount val="21"/>
                <c:pt idx="0">
                  <c:v>0</c:v>
                </c:pt>
                <c:pt idx="1">
                  <c:v>2.7</c:v>
                </c:pt>
                <c:pt idx="2">
                  <c:v>5.4</c:v>
                </c:pt>
                <c:pt idx="3">
                  <c:v>8.1000000000000014</c:v>
                </c:pt>
                <c:pt idx="4">
                  <c:v>10.8</c:v>
                </c:pt>
                <c:pt idx="5">
                  <c:v>13.5</c:v>
                </c:pt>
                <c:pt idx="6">
                  <c:v>16.2</c:v>
                </c:pt>
                <c:pt idx="7">
                  <c:v>18.899999999999999</c:v>
                </c:pt>
                <c:pt idx="8">
                  <c:v>21.599999999999998</c:v>
                </c:pt>
                <c:pt idx="9">
                  <c:v>24.299999999999997</c:v>
                </c:pt>
                <c:pt idx="10">
                  <c:v>26.999999999999996</c:v>
                </c:pt>
                <c:pt idx="11">
                  <c:v>29.699999999999996</c:v>
                </c:pt>
                <c:pt idx="12">
                  <c:v>32.4</c:v>
                </c:pt>
                <c:pt idx="13">
                  <c:v>35.1</c:v>
                </c:pt>
                <c:pt idx="14">
                  <c:v>37.800000000000004</c:v>
                </c:pt>
                <c:pt idx="15">
                  <c:v>40.500000000000007</c:v>
                </c:pt>
                <c:pt idx="16">
                  <c:v>43.20000000000001</c:v>
                </c:pt>
                <c:pt idx="17">
                  <c:v>45.900000000000013</c:v>
                </c:pt>
                <c:pt idx="18">
                  <c:v>48.600000000000016</c:v>
                </c:pt>
                <c:pt idx="19">
                  <c:v>51.300000000000018</c:v>
                </c:pt>
                <c:pt idx="20">
                  <c:v>54</c:v>
                </c:pt>
              </c:numCache>
            </c:numRef>
          </c:xVal>
          <c:yVal>
            <c:numRef>
              <c:f>'social pressure'!$M$5:$M$25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0.99929292029750427</c:v>
                </c:pt>
                <c:pt idx="2">
                  <c:v>0.99795487823626394</c:v>
                </c:pt>
                <c:pt idx="3">
                  <c:v>0.99552033585308353</c:v>
                </c:pt>
                <c:pt idx="4">
                  <c:v>0.99126276802457447</c:v>
                </c:pt>
                <c:pt idx="5">
                  <c:v>0.98410916457415198</c:v>
                </c:pt>
                <c:pt idx="6">
                  <c:v>0.97256682119749005</c:v>
                </c:pt>
                <c:pt idx="7">
                  <c:v>0.95469330634270622</c:v>
                </c:pt>
                <c:pt idx="8">
                  <c:v>0.92815006889894103</c:v>
                </c:pt>
                <c:pt idx="9">
                  <c:v>0.89038181076034695</c:v>
                </c:pt>
                <c:pt idx="10">
                  <c:v>0.83895124750572891</c:v>
                </c:pt>
                <c:pt idx="11">
                  <c:v>0.77202813176175888</c:v>
                </c:pt>
                <c:pt idx="12">
                  <c:v>0.68898383715257783</c:v>
                </c:pt>
                <c:pt idx="13">
                  <c:v>0.59098785150435496</c:v>
                </c:pt>
                <c:pt idx="14">
                  <c:v>0.48145752150768262</c:v>
                </c:pt>
                <c:pt idx="15">
                  <c:v>0.36619830551865939</c:v>
                </c:pt>
                <c:pt idx="16">
                  <c:v>0.25310539777601049</c:v>
                </c:pt>
                <c:pt idx="17">
                  <c:v>0.15138248892399908</c:v>
                </c:pt>
                <c:pt idx="18">
                  <c:v>7.0354209894085473E-2</c:v>
                </c:pt>
                <c:pt idx="19">
                  <c:v>1.8072260225021175E-2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24192"/>
        <c:axId val="453070680"/>
      </c:scatterChart>
      <c:valAx>
        <c:axId val="24122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453070680"/>
        <c:crosses val="autoZero"/>
        <c:crossBetween val="midCat"/>
      </c:valAx>
      <c:valAx>
        <c:axId val="45307068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1224192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falta!$C$5:$C$25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falta!$M$5:$M$25</c:f>
              <c:numCache>
                <c:formatCode>General</c:formatCode>
                <c:ptCount val="21"/>
                <c:pt idx="0">
                  <c:v>0</c:v>
                </c:pt>
                <c:pt idx="1">
                  <c:v>4.460755869285103E-15</c:v>
                </c:pt>
                <c:pt idx="2">
                  <c:v>2.9593303611095387E-14</c:v>
                </c:pt>
                <c:pt idx="3">
                  <c:v>1.7119373513069854E-13</c:v>
                </c:pt>
                <c:pt idx="4">
                  <c:v>9.6899117343742812E-13</c:v>
                </c:pt>
                <c:pt idx="5">
                  <c:v>5.4638980444003518E-12</c:v>
                </c:pt>
                <c:pt idx="6">
                  <c:v>3.0788857499662278E-11</c:v>
                </c:pt>
                <c:pt idx="7">
                  <c:v>1.7347336461454843E-10</c:v>
                </c:pt>
                <c:pt idx="8">
                  <c:v>9.7737864259073374E-10</c:v>
                </c:pt>
                <c:pt idx="9">
                  <c:v>5.5066979711259039E-9</c:v>
                </c:pt>
                <c:pt idx="10">
                  <c:v>3.102554222039828E-8</c:v>
                </c:pt>
                <c:pt idx="11">
                  <c:v>1.7480242448081363E-7</c:v>
                </c:pt>
                <c:pt idx="12">
                  <c:v>9.8486230300037654E-7</c:v>
                </c:pt>
                <c:pt idx="13">
                  <c:v>5.548857546676584E-6</c:v>
                </c:pt>
                <c:pt idx="14">
                  <c:v>3.1263070948243146E-5</c:v>
                </c:pt>
                <c:pt idx="15">
                  <c:v>1.7614069144477592E-4</c:v>
                </c:pt>
                <c:pt idx="16">
                  <c:v>9.9240228937717335E-4</c:v>
                </c:pt>
                <c:pt idx="17">
                  <c:v>5.5913389227621501E-3</c:v>
                </c:pt>
                <c:pt idx="18">
                  <c:v>3.150241719897183E-2</c:v>
                </c:pt>
                <c:pt idx="19">
                  <c:v>0.17748920304900939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ser>
          <c:idx val="0"/>
          <c:order val="1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falta!$D$5:$D$25</c:f>
              <c:numCache>
                <c:formatCode>General</c:formatCode>
                <c:ptCount val="21"/>
              </c:numCache>
            </c:numRef>
          </c:x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99576"/>
        <c:axId val="442614136"/>
      </c:scatterChart>
      <c:valAx>
        <c:axId val="48359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442614136"/>
        <c:crosses val="autoZero"/>
        <c:crossBetween val="midCat"/>
      </c:valAx>
      <c:valAx>
        <c:axId val="44261413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8359957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Edad!$C$5:$C$25</c:f>
              <c:numCache>
                <c:formatCode>General</c:formatCode>
                <c:ptCount val="21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</c:numCache>
            </c:numRef>
          </c:xVal>
          <c:yVal>
            <c:numRef>
              <c:f>Edad!$M$5:$M$25</c:f>
              <c:numCache>
                <c:formatCode>0.0000000000</c:formatCode>
                <c:ptCount val="21"/>
                <c:pt idx="0">
                  <c:v>1</c:v>
                </c:pt>
                <c:pt idx="1">
                  <c:v>0.97109969246407768</c:v>
                </c:pt>
                <c:pt idx="2">
                  <c:v>0.93715412567584699</c:v>
                </c:pt>
                <c:pt idx="3">
                  <c:v>0.8978433488928409</c:v>
                </c:pt>
                <c:pt idx="4">
                  <c:v>0.85297516195887424</c:v>
                </c:pt>
                <c:pt idx="5">
                  <c:v>0.80252227364163742</c:v>
                </c:pt>
                <c:pt idx="6">
                  <c:v>0.74665713801578393</c:v>
                </c:pt>
                <c:pt idx="7">
                  <c:v>0.68578144688626108</c:v>
                </c:pt>
                <c:pt idx="8">
                  <c:v>0.62054711891477521</c:v>
                </c:pt>
                <c:pt idx="9">
                  <c:v>0.55186576837564938</c:v>
                </c:pt>
                <c:pt idx="10">
                  <c:v>0.48090409384943333</c:v>
                </c:pt>
                <c:pt idx="11">
                  <c:v>0.40906340368720029</c:v>
                </c:pt>
                <c:pt idx="12">
                  <c:v>0.33794255742837276</c:v>
                </c:pt>
                <c:pt idx="13">
                  <c:v>0.26928487839845172</c:v>
                </c:pt>
                <c:pt idx="14">
                  <c:v>0.20491097530304547</c:v>
                </c:pt>
                <c:pt idx="15">
                  <c:v>0.14664076685257543</c:v>
                </c:pt>
                <c:pt idx="16">
                  <c:v>9.620918860328409E-2</c:v>
                </c:pt>
                <c:pt idx="17">
                  <c:v>5.5180936007041659E-2</c:v>
                </c:pt>
                <c:pt idx="18">
                  <c:v>2.4870046413459912E-2</c:v>
                </c:pt>
                <c:pt idx="19">
                  <c:v>6.2700698042340575E-3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38F-4BAC-896D-41F97ED9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12064"/>
        <c:axId val="239212456"/>
      </c:scatterChart>
      <c:valAx>
        <c:axId val="23921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4931119187024715"/>
              <c:y val="0.917115578536334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239212456"/>
        <c:crosses val="autoZero"/>
        <c:crossBetween val="midCat"/>
      </c:valAx>
      <c:valAx>
        <c:axId val="239212456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4976613500235542E-2"/>
              <c:y val="0.36623599161821396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39212064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salud!$C$5:$C$25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salud!$M$5:$M$25</c:f>
              <c:numCache>
                <c:formatCode>General</c:formatCode>
                <c:ptCount val="21"/>
                <c:pt idx="0">
                  <c:v>1</c:v>
                </c:pt>
                <c:pt idx="1">
                  <c:v>0.99932414657153312</c:v>
                </c:pt>
                <c:pt idx="2">
                  <c:v>0.99839760871651373</c:v>
                </c:pt>
                <c:pt idx="3">
                  <c:v>0.99712740372734809</c:v>
                </c:pt>
                <c:pt idx="4">
                  <c:v>0.99538606018076603</c:v>
                </c:pt>
                <c:pt idx="5">
                  <c:v>0.99299882554298191</c:v>
                </c:pt>
                <c:pt idx="6">
                  <c:v>0.98972612887894795</c:v>
                </c:pt>
                <c:pt idx="7">
                  <c:v>0.98523953871086889</c:v>
                </c:pt>
                <c:pt idx="8">
                  <c:v>0.97908880327683978</c:v>
                </c:pt>
                <c:pt idx="9">
                  <c:v>0.97065666551471841</c:v>
                </c:pt>
                <c:pt idx="10">
                  <c:v>0.95909691822888576</c:v>
                </c:pt>
                <c:pt idx="11">
                  <c:v>0.94324948296607558</c:v>
                </c:pt>
                <c:pt idx="12">
                  <c:v>0.92152399034075227</c:v>
                </c:pt>
                <c:pt idx="13">
                  <c:v>0.89174017851344434</c:v>
                </c:pt>
                <c:pt idx="14">
                  <c:v>0.8509090930111296</c:v>
                </c:pt>
                <c:pt idx="15">
                  <c:v>0.79493313019737233</c:v>
                </c:pt>
                <c:pt idx="16">
                  <c:v>0.71819482225428533</c:v>
                </c:pt>
                <c:pt idx="17">
                  <c:v>0.61299309619267062</c:v>
                </c:pt>
                <c:pt idx="18">
                  <c:v>0.46877043266259638</c:v>
                </c:pt>
                <c:pt idx="19">
                  <c:v>0.27105336608588659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998-46BB-A954-E11E3CA7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150568"/>
        <c:axId val="450150960"/>
      </c:scatterChart>
      <c:valAx>
        <c:axId val="45015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013164823591351"/>
              <c:y val="0.91359322591488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450150960"/>
        <c:crosses val="autoZero"/>
        <c:crossBetween val="midCat"/>
      </c:valAx>
      <c:valAx>
        <c:axId val="45015096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2629440277311306E-2"/>
              <c:y val="0.3664093486951733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50150568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capasidad!$C$5:$C$25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capasidad!$M$5:$M$25</c:f>
              <c:numCache>
                <c:formatCode>General</c:formatCode>
                <c:ptCount val="21"/>
                <c:pt idx="0">
                  <c:v>0</c:v>
                </c:pt>
                <c:pt idx="1">
                  <c:v>7.0480522522330539E-3</c:v>
                </c:pt>
                <c:pt idx="2">
                  <c:v>1.53454807468161E-2</c:v>
                </c:pt>
                <c:pt idx="3">
                  <c:v>2.5113756741209536E-2</c:v>
                </c:pt>
                <c:pt idx="4">
                  <c:v>3.6613610697762117E-2</c:v>
                </c:pt>
                <c:pt idx="5">
                  <c:v>5.0151991584823655E-2</c:v>
                </c:pt>
                <c:pt idx="6">
                  <c:v>6.6090259821588199E-2</c:v>
                </c:pt>
                <c:pt idx="7">
                  <c:v>8.4853832549094302E-2</c:v>
                </c:pt>
                <c:pt idx="8">
                  <c:v>0.10694353867465019</c:v>
                </c:pt>
                <c:pt idx="9">
                  <c:v>0.13294898677346093</c:v>
                </c:pt>
                <c:pt idx="10">
                  <c:v>0.16356430265752059</c:v>
                </c:pt>
                <c:pt idx="11">
                  <c:v>0.19960665667193259</c:v>
                </c:pt>
                <c:pt idx="12">
                  <c:v>0.242038075240982</c:v>
                </c:pt>
                <c:pt idx="13">
                  <c:v>0.29199111884801005</c:v>
                </c:pt>
                <c:pt idx="14">
                  <c:v>0.3507991118342686</c:v>
                </c:pt>
                <c:pt idx="15">
                  <c:v>0.42003173089704871</c:v>
                </c:pt>
                <c:pt idx="16">
                  <c:v>0.50153690219939273</c:v>
                </c:pt>
                <c:pt idx="17">
                  <c:v>0.59749012539033508</c:v>
                </c:pt>
                <c:pt idx="18">
                  <c:v>0.71045254107040579</c:v>
                </c:pt>
                <c:pt idx="19">
                  <c:v>0.84343929161326536</c:v>
                </c:pt>
                <c:pt idx="20">
                  <c:v>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12A-4853-ACF6-37771723D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4456"/>
        <c:axId val="490710888"/>
      </c:scatterChart>
      <c:valAx>
        <c:axId val="4934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Título del eje (unidades)</a:t>
                </a:r>
              </a:p>
            </c:rich>
          </c:tx>
          <c:layout>
            <c:manualLayout>
              <c:xMode val="edge"/>
              <c:yMode val="edge"/>
              <c:x val="0.45279118245267574"/>
              <c:y val="0.91565961416626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490710888"/>
        <c:crosses val="autoZero"/>
        <c:crossBetween val="midCat"/>
      </c:valAx>
      <c:valAx>
        <c:axId val="49071088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5005359056806007E-2"/>
              <c:y val="0.3483553680458378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9344445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encharcamientos!$C$5:$C$25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encharcamientos!$M$5:$M$25</c:f>
              <c:numCache>
                <c:formatCode>0.00</c:formatCode>
                <c:ptCount val="21"/>
                <c:pt idx="0">
                  <c:v>1</c:v>
                </c:pt>
                <c:pt idx="1">
                  <c:v>0.99506745104053296</c:v>
                </c:pt>
                <c:pt idx="2">
                  <c:v>0.98038488568463811</c:v>
                </c:pt>
                <c:pt idx="3">
                  <c:v>0.9562930851475131</c:v>
                </c:pt>
                <c:pt idx="4">
                  <c:v>0.92334538200374283</c:v>
                </c:pt>
                <c:pt idx="5">
                  <c:v>0.88228653525604039</c:v>
                </c:pt>
                <c:pt idx="6">
                  <c:v>0.8340247549059322</c:v>
                </c:pt>
                <c:pt idx="7">
                  <c:v>0.77959834286833085</c:v>
                </c:pt>
                <c:pt idx="8">
                  <c:v>0.72013865922068698</c:v>
                </c:pt>
                <c:pt idx="9">
                  <c:v>0.65683125278987187</c:v>
                </c:pt>
                <c:pt idx="10">
                  <c:v>0.59087700837095858</c:v>
                </c:pt>
                <c:pt idx="11">
                  <c:v>0.52345506385430352</c:v>
                </c:pt>
                <c:pt idx="12">
                  <c:v>0.45568905184705488</c:v>
                </c:pt>
                <c:pt idx="13">
                  <c:v>0.38861794139637756</c:v>
                </c:pt>
                <c:pt idx="14">
                  <c:v>0.32317242028863735</c:v>
                </c:pt>
                <c:pt idx="15">
                  <c:v>0.26015739370229607</c:v>
                </c:pt>
                <c:pt idx="16">
                  <c:v>0.20024080743000339</c:v>
                </c:pt>
                <c:pt idx="17">
                  <c:v>0.143948658086446</c:v>
                </c:pt>
                <c:pt idx="18">
                  <c:v>9.1665749436306898E-2</c:v>
                </c:pt>
                <c:pt idx="19">
                  <c:v>4.3641508789107726E-2</c:v>
                </c:pt>
                <c:pt idx="20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F2F-4877-8594-878649C8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542456"/>
        <c:axId val="442542848"/>
      </c:scatterChart>
      <c:valAx>
        <c:axId val="44254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# of Pondings</a:t>
                </a:r>
              </a:p>
            </c:rich>
          </c:tx>
          <c:layout>
            <c:manualLayout>
              <c:xMode val="edge"/>
              <c:yMode val="edge"/>
              <c:x val="0.39921167157476123"/>
              <c:y val="0.90238993710691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ronos Pro"/>
                <a:ea typeface="Cronos Pro"/>
                <a:cs typeface="Cronos Pro"/>
              </a:defRPr>
            </a:pPr>
            <a:endParaRPr lang="en-US"/>
          </a:p>
        </c:txPr>
        <c:crossAx val="442542848"/>
        <c:crosses val="autoZero"/>
        <c:crossBetween val="midCat"/>
      </c:valAx>
      <c:valAx>
        <c:axId val="442542848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s-MX" b="1"/>
                  <a:t>Valor</a:t>
                </a:r>
              </a:p>
            </c:rich>
          </c:tx>
          <c:layout>
            <c:manualLayout>
              <c:xMode val="edge"/>
              <c:yMode val="edge"/>
              <c:x val="1.712145532370252E-2"/>
              <c:y val="0.36772969416558782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442542456"/>
        <c:crossesAt val="0"/>
        <c:crossBetween val="midCat"/>
        <c:majorUnit val="0.2"/>
        <c:minorUnit val="0.0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Cronos Pro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44" r="0.75000000000000044" t="1" header="0.5" footer="0.5"/>
    <c:pageSetup orientation="landscape" horizontalDpi="0" verticalDpi="0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dice!A1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0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4.emf"/><Relationship Id="rId4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47625</xdr:colOff>
      <xdr:row>31</xdr:row>
      <xdr:rowOff>19051</xdr:rowOff>
    </xdr:from>
    <xdr:to>
      <xdr:col>37</xdr:col>
      <xdr:colOff>57149</xdr:colOff>
      <xdr:row>35</xdr:row>
      <xdr:rowOff>9525</xdr:rowOff>
    </xdr:to>
    <xdr:sp macro="" textlink="">
      <xdr:nvSpPr>
        <xdr:cNvPr id="2" name="52 Rectángulo redondeado" descr="f38813b2-5616-4f29-beb5-4e374f6cfc13">
          <a:extLst>
            <a:ext uri="{FF2B5EF4-FFF2-40B4-BE49-F238E27FC236}">
              <a16:creationId xmlns="" xmlns:a16="http://schemas.microsoft.com/office/drawing/2014/main" id="{00000000-0008-0000-0200-000035000000}"/>
            </a:ext>
          </a:extLst>
        </xdr:cNvPr>
        <xdr:cNvSpPr/>
      </xdr:nvSpPr>
      <xdr:spPr>
        <a:xfrm>
          <a:off x="12239625" y="5038726"/>
          <a:ext cx="10372724" cy="63817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104775</xdr:colOff>
      <xdr:row>5</xdr:row>
      <xdr:rowOff>28575</xdr:rowOff>
    </xdr:from>
    <xdr:to>
      <xdr:col>60</xdr:col>
      <xdr:colOff>590550</xdr:colOff>
      <xdr:row>27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200-000014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0</xdr:row>
      <xdr:rowOff>127000</xdr:rowOff>
    </xdr:from>
    <xdr:to>
      <xdr:col>42</xdr:col>
      <xdr:colOff>104775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35000" y="127000"/>
          <a:ext cx="2507297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0</xdr:col>
      <xdr:colOff>190499</xdr:colOff>
      <xdr:row>26</xdr:row>
      <xdr:rowOff>19050</xdr:rowOff>
    </xdr:from>
    <xdr:to>
      <xdr:col>24</xdr:col>
      <xdr:colOff>123825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90499" y="4229100"/>
          <a:ext cx="14563726" cy="6000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15875</xdr:colOff>
      <xdr:row>32</xdr:row>
      <xdr:rowOff>19051</xdr:rowOff>
    </xdr:from>
    <xdr:to>
      <xdr:col>5</xdr:col>
      <xdr:colOff>114300</xdr:colOff>
      <xdr:row>33</xdr:row>
      <xdr:rowOff>152400</xdr:rowOff>
    </xdr:to>
    <xdr:sp macro="" textlink="">
      <xdr:nvSpPr>
        <xdr:cNvPr id="6" name="44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200-00002D000000}"/>
            </a:ext>
          </a:extLst>
        </xdr:cNvPr>
        <xdr:cNvSpPr txBox="1"/>
      </xdr:nvSpPr>
      <xdr:spPr>
        <a:xfrm>
          <a:off x="625475" y="5200651"/>
          <a:ext cx="2536825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6</xdr:col>
      <xdr:colOff>97969</xdr:colOff>
      <xdr:row>30</xdr:row>
      <xdr:rowOff>1</xdr:rowOff>
    </xdr:from>
    <xdr:ext cx="266701" cy="266699"/>
    <xdr:sp macro="" textlink="">
      <xdr:nvSpPr>
        <xdr:cNvPr id="7" name="45 CuadroTexto">
          <a:extLst>
            <a:ext uri="{FF2B5EF4-FFF2-40B4-BE49-F238E27FC236}">
              <a16:creationId xmlns="" xmlns:a16="http://schemas.microsoft.com/office/drawing/2014/main" id="{00000000-0008-0000-0200-00002E000000}"/>
            </a:ext>
          </a:extLst>
        </xdr:cNvPr>
        <xdr:cNvSpPr txBox="1"/>
      </xdr:nvSpPr>
      <xdr:spPr>
        <a:xfrm>
          <a:off x="3755569" y="4857751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109537</xdr:rowOff>
    </xdr:from>
    <xdr:ext cx="238125" cy="264560"/>
    <xdr:sp macro="" textlink="">
      <xdr:nvSpPr>
        <xdr:cNvPr id="8" name="46 CuadroTexto">
          <a:extLst>
            <a:ext uri="{FF2B5EF4-FFF2-40B4-BE49-F238E27FC236}">
              <a16:creationId xmlns="" xmlns:a16="http://schemas.microsoft.com/office/drawing/2014/main" id="{00000000-0008-0000-0200-00002F000000}"/>
            </a:ext>
          </a:extLst>
        </xdr:cNvPr>
        <xdr:cNvSpPr txBox="1"/>
      </xdr:nvSpPr>
      <xdr:spPr>
        <a:xfrm>
          <a:off x="3746046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38100</xdr:colOff>
      <xdr:row>35</xdr:row>
      <xdr:rowOff>57150</xdr:rowOff>
    </xdr:from>
    <xdr:to>
      <xdr:col>42</xdr:col>
      <xdr:colOff>104775</xdr:colOff>
      <xdr:row>38</xdr:row>
      <xdr:rowOff>28576</xdr:rowOff>
    </xdr:to>
    <xdr:sp macro="" textlink="">
      <xdr:nvSpPr>
        <xdr:cNvPr id="9" name="49 Rectángulo redondeado" descr="2f3a0d55-b67e-4d93-87a1-50b65ca1551c">
          <a:extLst>
            <a:ext uri="{FF2B5EF4-FFF2-40B4-BE49-F238E27FC236}">
              <a16:creationId xmlns="" xmlns:a16="http://schemas.microsoft.com/office/drawing/2014/main" id="{00000000-0008-0000-0200-000032000000}"/>
            </a:ext>
          </a:extLst>
        </xdr:cNvPr>
        <xdr:cNvSpPr/>
      </xdr:nvSpPr>
      <xdr:spPr>
        <a:xfrm>
          <a:off x="647700" y="5724525"/>
          <a:ext cx="25060275" cy="4572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0</xdr:colOff>
          <xdr:row>31</xdr:row>
          <xdr:rowOff>142875</xdr:rowOff>
        </xdr:from>
        <xdr:to>
          <xdr:col>42</xdr:col>
          <xdr:colOff>85725</xdr:colOff>
          <xdr:row>34</xdr:row>
          <xdr:rowOff>38100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=""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9525</xdr:colOff>
          <xdr:row>32</xdr:row>
          <xdr:rowOff>142875</xdr:rowOff>
        </xdr:from>
        <xdr:ext cx="161925" cy="171450"/>
        <xdr:sp macro="" textlink="">
          <xdr:nvSpPr>
            <xdr:cNvPr id="10242" name="Object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=""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9525</xdr:colOff>
          <xdr:row>33</xdr:row>
          <xdr:rowOff>142875</xdr:rowOff>
        </xdr:from>
        <xdr:ext cx="133350" cy="171450"/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=""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66675</xdr:colOff>
          <xdr:row>31</xdr:row>
          <xdr:rowOff>0</xdr:rowOff>
        </xdr:from>
        <xdr:to>
          <xdr:col>37</xdr:col>
          <xdr:colOff>76200</xdr:colOff>
          <xdr:row>34</xdr:row>
          <xdr:rowOff>152400</xdr:rowOff>
        </xdr:to>
        <xdr:sp macro="" textlink="">
          <xdr:nvSpPr>
            <xdr:cNvPr id="10244" name="Object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=""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="" xmlns:a16="http://schemas.microsoft.com/office/drawing/2014/main" id="{00000000-0008-0000-0600-000022000000}"/>
            </a:ext>
          </a:extLst>
        </xdr:cNvPr>
        <xdr:cNvSpPr/>
      </xdr:nvSpPr>
      <xdr:spPr>
        <a:xfrm>
          <a:off x="11677650" y="5048250"/>
          <a:ext cx="1099185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47700" y="53975"/>
          <a:ext cx="25069800" cy="5080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628651" y="4238626"/>
          <a:ext cx="14135099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628649" y="5200650"/>
          <a:ext cx="25336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=""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4298496" y="49672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="" xmlns:a16="http://schemas.microsoft.com/office/drawing/2014/main" id="{00000000-0008-0000-0600-000021000000}"/>
            </a:ext>
          </a:extLst>
        </xdr:cNvPr>
        <xdr:cNvSpPr/>
      </xdr:nvSpPr>
      <xdr:spPr>
        <a:xfrm>
          <a:off x="638175" y="5829300"/>
          <a:ext cx="25069801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="" xmlns:a16="http://schemas.microsoft.com/office/drawing/2014/main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66675</xdr:colOff>
          <xdr:row>33</xdr:row>
          <xdr:rowOff>142875</xdr:rowOff>
        </xdr:from>
        <xdr:ext cx="152400" cy="171450"/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="" xmlns:a16="http://schemas.microsoft.com/office/drawing/2014/main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85725</xdr:colOff>
          <xdr:row>34</xdr:row>
          <xdr:rowOff>142875</xdr:rowOff>
        </xdr:from>
        <xdr:ext cx="133350" cy="171450"/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="" xmlns:a16="http://schemas.microsoft.com/office/drawing/2014/main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76200</xdr:colOff>
          <xdr:row>33</xdr:row>
          <xdr:rowOff>9525</xdr:rowOff>
        </xdr:from>
        <xdr:ext cx="152400" cy="152400"/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="" xmlns:a16="http://schemas.microsoft.com/office/drawing/2014/main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="" xmlns:a16="http://schemas.microsoft.com/office/drawing/2014/main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28575</xdr:colOff>
          <xdr:row>31</xdr:row>
          <xdr:rowOff>142875</xdr:rowOff>
        </xdr:from>
        <xdr:ext cx="257175" cy="209550"/>
        <xdr:sp macro="" textlink="">
          <xdr:nvSpPr>
            <xdr:cNvPr id="9222" name="Object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="" xmlns:a16="http://schemas.microsoft.com/office/drawing/2014/main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38100</xdr:colOff>
      <xdr:row>7</xdr:row>
      <xdr:rowOff>76200</xdr:rowOff>
    </xdr:from>
    <xdr:to>
      <xdr:col>61</xdr:col>
      <xdr:colOff>371475</xdr:colOff>
      <xdr:row>29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=""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8194" name="Object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=""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32</xdr:row>
          <xdr:rowOff>142875</xdr:rowOff>
        </xdr:from>
        <xdr:ext cx="152400" cy="171450"/>
        <xdr:sp macro="" textlink="">
          <xdr:nvSpPr>
            <xdr:cNvPr id="8195" name="Object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=""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33</xdr:row>
          <xdr:rowOff>142875</xdr:rowOff>
        </xdr:from>
        <xdr:ext cx="142875" cy="171450"/>
        <xdr:sp macro="" textlink="">
          <xdr:nvSpPr>
            <xdr:cNvPr id="8196" name="Object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=""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31</xdr:row>
      <xdr:rowOff>28575</xdr:rowOff>
    </xdr:from>
    <xdr:to>
      <xdr:col>37</xdr:col>
      <xdr:colOff>114300</xdr:colOff>
      <xdr:row>35</xdr:row>
      <xdr:rowOff>104774</xdr:rowOff>
    </xdr:to>
    <xdr:sp macro="" textlink="">
      <xdr:nvSpPr>
        <xdr:cNvPr id="2" name="33 Rectángulo redondeado" descr="1c64ca30-248f-4c06-b00d-3383d266c117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/>
      </xdr:nvSpPr>
      <xdr:spPr>
        <a:xfrm>
          <a:off x="2857500" y="4943475"/>
          <a:ext cx="2590800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95250</xdr:colOff>
      <xdr:row>4</xdr:row>
      <xdr:rowOff>133350</xdr:rowOff>
    </xdr:from>
    <xdr:to>
      <xdr:col>62</xdr:col>
      <xdr:colOff>333375</xdr:colOff>
      <xdr:row>26</xdr:row>
      <xdr:rowOff>66675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600-000016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0</xdr:row>
      <xdr:rowOff>53975</xdr:rowOff>
    </xdr:from>
    <xdr:to>
      <xdr:col>42</xdr:col>
      <xdr:colOff>114300</xdr:colOff>
      <xdr:row>3</xdr:row>
      <xdr:rowOff>76200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 txBox="1"/>
      </xdr:nvSpPr>
      <xdr:spPr>
        <a:xfrm>
          <a:off x="228600" y="53975"/>
          <a:ext cx="5934075" cy="4032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 INVERSA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19051</xdr:colOff>
      <xdr:row>26</xdr:row>
      <xdr:rowOff>28576</xdr:rowOff>
    </xdr:from>
    <xdr:to>
      <xdr:col>24</xdr:col>
      <xdr:colOff>133350</xdr:colOff>
      <xdr:row>29</xdr:row>
      <xdr:rowOff>133351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 txBox="1"/>
      </xdr:nvSpPr>
      <xdr:spPr>
        <a:xfrm>
          <a:off x="209551" y="4133851"/>
          <a:ext cx="3400424" cy="5905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19049</xdr:colOff>
      <xdr:row>32</xdr:row>
      <xdr:rowOff>19050</xdr:rowOff>
    </xdr:from>
    <xdr:to>
      <xdr:col>5</xdr:col>
      <xdr:colOff>114300</xdr:colOff>
      <xdr:row>34</xdr:row>
      <xdr:rowOff>9525</xdr:rowOff>
    </xdr:to>
    <xdr:sp macro="" textlink="">
      <xdr:nvSpPr>
        <xdr:cNvPr id="6" name="24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SpPr txBox="1"/>
      </xdr:nvSpPr>
      <xdr:spPr>
        <a:xfrm>
          <a:off x="209549" y="5095875"/>
          <a:ext cx="666751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30</xdr:row>
      <xdr:rowOff>109537</xdr:rowOff>
    </xdr:from>
    <xdr:ext cx="238125" cy="264560"/>
    <xdr:sp macro="" textlink="">
      <xdr:nvSpPr>
        <xdr:cNvPr id="7" name="25 CuadroTexto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SpPr txBox="1"/>
      </xdr:nvSpPr>
      <xdr:spPr>
        <a:xfrm>
          <a:off x="1079046" y="48625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0</xdr:rowOff>
    </xdr:from>
    <xdr:to>
      <xdr:col>42</xdr:col>
      <xdr:colOff>104776</xdr:colOff>
      <xdr:row>38</xdr:row>
      <xdr:rowOff>28576</xdr:rowOff>
    </xdr:to>
    <xdr:sp macro="" textlink="">
      <xdr:nvSpPr>
        <xdr:cNvPr id="8" name="32 Rectángulo redondeado" descr="d56ee0f1-0d5b-4b0f-bfab-0c2966611d04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SpPr/>
      </xdr:nvSpPr>
      <xdr:spPr>
        <a:xfrm>
          <a:off x="219075" y="5724525"/>
          <a:ext cx="5934076" cy="35242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114300</xdr:colOff>
          <xdr:row>34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6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33</xdr:row>
          <xdr:rowOff>142875</xdr:rowOff>
        </xdr:from>
        <xdr:to>
          <xdr:col>8</xdr:col>
          <xdr:colOff>76200</xdr:colOff>
          <xdr:row>34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600-00000F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34</xdr:row>
          <xdr:rowOff>142875</xdr:rowOff>
        </xdr:from>
        <xdr:to>
          <xdr:col>8</xdr:col>
          <xdr:colOff>76200</xdr:colOff>
          <xdr:row>35</xdr:row>
          <xdr:rowOff>152400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600-00001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33</xdr:row>
          <xdr:rowOff>9525</xdr:rowOff>
        </xdr:from>
        <xdr:to>
          <xdr:col>8</xdr:col>
          <xdr:colOff>85725</xdr:colOff>
          <xdr:row>34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600-00001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47625</xdr:colOff>
          <xdr:row>31</xdr:row>
          <xdr:rowOff>38100</xdr:rowOff>
        </xdr:from>
        <xdr:to>
          <xdr:col>37</xdr:col>
          <xdr:colOff>104775</xdr:colOff>
          <xdr:row>35</xdr:row>
          <xdr:rowOff>114300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600-00001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31</xdr:row>
          <xdr:rowOff>142875</xdr:rowOff>
        </xdr:from>
        <xdr:to>
          <xdr:col>9</xdr:col>
          <xdr:colOff>0</xdr:colOff>
          <xdr:row>33</xdr:row>
          <xdr:rowOff>28575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600-00001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31</xdr:row>
      <xdr:rowOff>0</xdr:rowOff>
    </xdr:from>
    <xdr:to>
      <xdr:col>38</xdr:col>
      <xdr:colOff>9526</xdr:colOff>
      <xdr:row>35</xdr:row>
      <xdr:rowOff>47624</xdr:rowOff>
    </xdr:to>
    <xdr:sp macro="" textlink="">
      <xdr:nvSpPr>
        <xdr:cNvPr id="2" name="15 Rectángulo redondeado" descr="892a9c75-d19b-4981-94e3-5b64b5694e09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277725" y="5019675"/>
          <a:ext cx="10896601" cy="695324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45</xdr:col>
      <xdr:colOff>22225</xdr:colOff>
      <xdr:row>4</xdr:row>
      <xdr:rowOff>121708</xdr:rowOff>
    </xdr:from>
    <xdr:to>
      <xdr:col>65</xdr:col>
      <xdr:colOff>525991</xdr:colOff>
      <xdr:row>26</xdr:row>
      <xdr:rowOff>55033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0</xdr:row>
      <xdr:rowOff>127000</xdr:rowOff>
    </xdr:from>
    <xdr:to>
      <xdr:col>42</xdr:col>
      <xdr:colOff>114300</xdr:colOff>
      <xdr:row>3</xdr:row>
      <xdr:rowOff>63500</xdr:rowOff>
    </xdr:to>
    <xdr:sp macro="" textlink="">
      <xdr:nvSpPr>
        <xdr:cNvPr id="4" name="2 CuadroTex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 txBox="1"/>
      </xdr:nvSpPr>
      <xdr:spPr>
        <a:xfrm>
          <a:off x="638175" y="127000"/>
          <a:ext cx="25079325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DECRECIENTE CONVEXA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19050</xdr:colOff>
      <xdr:row>26</xdr:row>
      <xdr:rowOff>0</xdr:rowOff>
    </xdr:from>
    <xdr:to>
      <xdr:col>25</xdr:col>
      <xdr:colOff>19050</xdr:colOff>
      <xdr:row>29</xdr:row>
      <xdr:rowOff>133350</xdr:rowOff>
    </xdr:to>
    <xdr:sp macro="" textlink="">
      <xdr:nvSpPr>
        <xdr:cNvPr id="5" name="6 CuadroTexto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 txBox="1"/>
      </xdr:nvSpPr>
      <xdr:spPr>
        <a:xfrm>
          <a:off x="628650" y="4210050"/>
          <a:ext cx="14630400" cy="6191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28576</xdr:colOff>
      <xdr:row>32</xdr:row>
      <xdr:rowOff>9526</xdr:rowOff>
    </xdr:from>
    <xdr:to>
      <xdr:col>5</xdr:col>
      <xdr:colOff>104776</xdr:colOff>
      <xdr:row>33</xdr:row>
      <xdr:rowOff>142875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SpPr txBox="1"/>
      </xdr:nvSpPr>
      <xdr:spPr>
        <a:xfrm>
          <a:off x="638176" y="51911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78921</xdr:colOff>
      <xdr:row>31</xdr:row>
      <xdr:rowOff>109537</xdr:rowOff>
    </xdr:from>
    <xdr:ext cx="238125" cy="264560"/>
    <xdr:sp macro="" textlink="">
      <xdr:nvSpPr>
        <xdr:cNvPr id="7" name="9 CuadroTexto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SpPr txBox="1"/>
      </xdr:nvSpPr>
      <xdr:spPr>
        <a:xfrm>
          <a:off x="4346121" y="51292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36</xdr:row>
      <xdr:rowOff>9524</xdr:rowOff>
    </xdr:from>
    <xdr:to>
      <xdr:col>42</xdr:col>
      <xdr:colOff>114300</xdr:colOff>
      <xdr:row>38</xdr:row>
      <xdr:rowOff>28575</xdr:rowOff>
    </xdr:to>
    <xdr:sp macro="" textlink="">
      <xdr:nvSpPr>
        <xdr:cNvPr id="8" name="14 Rectángulo redondeado" descr="031bb189-11d4-43c5-bb0a-82baa5b6dc0d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638175" y="5838824"/>
          <a:ext cx="25079325" cy="342901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66675</xdr:colOff>
          <xdr:row>31</xdr:row>
          <xdr:rowOff>114300</xdr:rowOff>
        </xdr:from>
        <xdr:to>
          <xdr:col>42</xdr:col>
          <xdr:colOff>114300</xdr:colOff>
          <xdr:row>34</xdr:row>
          <xdr:rowOff>66675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9525</xdr:colOff>
          <xdr:row>32</xdr:row>
          <xdr:rowOff>142875</xdr:rowOff>
        </xdr:from>
        <xdr:ext cx="167216" cy="168275"/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0</xdr:colOff>
          <xdr:row>33</xdr:row>
          <xdr:rowOff>142875</xdr:rowOff>
        </xdr:from>
        <xdr:ext cx="148166" cy="168275"/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xmlns="" id="{00000000-0008-0000-04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27</xdr:col>
          <xdr:colOff>85725</xdr:colOff>
          <xdr:row>31</xdr:row>
          <xdr:rowOff>9525</xdr:rowOff>
        </xdr:from>
        <xdr:to>
          <xdr:col>37</xdr:col>
          <xdr:colOff>142875</xdr:colOff>
          <xdr:row>35</xdr:row>
          <xdr:rowOff>47625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xmlns="" id="{00000000-0008-0000-04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8</xdr:col>
          <xdr:colOff>9525</xdr:colOff>
          <xdr:row>31</xdr:row>
          <xdr:rowOff>28575</xdr:rowOff>
        </xdr:from>
        <xdr:ext cx="148166" cy="168275"/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xmlns="" id="{00000000-0008-0000-04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9525</xdr:colOff>
      <xdr:row>30</xdr:row>
      <xdr:rowOff>123825</xdr:rowOff>
    </xdr:from>
    <xdr:to>
      <xdr:col>37</xdr:col>
      <xdr:colOff>114299</xdr:colOff>
      <xdr:row>35</xdr:row>
      <xdr:rowOff>38099</xdr:rowOff>
    </xdr:to>
    <xdr:sp macro="" textlink="">
      <xdr:nvSpPr>
        <xdr:cNvPr id="2" name="13 Rectángulo redondeado" descr="bbfce2c5-a971-4281-8767-7c04206e4e94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SpPr/>
      </xdr:nvSpPr>
      <xdr:spPr>
        <a:xfrm>
          <a:off x="13420725" y="4981575"/>
          <a:ext cx="9248774" cy="723899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42</xdr:col>
      <xdr:colOff>104775</xdr:colOff>
      <xdr:row>4</xdr:row>
      <xdr:rowOff>95250</xdr:rowOff>
    </xdr:from>
    <xdr:to>
      <xdr:col>60</xdr:col>
      <xdr:colOff>190500</xdr:colOff>
      <xdr:row>26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1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</xdr:colOff>
      <xdr:row>0</xdr:row>
      <xdr:rowOff>101600</xdr:rowOff>
    </xdr:from>
    <xdr:to>
      <xdr:col>42</xdr:col>
      <xdr:colOff>114299</xdr:colOff>
      <xdr:row>3</xdr:row>
      <xdr:rowOff>38100</xdr:rowOff>
    </xdr:to>
    <xdr:sp macro="" textlink="">
      <xdr:nvSpPr>
        <xdr:cNvPr id="4" name="1 CuadroTexto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634999" y="101600"/>
          <a:ext cx="25082500" cy="42227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CRECIENTE CÓNCAVA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25400</xdr:colOff>
      <xdr:row>25</xdr:row>
      <xdr:rowOff>158750</xdr:rowOff>
    </xdr:from>
    <xdr:to>
      <xdr:col>25</xdr:col>
      <xdr:colOff>0</xdr:colOff>
      <xdr:row>29</xdr:row>
      <xdr:rowOff>142875</xdr:rowOff>
    </xdr:to>
    <xdr:sp macro="" textlink="">
      <xdr:nvSpPr>
        <xdr:cNvPr id="5" name="2 CuadroText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635000" y="4206875"/>
          <a:ext cx="14605000" cy="6318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/>
            <a:t>SELECCIONE LOS VALORES QUE MEJOR DESCRIBAN EL</a:t>
          </a:r>
          <a:r>
            <a:rPr lang="es-MX" sz="1600" baseline="0"/>
            <a:t> ATRIBUTO A EVALUAR</a:t>
          </a:r>
        </a:p>
      </xdr:txBody>
    </xdr:sp>
    <xdr:clientData/>
  </xdr:twoCellAnchor>
  <xdr:twoCellAnchor>
    <xdr:from>
      <xdr:col>1</xdr:col>
      <xdr:colOff>28575</xdr:colOff>
      <xdr:row>31</xdr:row>
      <xdr:rowOff>19051</xdr:rowOff>
    </xdr:from>
    <xdr:to>
      <xdr:col>5</xdr:col>
      <xdr:colOff>104775</xdr:colOff>
      <xdr:row>32</xdr:row>
      <xdr:rowOff>152400</xdr:rowOff>
    </xdr:to>
    <xdr:sp macro="" textlink="">
      <xdr:nvSpPr>
        <xdr:cNvPr id="6" name="7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SpPr txBox="1"/>
      </xdr:nvSpPr>
      <xdr:spPr>
        <a:xfrm>
          <a:off x="638175" y="5038726"/>
          <a:ext cx="2514600" cy="295274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twoCellAnchor>
    <xdr:from>
      <xdr:col>1</xdr:col>
      <xdr:colOff>28575</xdr:colOff>
      <xdr:row>36</xdr:row>
      <xdr:rowOff>0</xdr:rowOff>
    </xdr:from>
    <xdr:to>
      <xdr:col>42</xdr:col>
      <xdr:colOff>114300</xdr:colOff>
      <xdr:row>38</xdr:row>
      <xdr:rowOff>28575</xdr:rowOff>
    </xdr:to>
    <xdr:sp macro="" textlink="">
      <xdr:nvSpPr>
        <xdr:cNvPr id="7" name="5 Rectángulo redondeado" descr="0a6be7a3-2ef1-4a4d-9294-4e419827470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/>
      </xdr:nvSpPr>
      <xdr:spPr>
        <a:xfrm>
          <a:off x="638175" y="5829300"/>
          <a:ext cx="25079325" cy="352425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oneCellAnchor>
    <xdr:from>
      <xdr:col>6</xdr:col>
      <xdr:colOff>88444</xdr:colOff>
      <xdr:row>29</xdr:row>
      <xdr:rowOff>152401</xdr:rowOff>
    </xdr:from>
    <xdr:ext cx="266701" cy="266699"/>
    <xdr:sp macro="" textlink="">
      <xdr:nvSpPr>
        <xdr:cNvPr id="8" name="3 CuadroTexto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3746044" y="4848226"/>
          <a:ext cx="266701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noAutofit/>
        </a:bodyPr>
        <a:lstStyle/>
        <a:p>
          <a:r>
            <a:rPr lang="es-MX" sz="1100" i="0">
              <a:latin typeface="Cambria Math"/>
              <a:ea typeface="Cambria Math"/>
            </a:rPr>
            <a:t>𝛾</a:t>
          </a:r>
          <a:endParaRPr lang="es-MX" sz="1100"/>
        </a:p>
      </xdr:txBody>
    </xdr:sp>
    <xdr:clientData/>
  </xdr:oneCellAnchor>
  <xdr:oneCellAnchor>
    <xdr:from>
      <xdr:col>6</xdr:col>
      <xdr:colOff>88446</xdr:colOff>
      <xdr:row>31</xdr:row>
      <xdr:rowOff>100012</xdr:rowOff>
    </xdr:from>
    <xdr:ext cx="238125" cy="264560"/>
    <xdr:sp macro="" textlink="">
      <xdr:nvSpPr>
        <xdr:cNvPr id="9" name="4 CuadroText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>
          <a:off x="3746046" y="5119687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31</xdr:row>
          <xdr:rowOff>104775</xdr:rowOff>
        </xdr:from>
        <xdr:to>
          <xdr:col>42</xdr:col>
          <xdr:colOff>123825</xdr:colOff>
          <xdr:row>34</xdr:row>
          <xdr:rowOff>66675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xmlns="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alibri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</xdr:colOff>
          <xdr:row>31</xdr:row>
          <xdr:rowOff>0</xdr:rowOff>
        </xdr:from>
        <xdr:to>
          <xdr:col>37</xdr:col>
          <xdr:colOff>85725</xdr:colOff>
          <xdr:row>35</xdr:row>
          <xdr:rowOff>47625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xmlns="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32</xdr:row>
          <xdr:rowOff>142875</xdr:rowOff>
        </xdr:from>
        <xdr:ext cx="152400" cy="171450"/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xmlns="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0</xdr:colOff>
          <xdr:row>33</xdr:row>
          <xdr:rowOff>142875</xdr:rowOff>
        </xdr:from>
        <xdr:ext cx="142875" cy="171450"/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xmlns="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31</xdr:row>
      <xdr:rowOff>47625</xdr:rowOff>
    </xdr:from>
    <xdr:to>
      <xdr:col>37</xdr:col>
      <xdr:colOff>123825</xdr:colOff>
      <xdr:row>35</xdr:row>
      <xdr:rowOff>85725</xdr:rowOff>
    </xdr:to>
    <xdr:sp macro="" textlink="">
      <xdr:nvSpPr>
        <xdr:cNvPr id="2" name="15 Rectángulo redondeado" descr="f77258fb-185c-4956-9af3-9579df94074d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SpPr/>
      </xdr:nvSpPr>
      <xdr:spPr>
        <a:xfrm>
          <a:off x="11715750" y="5067300"/>
          <a:ext cx="10963275" cy="685800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48</xdr:col>
      <xdr:colOff>50007</xdr:colOff>
      <xdr:row>4</xdr:row>
      <xdr:rowOff>128587</xdr:rowOff>
    </xdr:from>
    <xdr:to>
      <xdr:col>67</xdr:col>
      <xdr:colOff>19051</xdr:colOff>
      <xdr:row>26</xdr:row>
      <xdr:rowOff>100012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xmlns="" id="{00000000-0008-0000-0500-00000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</xdr:row>
      <xdr:rowOff>0</xdr:rowOff>
    </xdr:from>
    <xdr:to>
      <xdr:col>42</xdr:col>
      <xdr:colOff>104775</xdr:colOff>
      <xdr:row>3</xdr:row>
      <xdr:rowOff>50800</xdr:rowOff>
    </xdr:to>
    <xdr:sp macro="" textlink="">
      <xdr:nvSpPr>
        <xdr:cNvPr id="4" name="5 CuadroTexto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SpPr txBox="1"/>
      </xdr:nvSpPr>
      <xdr:spPr>
        <a:xfrm>
          <a:off x="647700" y="161925"/>
          <a:ext cx="25060275" cy="37465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400" b="1">
              <a:latin typeface="+mn-lt"/>
            </a:rPr>
            <a:t>FUNCIÓN</a:t>
          </a:r>
          <a:r>
            <a:rPr lang="es-MX" sz="2400" b="1" baseline="0">
              <a:latin typeface="+mn-lt"/>
            </a:rPr>
            <a:t> DE VALOR CAMPANA</a:t>
          </a:r>
          <a:endParaRPr lang="es-MX" sz="2400" b="1">
            <a:latin typeface="+mn-lt"/>
          </a:endParaRPr>
        </a:p>
      </xdr:txBody>
    </xdr:sp>
    <xdr:clientData/>
  </xdr:twoCellAnchor>
  <xdr:twoCellAnchor>
    <xdr:from>
      <xdr:col>1</xdr:col>
      <xdr:colOff>9524</xdr:colOff>
      <xdr:row>26</xdr:row>
      <xdr:rowOff>19050</xdr:rowOff>
    </xdr:from>
    <xdr:to>
      <xdr:col>25</xdr:col>
      <xdr:colOff>9525</xdr:colOff>
      <xdr:row>29</xdr:row>
      <xdr:rowOff>142875</xdr:rowOff>
    </xdr:to>
    <xdr:sp macro="" textlink="">
      <xdr:nvSpPr>
        <xdr:cNvPr id="5" name="9 CuadroTexto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SpPr txBox="1"/>
      </xdr:nvSpPr>
      <xdr:spPr>
        <a:xfrm>
          <a:off x="619124" y="4229100"/>
          <a:ext cx="14630401" cy="609600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600">
              <a:latin typeface="+mn-lt"/>
            </a:rPr>
            <a:t>SELECCIONE LOS VALORES QUE MEJOR DESCRIBAN EL</a:t>
          </a:r>
          <a:r>
            <a:rPr lang="es-MX" sz="1600" baseline="0">
              <a:latin typeface="+mn-lt"/>
            </a:rPr>
            <a:t> ATRIBUTO A EVALUAR</a:t>
          </a:r>
        </a:p>
      </xdr:txBody>
    </xdr:sp>
    <xdr:clientData/>
  </xdr:twoCellAnchor>
  <xdr:twoCellAnchor>
    <xdr:from>
      <xdr:col>1</xdr:col>
      <xdr:colOff>22225</xdr:colOff>
      <xdr:row>32</xdr:row>
      <xdr:rowOff>0</xdr:rowOff>
    </xdr:from>
    <xdr:to>
      <xdr:col>5</xdr:col>
      <xdr:colOff>123825</xdr:colOff>
      <xdr:row>33</xdr:row>
      <xdr:rowOff>152400</xdr:rowOff>
    </xdr:to>
    <xdr:sp macro="" textlink="">
      <xdr:nvSpPr>
        <xdr:cNvPr id="6" name="6 CuadroText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SpPr txBox="1"/>
      </xdr:nvSpPr>
      <xdr:spPr>
        <a:xfrm>
          <a:off x="631825" y="5181600"/>
          <a:ext cx="2540000" cy="3143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100"/>
            <a:t>INICIO</a:t>
          </a:r>
        </a:p>
      </xdr:txBody>
    </xdr:sp>
    <xdr:clientData/>
  </xdr:twoCellAnchor>
  <xdr:oneCellAnchor>
    <xdr:from>
      <xdr:col>7</xdr:col>
      <xdr:colOff>31296</xdr:colOff>
      <xdr:row>29</xdr:row>
      <xdr:rowOff>128587</xdr:rowOff>
    </xdr:from>
    <xdr:ext cx="238125" cy="264560"/>
    <xdr:sp macro="" textlink="">
      <xdr:nvSpPr>
        <xdr:cNvPr id="7" name="10 CuadroTexto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SpPr txBox="1"/>
      </xdr:nvSpPr>
      <xdr:spPr>
        <a:xfrm>
          <a:off x="4298496" y="4824412"/>
          <a:ext cx="238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 b="0" i="0">
              <a:latin typeface="Cambria Math"/>
            </a:rPr>
            <a:t>𝑥</a:t>
          </a:r>
          <a:endParaRPr lang="es-MX" sz="1100"/>
        </a:p>
      </xdr:txBody>
    </xdr:sp>
    <xdr:clientData/>
  </xdr:oneCellAnchor>
  <xdr:twoCellAnchor>
    <xdr:from>
      <xdr:col>1</xdr:col>
      <xdr:colOff>28575</xdr:colOff>
      <xdr:row>35</xdr:row>
      <xdr:rowOff>142875</xdr:rowOff>
    </xdr:from>
    <xdr:to>
      <xdr:col>42</xdr:col>
      <xdr:colOff>123825</xdr:colOff>
      <xdr:row>38</xdr:row>
      <xdr:rowOff>28576</xdr:rowOff>
    </xdr:to>
    <xdr:sp macro="" textlink="">
      <xdr:nvSpPr>
        <xdr:cNvPr id="8" name="14 Rectángulo redondeado" descr="8400f225-2b8e-4c2a-b6f7-26992a1dcfb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SpPr/>
      </xdr:nvSpPr>
      <xdr:spPr>
        <a:xfrm>
          <a:off x="638175" y="5810250"/>
          <a:ext cx="25088850" cy="371476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38</xdr:col>
          <xdr:colOff>28575</xdr:colOff>
          <xdr:row>32</xdr:row>
          <xdr:rowOff>38100</xdr:rowOff>
        </xdr:from>
        <xdr:to>
          <xdr:col>42</xdr:col>
          <xdr:colOff>123825</xdr:colOff>
          <xdr:row>34</xdr:row>
          <xdr:rowOff>142875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xmlns="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Guardar</a:t>
              </a: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Ficha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76200</xdr:colOff>
          <xdr:row>33</xdr:row>
          <xdr:rowOff>0</xdr:rowOff>
        </xdr:from>
        <xdr:ext cx="152400" cy="176213"/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xmlns="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76200</xdr:colOff>
          <xdr:row>33</xdr:row>
          <xdr:rowOff>142875</xdr:rowOff>
        </xdr:from>
        <xdr:ext cx="133350" cy="176213"/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xmlns="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142875</xdr:colOff>
          <xdr:row>31</xdr:row>
          <xdr:rowOff>66675</xdr:rowOff>
        </xdr:from>
        <xdr:to>
          <xdr:col>37</xdr:col>
          <xdr:colOff>114300</xdr:colOff>
          <xdr:row>35</xdr:row>
          <xdr:rowOff>85725</xdr:rowOff>
        </xdr:to>
        <xdr:sp macro="" textlink="">
          <xdr:nvSpPr>
            <xdr:cNvPr id="11268" name="Object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xmlns="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28575</xdr:colOff>
          <xdr:row>30</xdr:row>
          <xdr:rowOff>142875</xdr:rowOff>
        </xdr:from>
        <xdr:ext cx="257175" cy="190500"/>
        <xdr:sp macro="" textlink="">
          <xdr:nvSpPr>
            <xdr:cNvPr id="11269" name="Object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xmlns="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76200</xdr:colOff>
          <xdr:row>32</xdr:row>
          <xdr:rowOff>9525</xdr:rowOff>
        </xdr:from>
        <xdr:ext cx="152400" cy="157162"/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xmlns="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ezaca/Dropbox%20(ASU)/MEGADAPT/SHV/Plantilla%20Funciones%20de%20val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reciente CX"/>
      <sheetName val="Decreciente CX"/>
      <sheetName val="Campana 2"/>
      <sheetName val="Coseno"/>
    </sheetNames>
    <definedNames>
      <definedName name="sdsad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10" Type="http://schemas.openxmlformats.org/officeDocument/2006/relationships/ctrlProp" Target="../ctrlProps/ctrlProp1.xml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6.bin"/><Relationship Id="rId13" Type="http://schemas.openxmlformats.org/officeDocument/2006/relationships/image" Target="../media/image6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11" Type="http://schemas.openxmlformats.org/officeDocument/2006/relationships/image" Target="../media/image5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7.bin"/><Relationship Id="rId4" Type="http://schemas.openxmlformats.org/officeDocument/2006/relationships/oleObject" Target="../embeddings/oleObject4.bin"/><Relationship Id="rId9" Type="http://schemas.openxmlformats.org/officeDocument/2006/relationships/image" Target="../media/image4.emf"/><Relationship Id="rId1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7.emf"/><Relationship Id="rId10" Type="http://schemas.openxmlformats.org/officeDocument/2006/relationships/ctrlProp" Target="../ctrlProps/ctrlProp3.xml"/><Relationship Id="rId4" Type="http://schemas.openxmlformats.org/officeDocument/2006/relationships/oleObject" Target="../embeddings/oleObject9.bin"/><Relationship Id="rId9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4.bin"/><Relationship Id="rId13" Type="http://schemas.openxmlformats.org/officeDocument/2006/relationships/image" Target="../media/image6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16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3.bin"/><Relationship Id="rId11" Type="http://schemas.openxmlformats.org/officeDocument/2006/relationships/image" Target="../media/image5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15.bin"/><Relationship Id="rId4" Type="http://schemas.openxmlformats.org/officeDocument/2006/relationships/oleObject" Target="../embeddings/oleObject12.bin"/><Relationship Id="rId9" Type="http://schemas.openxmlformats.org/officeDocument/2006/relationships/image" Target="../media/image4.emf"/><Relationship Id="rId14" Type="http://schemas.openxmlformats.org/officeDocument/2006/relationships/ctrlProp" Target="../ctrlProps/ctrlProp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3" Type="http://schemas.openxmlformats.org/officeDocument/2006/relationships/vmlDrawing" Target="../drawings/vmlDrawing5.vml"/><Relationship Id="rId7" Type="http://schemas.openxmlformats.org/officeDocument/2006/relationships/image" Target="../media/image2.emf"/><Relationship Id="rId12" Type="http://schemas.openxmlformats.org/officeDocument/2006/relationships/ctrlProp" Target="../ctrlProps/ctrlProp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9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0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3.bin"/><Relationship Id="rId3" Type="http://schemas.openxmlformats.org/officeDocument/2006/relationships/vmlDrawing" Target="../drawings/vmlDrawing6.vml"/><Relationship Id="rId7" Type="http://schemas.openxmlformats.org/officeDocument/2006/relationships/image" Target="../media/image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22.bin"/><Relationship Id="rId5" Type="http://schemas.openxmlformats.org/officeDocument/2006/relationships/image" Target="../media/image7.emf"/><Relationship Id="rId10" Type="http://schemas.openxmlformats.org/officeDocument/2006/relationships/ctrlProp" Target="../ctrlProps/ctrlProp6.xml"/><Relationship Id="rId4" Type="http://schemas.openxmlformats.org/officeDocument/2006/relationships/oleObject" Target="../embeddings/oleObject21.bin"/><Relationship Id="rId9" Type="http://schemas.openxmlformats.org/officeDocument/2006/relationships/image" Target="../media/image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26.bin"/><Relationship Id="rId13" Type="http://schemas.openxmlformats.org/officeDocument/2006/relationships/image" Target="../media/image4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28.bin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25.bin"/><Relationship Id="rId11" Type="http://schemas.openxmlformats.org/officeDocument/2006/relationships/image" Target="../media/image11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27.bin"/><Relationship Id="rId4" Type="http://schemas.openxmlformats.org/officeDocument/2006/relationships/oleObject" Target="../embeddings/oleObject24.bin"/><Relationship Id="rId9" Type="http://schemas.openxmlformats.org/officeDocument/2006/relationships/image" Target="../media/image10.emf"/><Relationship Id="rId1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BG56"/>
  <sheetViews>
    <sheetView workbookViewId="0">
      <selection activeCell="G5" sqref="G5:L5"/>
    </sheetView>
  </sheetViews>
  <sheetFormatPr defaultColWidth="9.140625" defaultRowHeight="12.75" x14ac:dyDescent="0.2"/>
  <cols>
    <col min="1" max="1" width="2.85546875" style="158" customWidth="1"/>
    <col min="2" max="52" width="2.140625" style="158" customWidth="1"/>
    <col min="53" max="16384" width="9.140625" style="158"/>
  </cols>
  <sheetData>
    <row r="1" spans="1:44" ht="4.5" customHeight="1" x14ac:dyDescent="0.2">
      <c r="A1" s="95"/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</row>
    <row r="2" spans="1:44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</row>
    <row r="3" spans="1:44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</row>
    <row r="4" spans="1:44" x14ac:dyDescent="0.2">
      <c r="A4" s="9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</row>
    <row r="5" spans="1:44" x14ac:dyDescent="0.2">
      <c r="A5" s="95"/>
      <c r="B5" s="95"/>
      <c r="C5" s="172">
        <f>AM27</f>
        <v>0</v>
      </c>
      <c r="D5" s="172"/>
      <c r="E5" s="172"/>
      <c r="F5" s="172"/>
      <c r="G5" s="172">
        <f>EXP(-$AK$6*C5)</f>
        <v>1</v>
      </c>
      <c r="H5" s="172"/>
      <c r="I5" s="172"/>
      <c r="J5" s="172"/>
      <c r="K5" s="172"/>
      <c r="L5" s="172"/>
      <c r="M5" s="172">
        <f>(G5-MIN($G$5:$G$25))/(MAX($G$5:$G$25)-MIN($G$5:$G$25))</f>
        <v>1</v>
      </c>
      <c r="N5" s="172"/>
      <c r="O5" s="172"/>
      <c r="P5" s="172"/>
      <c r="Q5" s="172"/>
      <c r="R5" s="172"/>
      <c r="S5" s="172"/>
      <c r="T5" s="95"/>
      <c r="U5" s="95"/>
      <c r="V5" s="95"/>
      <c r="W5" s="123"/>
      <c r="X5" s="123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</row>
    <row r="6" spans="1:44" x14ac:dyDescent="0.2">
      <c r="A6" s="95"/>
      <c r="B6" s="95"/>
      <c r="C6" s="172">
        <f>C5+$AI$10</f>
        <v>16.8</v>
      </c>
      <c r="D6" s="172"/>
      <c r="E6" s="172"/>
      <c r="F6" s="172"/>
      <c r="G6" s="172">
        <f>EXP(-$AK$6*C6)</f>
        <v>0.89849973264793115</v>
      </c>
      <c r="H6" s="172"/>
      <c r="I6" s="172"/>
      <c r="J6" s="172"/>
      <c r="K6" s="172"/>
      <c r="L6" s="172"/>
      <c r="M6" s="172">
        <f>(G6-MIN($G$5:$G$25))/(MAX($G$5:$G$25)-MIN($G$5:$G$25))</f>
        <v>0.88497420247773295</v>
      </c>
      <c r="N6" s="172"/>
      <c r="O6" s="172"/>
      <c r="P6" s="172"/>
      <c r="Q6" s="172"/>
      <c r="R6" s="172"/>
      <c r="S6" s="172"/>
      <c r="T6" s="95"/>
      <c r="U6" s="95"/>
      <c r="V6" s="95"/>
      <c r="W6" s="123"/>
      <c r="X6" s="123"/>
      <c r="Y6" s="95"/>
      <c r="Z6" s="95"/>
      <c r="AA6" s="126" t="s">
        <v>26</v>
      </c>
      <c r="AB6" s="126"/>
      <c r="AC6" s="126"/>
      <c r="AD6" s="126"/>
      <c r="AE6" s="126"/>
      <c r="AF6" s="126"/>
      <c r="AG6" s="126"/>
      <c r="AH6" s="126"/>
      <c r="AI6" s="126"/>
      <c r="AJ6" s="126"/>
      <c r="AK6" s="126">
        <f>(-LOG(LOG(1.1+0.88*(10-AM29))))/((LOG(AM28))^2)</f>
        <v>6.3707660900205266E-3</v>
      </c>
      <c r="AL6" s="126"/>
      <c r="AM6" s="126"/>
      <c r="AN6" s="126"/>
      <c r="AO6" s="126"/>
      <c r="AP6" s="126"/>
      <c r="AQ6" s="95"/>
      <c r="AR6" s="95"/>
    </row>
    <row r="7" spans="1:44" x14ac:dyDescent="0.2">
      <c r="A7" s="95"/>
      <c r="B7" s="95"/>
      <c r="C7" s="172">
        <f>C6+$AI$10</f>
        <v>33.6</v>
      </c>
      <c r="D7" s="172"/>
      <c r="E7" s="172"/>
      <c r="F7" s="172"/>
      <c r="G7" s="172">
        <f>EXP(-$AK$6*C7)</f>
        <v>0.80730176956840372</v>
      </c>
      <c r="H7" s="172"/>
      <c r="I7" s="172"/>
      <c r="J7" s="172"/>
      <c r="K7" s="172"/>
      <c r="L7" s="172"/>
      <c r="M7" s="172">
        <f>(G7-MIN($G$5:$G$25))/(MAX($G$5:$G$25)-MIN($G$5:$G$25))</f>
        <v>0.78162355415636087</v>
      </c>
      <c r="N7" s="172"/>
      <c r="O7" s="172"/>
      <c r="P7" s="172"/>
      <c r="Q7" s="172"/>
      <c r="R7" s="172"/>
      <c r="S7" s="172"/>
      <c r="T7" s="95"/>
      <c r="U7" s="95"/>
      <c r="V7" s="95"/>
      <c r="W7" s="123"/>
      <c r="X7" s="123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</row>
    <row r="8" spans="1:44" x14ac:dyDescent="0.2">
      <c r="A8" s="95"/>
      <c r="B8" s="95"/>
      <c r="C8" s="172">
        <f>C7+$AI$10</f>
        <v>50.400000000000006</v>
      </c>
      <c r="D8" s="172"/>
      <c r="E8" s="172"/>
      <c r="F8" s="172"/>
      <c r="G8" s="172">
        <f>EXP(-$AK$6*C8)</f>
        <v>0.7253604241234124</v>
      </c>
      <c r="H8" s="172"/>
      <c r="I8" s="172"/>
      <c r="J8" s="172"/>
      <c r="K8" s="172"/>
      <c r="L8" s="172"/>
      <c r="M8" s="172">
        <f>(G8-MIN($G$5:$G$25))/(MAX($G$5:$G$25)-MIN($G$5:$G$25))</f>
        <v>0.68876302427061764</v>
      </c>
      <c r="N8" s="172"/>
      <c r="O8" s="172"/>
      <c r="P8" s="172"/>
      <c r="Q8" s="172"/>
      <c r="R8" s="172"/>
      <c r="S8" s="172"/>
      <c r="T8" s="95"/>
      <c r="U8" s="95"/>
      <c r="V8" s="95"/>
      <c r="W8" s="123"/>
      <c r="X8" s="123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</row>
    <row r="9" spans="1:44" x14ac:dyDescent="0.2">
      <c r="A9" s="95"/>
      <c r="B9" s="95"/>
      <c r="C9" s="172">
        <f>C8+$AI$10</f>
        <v>67.2</v>
      </c>
      <c r="D9" s="172"/>
      <c r="E9" s="172"/>
      <c r="F9" s="172"/>
      <c r="G9" s="172">
        <f>EXP(-$AK$6*C9)</f>
        <v>0.65173614714827599</v>
      </c>
      <c r="H9" s="172"/>
      <c r="I9" s="172"/>
      <c r="J9" s="172"/>
      <c r="K9" s="172"/>
      <c r="L9" s="172"/>
      <c r="M9" s="172">
        <f>(G9-MIN($G$5:$G$25))/(MAX($G$5:$G$25)-MIN($G$5:$G$25))</f>
        <v>0.60532786299473229</v>
      </c>
      <c r="N9" s="172"/>
      <c r="O9" s="172"/>
      <c r="P9" s="172"/>
      <c r="Q9" s="172"/>
      <c r="R9" s="172"/>
      <c r="S9" s="172"/>
      <c r="T9" s="95"/>
      <c r="U9" s="95"/>
      <c r="V9" s="95"/>
      <c r="W9" s="123"/>
      <c r="X9" s="123"/>
      <c r="Y9" s="95"/>
      <c r="Z9" s="95"/>
      <c r="AA9" s="120"/>
      <c r="AB9" s="120"/>
      <c r="AC9" s="120"/>
      <c r="AD9" s="120"/>
      <c r="AE9" s="120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</row>
    <row r="10" spans="1:44" x14ac:dyDescent="0.2">
      <c r="A10" s="95"/>
      <c r="B10" s="95"/>
      <c r="C10" s="172">
        <f>C9+$AI$10</f>
        <v>84</v>
      </c>
      <c r="D10" s="172"/>
      <c r="E10" s="172"/>
      <c r="F10" s="172"/>
      <c r="G10" s="172">
        <f>EXP(-$AK$6*C10)</f>
        <v>0.58558475396971876</v>
      </c>
      <c r="H10" s="172"/>
      <c r="I10" s="172"/>
      <c r="J10" s="172"/>
      <c r="K10" s="172"/>
      <c r="L10" s="172"/>
      <c r="M10" s="172">
        <f>(G10-MIN($G$5:$G$25))/(MAX($G$5:$G$25)-MIN($G$5:$G$25))</f>
        <v>0.53036139289491224</v>
      </c>
      <c r="N10" s="172"/>
      <c r="O10" s="172"/>
      <c r="P10" s="172"/>
      <c r="Q10" s="172"/>
      <c r="R10" s="172"/>
      <c r="S10" s="172"/>
      <c r="T10" s="95"/>
      <c r="U10" s="95"/>
      <c r="V10" s="95"/>
      <c r="W10" s="123"/>
      <c r="X10" s="123"/>
      <c r="Y10" s="95"/>
      <c r="Z10" s="176"/>
      <c r="AA10" s="122"/>
      <c r="AB10" s="122"/>
      <c r="AC10" s="126" t="s">
        <v>0</v>
      </c>
      <c r="AD10" s="126"/>
      <c r="AE10" s="126"/>
      <c r="AF10" s="126"/>
      <c r="AG10" s="126"/>
      <c r="AH10" s="126"/>
      <c r="AI10" s="118">
        <f>(AM28-AM27)/20</f>
        <v>16.8</v>
      </c>
      <c r="AJ10" s="118"/>
      <c r="AK10" s="118"/>
      <c r="AL10" s="118"/>
      <c r="AM10" s="95"/>
      <c r="AN10" s="95"/>
      <c r="AO10" s="95"/>
      <c r="AP10" s="95"/>
      <c r="AQ10" s="95"/>
      <c r="AR10" s="95"/>
    </row>
    <row r="11" spans="1:44" ht="12.75" customHeight="1" x14ac:dyDescent="0.2">
      <c r="A11" s="95"/>
      <c r="B11" s="95"/>
      <c r="C11" s="172">
        <f>C10+$AI$10</f>
        <v>100.8</v>
      </c>
      <c r="D11" s="172"/>
      <c r="E11" s="172"/>
      <c r="F11" s="172"/>
      <c r="G11" s="172">
        <f>EXP(-$AK$6*C11)</f>
        <v>0.52614774488449678</v>
      </c>
      <c r="H11" s="172"/>
      <c r="I11" s="172"/>
      <c r="J11" s="172"/>
      <c r="K11" s="172"/>
      <c r="L11" s="172"/>
      <c r="M11" s="172">
        <f>(G11-MIN($G$5:$G$25))/(MAX($G$5:$G$25)-MIN($G$5:$G$25))</f>
        <v>0.46300403955266473</v>
      </c>
      <c r="N11" s="172"/>
      <c r="O11" s="172"/>
      <c r="P11" s="172"/>
      <c r="Q11" s="172"/>
      <c r="R11" s="172"/>
      <c r="S11" s="172"/>
      <c r="T11" s="95"/>
      <c r="U11" s="95"/>
      <c r="V11" s="95"/>
      <c r="W11" s="123"/>
      <c r="X11" s="123"/>
      <c r="Y11" s="95"/>
      <c r="Z11" s="95"/>
      <c r="AA11" s="120"/>
      <c r="AB11" s="120"/>
      <c r="AC11" s="175" t="s">
        <v>1</v>
      </c>
      <c r="AD11" s="175"/>
      <c r="AE11" s="175"/>
      <c r="AF11" s="175"/>
      <c r="AG11" s="175"/>
      <c r="AH11" s="175"/>
      <c r="AI11" s="175"/>
      <c r="AJ11" s="175"/>
      <c r="AK11" s="175"/>
      <c r="AL11" s="175"/>
      <c r="AM11" s="95"/>
      <c r="AN11" s="95"/>
      <c r="AO11" s="95"/>
      <c r="AP11" s="95"/>
      <c r="AQ11" s="95"/>
      <c r="AR11" s="95"/>
    </row>
    <row r="12" spans="1:44" x14ac:dyDescent="0.2">
      <c r="A12" s="95"/>
      <c r="B12" s="95"/>
      <c r="C12" s="172">
        <f>C11+$AI$10</f>
        <v>117.6</v>
      </c>
      <c r="D12" s="172"/>
      <c r="E12" s="172"/>
      <c r="F12" s="172"/>
      <c r="G12" s="172">
        <f>EXP(-$AK$6*C12)</f>
        <v>0.47274360811203225</v>
      </c>
      <c r="H12" s="172"/>
      <c r="I12" s="172"/>
      <c r="J12" s="172"/>
      <c r="K12" s="172"/>
      <c r="L12" s="172"/>
      <c r="M12" s="172">
        <f>(G12-MIN($G$5:$G$25))/(MAX($G$5:$G$25)-MIN($G$5:$G$25))</f>
        <v>0.40248347558278319</v>
      </c>
      <c r="N12" s="172"/>
      <c r="O12" s="172"/>
      <c r="P12" s="172"/>
      <c r="Q12" s="172"/>
      <c r="R12" s="172"/>
      <c r="S12" s="172"/>
      <c r="T12" s="95"/>
      <c r="U12" s="95"/>
      <c r="V12" s="95"/>
      <c r="W12" s="123"/>
      <c r="X12" s="123"/>
      <c r="Y12" s="95"/>
      <c r="Z12" s="95"/>
      <c r="AA12" s="95"/>
      <c r="AB12" s="9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95"/>
      <c r="AN12" s="95"/>
      <c r="AO12" s="95"/>
      <c r="AP12" s="95"/>
      <c r="AQ12" s="95"/>
      <c r="AR12" s="95"/>
    </row>
    <row r="13" spans="1:44" x14ac:dyDescent="0.2">
      <c r="A13" s="95"/>
      <c r="B13" s="95"/>
      <c r="C13" s="172">
        <f>C12+$AI$10</f>
        <v>134.4</v>
      </c>
      <c r="D13" s="172"/>
      <c r="E13" s="172"/>
      <c r="F13" s="172"/>
      <c r="G13" s="172">
        <f>EXP(-$AK$6*C13)</f>
        <v>0.42476000549967929</v>
      </c>
      <c r="H13" s="172"/>
      <c r="I13" s="172"/>
      <c r="J13" s="172"/>
      <c r="K13" s="172"/>
      <c r="L13" s="172"/>
      <c r="M13" s="172">
        <f>(G13-MIN($G$5:$G$25))/(MAX($G$5:$G$25)-MIN($G$5:$G$25))</f>
        <v>0.34810576503614254</v>
      </c>
      <c r="N13" s="172"/>
      <c r="O13" s="172"/>
      <c r="P13" s="172"/>
      <c r="Q13" s="172"/>
      <c r="R13" s="172"/>
      <c r="S13" s="172"/>
      <c r="T13" s="95"/>
      <c r="U13" s="95"/>
      <c r="V13" s="95"/>
      <c r="W13" s="123"/>
      <c r="X13" s="123"/>
      <c r="Y13" s="95"/>
      <c r="Z13" s="95"/>
      <c r="AA13" s="95"/>
      <c r="AB13" s="9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95"/>
      <c r="AN13" s="95"/>
      <c r="AO13" s="95"/>
      <c r="AP13" s="95"/>
      <c r="AQ13" s="95"/>
      <c r="AR13" s="95"/>
    </row>
    <row r="14" spans="1:44" x14ac:dyDescent="0.2">
      <c r="A14" s="95"/>
      <c r="B14" s="95"/>
      <c r="C14" s="172">
        <f>C13+$AI$10</f>
        <v>151.20000000000002</v>
      </c>
      <c r="D14" s="172"/>
      <c r="E14" s="172"/>
      <c r="F14" s="172"/>
      <c r="G14" s="172">
        <f>EXP(-$AK$6*C14)</f>
        <v>0.38164675138099557</v>
      </c>
      <c r="H14" s="172"/>
      <c r="I14" s="172"/>
      <c r="J14" s="172"/>
      <c r="K14" s="172"/>
      <c r="L14" s="172"/>
      <c r="M14" s="172">
        <f>(G14-MIN($G$5:$G$25))/(MAX($G$5:$G$25)-MIN($G$5:$G$25))</f>
        <v>0.29924740664797939</v>
      </c>
      <c r="N14" s="172"/>
      <c r="O14" s="172"/>
      <c r="P14" s="172"/>
      <c r="Q14" s="172"/>
      <c r="R14" s="172"/>
      <c r="S14" s="172"/>
      <c r="T14" s="95"/>
      <c r="U14" s="95"/>
      <c r="V14" s="95"/>
      <c r="W14" s="123"/>
      <c r="X14" s="123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</row>
    <row r="15" spans="1:44" x14ac:dyDescent="0.2">
      <c r="A15" s="95"/>
      <c r="B15" s="95"/>
      <c r="C15" s="172">
        <f>C14+$AI$10</f>
        <v>168.00000000000003</v>
      </c>
      <c r="D15" s="172"/>
      <c r="E15" s="172"/>
      <c r="F15" s="172"/>
      <c r="G15" s="172">
        <f>EXP(-$AK$6*C15)</f>
        <v>0.3429095040817759</v>
      </c>
      <c r="H15" s="172"/>
      <c r="I15" s="172"/>
      <c r="J15" s="172"/>
      <c r="K15" s="172"/>
      <c r="L15" s="172"/>
      <c r="M15" s="172">
        <f>(G15-MIN($G$5:$G$25))/(MAX($G$5:$G$25)-MIN($G$5:$G$25))</f>
        <v>0.25534818469859788</v>
      </c>
      <c r="N15" s="172"/>
      <c r="O15" s="172"/>
      <c r="P15" s="172"/>
      <c r="Q15" s="172"/>
      <c r="R15" s="172"/>
      <c r="S15" s="172"/>
      <c r="T15" s="95"/>
      <c r="U15" s="95"/>
      <c r="V15" s="95"/>
      <c r="W15" s="123"/>
      <c r="X15" s="123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</row>
    <row r="16" spans="1:44" x14ac:dyDescent="0.2">
      <c r="A16" s="95"/>
      <c r="B16" s="95"/>
      <c r="C16" s="172">
        <f>C15+$AI$10</f>
        <v>184.80000000000004</v>
      </c>
      <c r="D16" s="172"/>
      <c r="E16" s="172"/>
      <c r="F16" s="172"/>
      <c r="G16" s="172">
        <f>EXP(-$AK$6*C16)</f>
        <v>0.30810409773991032</v>
      </c>
      <c r="H16" s="172"/>
      <c r="I16" s="172"/>
      <c r="J16" s="172"/>
      <c r="K16" s="172"/>
      <c r="L16" s="172"/>
      <c r="M16" s="172">
        <f>(G16-MIN($G$5:$G$25))/(MAX($G$5:$G$25)-MIN($G$5:$G$25))</f>
        <v>0.21590474551362654</v>
      </c>
      <c r="N16" s="172"/>
      <c r="O16" s="172"/>
      <c r="P16" s="172"/>
      <c r="Q16" s="172"/>
      <c r="R16" s="172"/>
      <c r="S16" s="172"/>
      <c r="T16" s="95"/>
      <c r="U16" s="95"/>
      <c r="V16" s="95"/>
      <c r="W16" s="123"/>
      <c r="X16" s="123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</row>
    <row r="17" spans="1:59" ht="12.75" customHeight="1" x14ac:dyDescent="0.2">
      <c r="A17" s="95"/>
      <c r="B17" s="95"/>
      <c r="C17" s="172">
        <f>C16+$AI$10</f>
        <v>201.60000000000005</v>
      </c>
      <c r="D17" s="172"/>
      <c r="E17" s="172"/>
      <c r="F17" s="172"/>
      <c r="G17" s="172">
        <f>EXP(-$AK$6*C17)</f>
        <v>0.27683144944704147</v>
      </c>
      <c r="H17" s="172"/>
      <c r="I17" s="172"/>
      <c r="J17" s="172"/>
      <c r="K17" s="172"/>
      <c r="L17" s="172"/>
      <c r="M17" s="172">
        <f>(G17-MIN($G$5:$G$25))/(MAX($G$5:$G$25)-MIN($G$5:$G$25))</f>
        <v>0.18046482595121482</v>
      </c>
      <c r="N17" s="172"/>
      <c r="O17" s="172"/>
      <c r="P17" s="172"/>
      <c r="Q17" s="172"/>
      <c r="R17" s="172"/>
      <c r="S17" s="172"/>
      <c r="T17" s="95"/>
      <c r="U17" s="95"/>
      <c r="V17" s="95"/>
      <c r="W17" s="123"/>
      <c r="X17" s="123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</row>
    <row r="18" spans="1:59" x14ac:dyDescent="0.2">
      <c r="A18" s="95"/>
      <c r="B18" s="95"/>
      <c r="C18" s="172">
        <f>C17+$AI$10</f>
        <v>218.40000000000006</v>
      </c>
      <c r="D18" s="172"/>
      <c r="E18" s="172"/>
      <c r="F18" s="172"/>
      <c r="G18" s="172">
        <f>EXP(-$AK$6*C18)</f>
        <v>0.24873298331670599</v>
      </c>
      <c r="H18" s="172"/>
      <c r="I18" s="172"/>
      <c r="J18" s="172"/>
      <c r="K18" s="172"/>
      <c r="L18" s="172"/>
      <c r="M18" s="172">
        <f>(G18-MIN($G$5:$G$25))/(MAX($G$5:$G$25)-MIN($G$5:$G$25))</f>
        <v>0.14862206769932371</v>
      </c>
      <c r="N18" s="172"/>
      <c r="O18" s="172"/>
      <c r="P18" s="172"/>
      <c r="Q18" s="172"/>
      <c r="R18" s="172"/>
      <c r="S18" s="172"/>
      <c r="T18" s="95"/>
      <c r="U18" s="95"/>
      <c r="V18" s="95"/>
      <c r="W18" s="123"/>
      <c r="X18" s="123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</row>
    <row r="19" spans="1:59" ht="12.75" customHeight="1" x14ac:dyDescent="0.2">
      <c r="A19" s="95"/>
      <c r="B19" s="95"/>
      <c r="C19" s="172">
        <f>C18+$AI$10</f>
        <v>235.20000000000007</v>
      </c>
      <c r="D19" s="172"/>
      <c r="E19" s="172"/>
      <c r="F19" s="172"/>
      <c r="G19" s="172">
        <f>EXP(-$AK$6*C19)</f>
        <v>0.22348651901078259</v>
      </c>
      <c r="H19" s="172"/>
      <c r="I19" s="172"/>
      <c r="J19" s="172"/>
      <c r="K19" s="172"/>
      <c r="L19" s="172"/>
      <c r="M19" s="172">
        <f>(G19-MIN($G$5:$G$25))/(MAX($G$5:$G$25)-MIN($G$5:$G$25))</f>
        <v>0.12001135792322676</v>
      </c>
      <c r="N19" s="172"/>
      <c r="O19" s="172"/>
      <c r="P19" s="172"/>
      <c r="Q19" s="172"/>
      <c r="R19" s="172"/>
      <c r="S19" s="172"/>
      <c r="T19" s="95"/>
      <c r="U19" s="95"/>
      <c r="V19" s="95"/>
      <c r="W19" s="123"/>
      <c r="X19" s="123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</row>
    <row r="20" spans="1:59" x14ac:dyDescent="0.2">
      <c r="A20" s="95"/>
      <c r="B20" s="95"/>
      <c r="C20" s="172">
        <f>C19+$AI$10</f>
        <v>252.00000000000009</v>
      </c>
      <c r="D20" s="172"/>
      <c r="E20" s="172"/>
      <c r="F20" s="172"/>
      <c r="G20" s="172">
        <f>EXP(-$AK$6*C20)</f>
        <v>0.20080257758160497</v>
      </c>
      <c r="H20" s="172"/>
      <c r="I20" s="172"/>
      <c r="J20" s="172"/>
      <c r="K20" s="172"/>
      <c r="L20" s="172"/>
      <c r="M20" s="172">
        <f>(G20-MIN($G$5:$G$25))/(MAX($G$5:$G$25)-MIN($G$5:$G$25))</f>
        <v>9.4304642838536221E-2</v>
      </c>
      <c r="N20" s="172"/>
      <c r="O20" s="172"/>
      <c r="P20" s="172"/>
      <c r="Q20" s="172"/>
      <c r="R20" s="172"/>
      <c r="S20" s="172"/>
      <c r="T20" s="95"/>
      <c r="U20" s="95"/>
      <c r="V20" s="95"/>
      <c r="W20" s="123"/>
      <c r="X20" s="123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</row>
    <row r="21" spans="1:59" ht="12.75" customHeight="1" x14ac:dyDescent="0.2">
      <c r="A21" s="95"/>
      <c r="B21" s="95"/>
      <c r="C21" s="172">
        <f>C20+$AI$10</f>
        <v>268.80000000000007</v>
      </c>
      <c r="D21" s="172"/>
      <c r="E21" s="172"/>
      <c r="F21" s="172"/>
      <c r="G21" s="172">
        <f>EXP(-$AK$6*C21)</f>
        <v>0.18042106227208751</v>
      </c>
      <c r="H21" s="172"/>
      <c r="I21" s="172"/>
      <c r="J21" s="172"/>
      <c r="K21" s="172"/>
      <c r="L21" s="172"/>
      <c r="M21" s="172">
        <f>(G21-MIN($G$5:$G$25))/(MAX($G$5:$G$25)-MIN($G$5:$G$25))</f>
        <v>7.1207166207685191E-2</v>
      </c>
      <c r="N21" s="172"/>
      <c r="O21" s="172"/>
      <c r="P21" s="172"/>
      <c r="Q21" s="172"/>
      <c r="R21" s="172"/>
      <c r="S21" s="172"/>
      <c r="T21" s="95"/>
      <c r="U21" s="95"/>
      <c r="V21" s="95"/>
      <c r="W21" s="123"/>
      <c r="X21" s="123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</row>
    <row r="22" spans="1:59" x14ac:dyDescent="0.2">
      <c r="A22" s="95"/>
      <c r="B22" s="95"/>
      <c r="C22" s="172">
        <f>C21+$AI$10</f>
        <v>285.60000000000008</v>
      </c>
      <c r="D22" s="172"/>
      <c r="E22" s="172"/>
      <c r="F22" s="172"/>
      <c r="G22" s="172">
        <f>EXP(-$AK$6*C22)</f>
        <v>0.16210827621552634</v>
      </c>
      <c r="H22" s="172"/>
      <c r="I22" s="172"/>
      <c r="J22" s="172"/>
      <c r="K22" s="172"/>
      <c r="L22" s="172"/>
      <c r="M22" s="172">
        <f>(G22-MIN($G$5:$G$25))/(MAX($G$5:$G$25)-MIN($G$5:$G$25))</f>
        <v>5.0454089630023694E-2</v>
      </c>
      <c r="N22" s="172"/>
      <c r="O22" s="172"/>
      <c r="P22" s="172"/>
      <c r="Q22" s="172"/>
      <c r="R22" s="172"/>
      <c r="S22" s="172"/>
      <c r="T22" s="95"/>
      <c r="U22" s="95"/>
      <c r="V22" s="95"/>
      <c r="W22" s="123"/>
      <c r="X22" s="123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174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</row>
    <row r="23" spans="1:59" x14ac:dyDescent="0.2">
      <c r="A23" s="95"/>
      <c r="B23" s="95"/>
      <c r="C23" s="172">
        <f>C22+$AI$10</f>
        <v>302.40000000000009</v>
      </c>
      <c r="D23" s="172"/>
      <c r="E23" s="172"/>
      <c r="F23" s="172"/>
      <c r="G23" s="172">
        <f>EXP(-$AK$6*C23)</f>
        <v>0.14565424283966738</v>
      </c>
      <c r="H23" s="172"/>
      <c r="I23" s="172"/>
      <c r="J23" s="172"/>
      <c r="K23" s="172"/>
      <c r="L23" s="172"/>
      <c r="M23" s="172">
        <f>(G23-MIN($G$5:$G$25))/(MAX($G$5:$G$25)-MIN($G$5:$G$25))</f>
        <v>3.1807455873372796E-2</v>
      </c>
      <c r="N23" s="172"/>
      <c r="O23" s="172"/>
      <c r="P23" s="172"/>
      <c r="Q23" s="172"/>
      <c r="R23" s="172"/>
      <c r="S23" s="172"/>
      <c r="T23" s="95"/>
      <c r="U23" s="95"/>
      <c r="V23" s="95"/>
      <c r="W23" s="123"/>
      <c r="X23" s="123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spans="1:59" x14ac:dyDescent="0.2">
      <c r="A24" s="95"/>
      <c r="B24" s="95"/>
      <c r="C24" s="172">
        <f>C23+$AI$10</f>
        <v>319.2000000000001</v>
      </c>
      <c r="D24" s="172"/>
      <c r="E24" s="172"/>
      <c r="F24" s="172"/>
      <c r="G24" s="172">
        <f>EXP(-$AK$6*C24)</f>
        <v>0.13087029825047797</v>
      </c>
      <c r="H24" s="172"/>
      <c r="I24" s="172"/>
      <c r="J24" s="172"/>
      <c r="K24" s="172"/>
      <c r="L24" s="172"/>
      <c r="M24" s="172">
        <f>(G24-MIN($G$5:$G$25))/(MAX($G$5:$G$25)-MIN($G$5:$G$25))</f>
        <v>1.5053460428238082E-2</v>
      </c>
      <c r="N24" s="172"/>
      <c r="O24" s="172"/>
      <c r="P24" s="172"/>
      <c r="Q24" s="172"/>
      <c r="R24" s="172"/>
      <c r="S24" s="172"/>
      <c r="T24" s="95"/>
      <c r="U24" s="95"/>
      <c r="V24" s="95"/>
      <c r="W24" s="123"/>
      <c r="X24" s="123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</row>
    <row r="25" spans="1:59" x14ac:dyDescent="0.2">
      <c r="A25" s="95"/>
      <c r="B25" s="95"/>
      <c r="C25" s="172">
        <f>AM28</f>
        <v>336</v>
      </c>
      <c r="D25" s="172"/>
      <c r="E25" s="172"/>
      <c r="F25" s="172"/>
      <c r="G25" s="172">
        <f>EXP(-$AK$6*C25)</f>
        <v>0.11758692798960955</v>
      </c>
      <c r="H25" s="172"/>
      <c r="I25" s="172"/>
      <c r="J25" s="172"/>
      <c r="K25" s="172"/>
      <c r="L25" s="172"/>
      <c r="M25" s="172">
        <f>(G25-MIN($G$5:$G$25))/(MAX($G$5:$G$25)-MIN($G$5:$G$25))</f>
        <v>0</v>
      </c>
      <c r="N25" s="172"/>
      <c r="O25" s="172"/>
      <c r="P25" s="172"/>
      <c r="Q25" s="172"/>
      <c r="R25" s="172"/>
      <c r="S25" s="172"/>
      <c r="T25" s="95"/>
      <c r="U25" s="95"/>
      <c r="V25" s="95"/>
      <c r="W25" s="123"/>
      <c r="X25" s="123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162"/>
      <c r="AQ25" s="162"/>
      <c r="AR25" s="95"/>
      <c r="AT25" s="162"/>
      <c r="AV25" s="162"/>
      <c r="AW25" s="162"/>
      <c r="AX25" s="162"/>
      <c r="BB25" s="171"/>
      <c r="BC25" s="171"/>
    </row>
    <row r="26" spans="1:59" x14ac:dyDescent="0.2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</row>
    <row r="27" spans="1:59" x14ac:dyDescent="0.2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120"/>
      <c r="O27" s="151"/>
      <c r="P27" s="151"/>
      <c r="Q27" s="151"/>
      <c r="R27" s="151"/>
      <c r="S27" s="120"/>
      <c r="T27" s="120"/>
      <c r="U27" s="95"/>
      <c r="V27" s="95"/>
      <c r="W27" s="95"/>
      <c r="X27" s="95"/>
      <c r="Y27" s="95"/>
      <c r="Z27" s="151"/>
      <c r="AA27" s="150" t="s">
        <v>2</v>
      </c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18">
        <v>0</v>
      </c>
      <c r="AN27" s="118"/>
      <c r="AO27" s="118"/>
      <c r="AP27" s="118"/>
      <c r="AQ27" s="118"/>
      <c r="AR27" s="95"/>
    </row>
    <row r="28" spans="1:59" x14ac:dyDescent="0.2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120"/>
      <c r="O28" s="151"/>
      <c r="P28" s="151"/>
      <c r="Q28" s="151"/>
      <c r="R28" s="151"/>
      <c r="S28" s="120"/>
      <c r="T28" s="120"/>
      <c r="U28" s="95"/>
      <c r="V28" s="95"/>
      <c r="W28" s="95"/>
      <c r="X28" s="95"/>
      <c r="Y28" s="95"/>
      <c r="Z28" s="151"/>
      <c r="AA28" s="150" t="s">
        <v>3</v>
      </c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>
        <f>7*12 *4</f>
        <v>336</v>
      </c>
      <c r="AN28" s="118"/>
      <c r="AO28" s="118"/>
      <c r="AP28" s="118"/>
      <c r="AQ28" s="118"/>
      <c r="AR28" s="95"/>
    </row>
    <row r="29" spans="1:59" x14ac:dyDescent="0.2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120"/>
      <c r="O29" s="151"/>
      <c r="P29" s="151"/>
      <c r="Q29" s="151"/>
      <c r="R29" s="151"/>
      <c r="S29" s="120"/>
      <c r="T29" s="120"/>
      <c r="U29" s="95"/>
      <c r="V29" s="95"/>
      <c r="W29" s="95"/>
      <c r="X29" s="95"/>
      <c r="Y29" s="95"/>
      <c r="Z29" s="151"/>
      <c r="AA29" s="150" t="s">
        <v>25</v>
      </c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18">
        <v>2</v>
      </c>
      <c r="AN29" s="118"/>
      <c r="AO29" s="118"/>
      <c r="AP29" s="118"/>
      <c r="AQ29" s="118"/>
      <c r="AR29" s="95"/>
    </row>
    <row r="30" spans="1:59" x14ac:dyDescent="0.2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120"/>
      <c r="O30" s="151"/>
      <c r="P30" s="151"/>
      <c r="Q30" s="151"/>
      <c r="R30" s="151"/>
      <c r="S30" s="120"/>
      <c r="T30" s="120"/>
      <c r="U30" s="95"/>
      <c r="V30" s="95"/>
      <c r="W30" s="95"/>
      <c r="X30" s="95"/>
      <c r="Y30" s="95"/>
      <c r="Z30" s="151"/>
      <c r="AA30" s="150" t="s">
        <v>6</v>
      </c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 t="s">
        <v>7</v>
      </c>
      <c r="AN30" s="118"/>
      <c r="AO30" s="118"/>
      <c r="AP30" s="118"/>
      <c r="AQ30" s="118"/>
      <c r="AR30" s="95"/>
    </row>
    <row r="31" spans="1:59" ht="6" customHeight="1" x14ac:dyDescent="0.2">
      <c r="A31" s="95"/>
      <c r="B31" s="161"/>
      <c r="C31" s="161"/>
      <c r="D31" s="161"/>
      <c r="E31" s="161"/>
      <c r="F31" s="161"/>
      <c r="G31" s="161"/>
      <c r="H31" s="161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</row>
    <row r="32" spans="1:59" ht="12.75" customHeight="1" x14ac:dyDescent="0.2">
      <c r="A32" s="95"/>
      <c r="B32" s="161"/>
      <c r="C32" s="161"/>
      <c r="D32" s="95"/>
      <c r="E32" s="95"/>
      <c r="F32" s="95"/>
      <c r="G32" s="95"/>
      <c r="H32" s="95"/>
      <c r="I32" s="170" t="s">
        <v>8</v>
      </c>
      <c r="J32" s="169">
        <f>VALUE(AK6)</f>
        <v>6.3707660900205266E-3</v>
      </c>
      <c r="K32" s="169"/>
      <c r="L32" s="169"/>
      <c r="M32" s="169"/>
      <c r="N32" s="169"/>
      <c r="O32" s="169"/>
      <c r="P32" s="169"/>
      <c r="Q32" s="169"/>
      <c r="R32" s="95"/>
      <c r="S32" s="95"/>
      <c r="T32" s="95"/>
      <c r="U32" s="166" t="s">
        <v>10</v>
      </c>
      <c r="V32" s="166"/>
      <c r="W32" s="166"/>
      <c r="X32" s="166"/>
      <c r="Y32" s="166"/>
      <c r="Z32" s="166"/>
      <c r="AA32" s="166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</row>
    <row r="33" spans="1:46" x14ac:dyDescent="0.2">
      <c r="A33" s="95"/>
      <c r="B33" s="161"/>
      <c r="C33" s="161"/>
      <c r="D33" s="95"/>
      <c r="E33" s="95"/>
      <c r="F33" s="95"/>
      <c r="G33" s="95"/>
      <c r="H33" s="95"/>
      <c r="I33" s="170" t="s">
        <v>8</v>
      </c>
      <c r="J33" s="169" t="s">
        <v>9</v>
      </c>
      <c r="K33" s="169"/>
      <c r="L33" s="169"/>
      <c r="M33" s="169"/>
      <c r="N33" s="169"/>
      <c r="O33" s="169"/>
      <c r="P33" s="169"/>
      <c r="Q33" s="169"/>
      <c r="R33" s="95"/>
      <c r="S33" s="95"/>
      <c r="T33" s="95"/>
      <c r="U33" s="166"/>
      <c r="V33" s="166"/>
      <c r="W33" s="166"/>
      <c r="X33" s="166"/>
      <c r="Y33" s="166"/>
      <c r="Z33" s="166"/>
      <c r="AA33" s="166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</row>
    <row r="34" spans="1:46" x14ac:dyDescent="0.2">
      <c r="A34" s="95"/>
      <c r="B34" s="161"/>
      <c r="C34" s="163"/>
      <c r="D34" s="95"/>
      <c r="E34" s="95"/>
      <c r="F34" s="95"/>
      <c r="G34" s="95"/>
      <c r="H34" s="95"/>
      <c r="I34" s="165" t="s">
        <v>8</v>
      </c>
      <c r="J34" s="168">
        <f>MIN(G5:G25)</f>
        <v>0.11758692798960955</v>
      </c>
      <c r="K34" s="168"/>
      <c r="L34" s="168"/>
      <c r="M34" s="168"/>
      <c r="N34" s="168"/>
      <c r="O34" s="168"/>
      <c r="P34" s="168"/>
      <c r="Q34" s="168"/>
      <c r="R34" s="95"/>
      <c r="S34" s="95"/>
      <c r="T34" s="95"/>
      <c r="U34" s="166"/>
      <c r="V34" s="166"/>
      <c r="W34" s="166"/>
      <c r="X34" s="166"/>
      <c r="Y34" s="166"/>
      <c r="Z34" s="166"/>
      <c r="AA34" s="166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</row>
    <row r="35" spans="1:46" x14ac:dyDescent="0.2">
      <c r="A35" s="95"/>
      <c r="B35" s="161"/>
      <c r="C35" s="163"/>
      <c r="D35" s="95"/>
      <c r="E35" s="95"/>
      <c r="F35" s="95"/>
      <c r="G35" s="95"/>
      <c r="H35" s="95"/>
      <c r="I35" s="165" t="s">
        <v>8</v>
      </c>
      <c r="J35" s="167">
        <f>MAX(G5:G25)</f>
        <v>1</v>
      </c>
      <c r="K35" s="167"/>
      <c r="L35" s="167"/>
      <c r="M35" s="167"/>
      <c r="N35" s="167"/>
      <c r="O35" s="167"/>
      <c r="P35" s="167"/>
      <c r="Q35" s="167"/>
      <c r="R35" s="95"/>
      <c r="S35" s="95"/>
      <c r="T35" s="95"/>
      <c r="U35" s="166"/>
      <c r="V35" s="166"/>
      <c r="W35" s="166"/>
      <c r="X35" s="166"/>
      <c r="Y35" s="166"/>
      <c r="Z35" s="166"/>
      <c r="AA35" s="166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</row>
    <row r="36" spans="1:46" ht="6" customHeight="1" x14ac:dyDescent="0.2">
      <c r="A36" s="95"/>
      <c r="B36" s="161"/>
      <c r="C36" s="163"/>
      <c r="D36" s="165"/>
      <c r="E36" s="164"/>
      <c r="F36" s="95"/>
      <c r="G36" s="164"/>
      <c r="H36" s="95"/>
      <c r="I36" s="163"/>
      <c r="J36" s="163"/>
      <c r="K36" s="163"/>
      <c r="L36" s="161"/>
      <c r="M36" s="161"/>
      <c r="N36" s="161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</row>
    <row r="37" spans="1:46" x14ac:dyDescent="0.2">
      <c r="A37" s="95"/>
      <c r="B37" s="161"/>
      <c r="C37" s="145" t="s">
        <v>11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  <c r="W37" s="145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145"/>
      <c r="AN37" s="145"/>
      <c r="AO37" s="145"/>
      <c r="AP37" s="145"/>
      <c r="AQ37" s="95"/>
      <c r="AR37" s="162"/>
      <c r="AS37" s="162"/>
      <c r="AT37" s="162"/>
    </row>
    <row r="38" spans="1:46" x14ac:dyDescent="0.2">
      <c r="A38" s="95"/>
      <c r="B38" s="145" t="str">
        <f>"funcion_de_valor= (exp  ((-"&amp;VALUE(AK6)&amp;"*mapa_atributo)-("&amp;MIN(G5:G25)&amp;")))/(("&amp;MAX(G5:G25)&amp;")-("&amp;MIN(G5:G25)&amp;"))"</f>
        <v>funcion_de_valor= (exp  ((-0.00637076609002053*mapa_atributo)-(0.11758692798961)))/((1)-(0.11758692798961))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162"/>
      <c r="AS38" s="162"/>
      <c r="AT38" s="162"/>
    </row>
    <row r="39" spans="1:46" ht="6" customHeight="1" thickBot="1" x14ac:dyDescent="0.25">
      <c r="A39" s="95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160"/>
      <c r="AS39" s="160"/>
      <c r="AT39" s="160"/>
    </row>
    <row r="40" spans="1:46" ht="13.5" customHeight="1" thickBot="1" x14ac:dyDescent="0.25">
      <c r="A40" s="95"/>
      <c r="B40" s="98" t="s">
        <v>12</v>
      </c>
      <c r="C40" s="97"/>
      <c r="D40" s="97"/>
      <c r="E40" s="97"/>
      <c r="F40" s="97"/>
      <c r="G40" s="97"/>
      <c r="H40" s="97"/>
      <c r="I40" s="97"/>
      <c r="J40" s="97"/>
      <c r="K40" s="97"/>
      <c r="L40" s="96"/>
      <c r="M40" s="98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6"/>
      <c r="AR40" s="159"/>
      <c r="AS40" s="159"/>
      <c r="AT40" s="159"/>
    </row>
    <row r="41" spans="1:46" ht="13.5" customHeight="1" thickBot="1" x14ac:dyDescent="0.25">
      <c r="A41" s="95"/>
      <c r="B41" s="98" t="s">
        <v>14</v>
      </c>
      <c r="C41" s="97"/>
      <c r="D41" s="97"/>
      <c r="E41" s="97"/>
      <c r="F41" s="97"/>
      <c r="G41" s="97"/>
      <c r="H41" s="97"/>
      <c r="I41" s="97"/>
      <c r="J41" s="97"/>
      <c r="K41" s="97"/>
      <c r="L41" s="96"/>
      <c r="M41" s="98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6"/>
      <c r="AR41" s="95"/>
    </row>
    <row r="42" spans="1:46" ht="27" customHeight="1" thickBot="1" x14ac:dyDescent="0.25">
      <c r="A42" s="95"/>
      <c r="B42" s="98" t="s">
        <v>15</v>
      </c>
      <c r="C42" s="97"/>
      <c r="D42" s="97"/>
      <c r="E42" s="97"/>
      <c r="F42" s="97"/>
      <c r="G42" s="97"/>
      <c r="H42" s="97"/>
      <c r="I42" s="97"/>
      <c r="J42" s="97"/>
      <c r="K42" s="97"/>
      <c r="L42" s="96"/>
      <c r="M42" s="98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6"/>
      <c r="AR42" s="95"/>
    </row>
    <row r="43" spans="1:46" ht="13.5" customHeight="1" thickBot="1" x14ac:dyDescent="0.25">
      <c r="A43" s="95"/>
      <c r="B43" s="98" t="s">
        <v>16</v>
      </c>
      <c r="C43" s="97"/>
      <c r="D43" s="97"/>
      <c r="E43" s="97"/>
      <c r="F43" s="97"/>
      <c r="G43" s="97"/>
      <c r="H43" s="97"/>
      <c r="I43" s="97"/>
      <c r="J43" s="97"/>
      <c r="K43" s="97"/>
      <c r="L43" s="96"/>
      <c r="M43" s="98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6"/>
      <c r="AR43" s="95"/>
    </row>
    <row r="44" spans="1:46" ht="13.5" customHeight="1" thickBot="1" x14ac:dyDescent="0.25">
      <c r="A44" s="95"/>
      <c r="B44" s="98" t="s">
        <v>17</v>
      </c>
      <c r="C44" s="97"/>
      <c r="D44" s="97"/>
      <c r="E44" s="97"/>
      <c r="F44" s="97"/>
      <c r="G44" s="97"/>
      <c r="H44" s="97"/>
      <c r="I44" s="97"/>
      <c r="J44" s="97"/>
      <c r="K44" s="97"/>
      <c r="L44" s="96"/>
      <c r="M44" s="98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6"/>
      <c r="AR44" s="95"/>
    </row>
    <row r="45" spans="1:46" ht="12.75" customHeight="1" thickBot="1" x14ac:dyDescent="0.25">
      <c r="A45" s="95"/>
      <c r="B45" s="98" t="s">
        <v>18</v>
      </c>
      <c r="C45" s="97"/>
      <c r="D45" s="97"/>
      <c r="E45" s="97"/>
      <c r="F45" s="97"/>
      <c r="G45" s="97"/>
      <c r="H45" s="97"/>
      <c r="I45" s="97"/>
      <c r="J45" s="97"/>
      <c r="K45" s="97"/>
      <c r="L45" s="96"/>
      <c r="M45" s="107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5"/>
      <c r="AR45" s="95"/>
    </row>
    <row r="46" spans="1:46" ht="13.5" thickBot="1" x14ac:dyDescent="0.25">
      <c r="A46" s="95"/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6"/>
      <c r="M46" s="104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2"/>
      <c r="AR46" s="95"/>
    </row>
    <row r="47" spans="1:46" ht="13.5" thickBot="1" x14ac:dyDescent="0.25">
      <c r="A47" s="95"/>
      <c r="B47" s="98"/>
      <c r="C47" s="97"/>
      <c r="D47" s="97"/>
      <c r="E47" s="97"/>
      <c r="F47" s="97"/>
      <c r="G47" s="97"/>
      <c r="H47" s="97"/>
      <c r="I47" s="97"/>
      <c r="J47" s="97"/>
      <c r="K47" s="97"/>
      <c r="L47" s="96"/>
      <c r="M47" s="104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2"/>
      <c r="AR47" s="95"/>
    </row>
    <row r="48" spans="1:46" ht="13.5" thickBot="1" x14ac:dyDescent="0.25">
      <c r="A48" s="95"/>
      <c r="B48" s="98"/>
      <c r="C48" s="97"/>
      <c r="D48" s="97"/>
      <c r="E48" s="97"/>
      <c r="F48" s="97"/>
      <c r="G48" s="97"/>
      <c r="H48" s="97"/>
      <c r="I48" s="97"/>
      <c r="J48" s="97"/>
      <c r="K48" s="97"/>
      <c r="L48" s="96"/>
      <c r="M48" s="104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2"/>
      <c r="AR48" s="95"/>
    </row>
    <row r="49" spans="1:44" ht="13.5" thickBot="1" x14ac:dyDescent="0.25">
      <c r="A49" s="95"/>
      <c r="B49" s="98"/>
      <c r="C49" s="97"/>
      <c r="D49" s="97"/>
      <c r="E49" s="97"/>
      <c r="F49" s="97"/>
      <c r="G49" s="97"/>
      <c r="H49" s="97"/>
      <c r="I49" s="97"/>
      <c r="J49" s="97"/>
      <c r="K49" s="97"/>
      <c r="L49" s="96"/>
      <c r="M49" s="104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2"/>
      <c r="AR49" s="95"/>
    </row>
    <row r="50" spans="1:44" ht="13.5" thickBot="1" x14ac:dyDescent="0.25">
      <c r="A50" s="95"/>
      <c r="B50" s="98"/>
      <c r="C50" s="97"/>
      <c r="D50" s="97"/>
      <c r="E50" s="97"/>
      <c r="F50" s="97"/>
      <c r="G50" s="97"/>
      <c r="H50" s="97"/>
      <c r="I50" s="97"/>
      <c r="J50" s="97"/>
      <c r="K50" s="97"/>
      <c r="L50" s="96"/>
      <c r="M50" s="104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2"/>
      <c r="AR50" s="95"/>
    </row>
    <row r="51" spans="1:44" ht="13.5" thickBot="1" x14ac:dyDescent="0.25">
      <c r="A51" s="95"/>
      <c r="B51" s="98"/>
      <c r="C51" s="97"/>
      <c r="D51" s="97"/>
      <c r="E51" s="97"/>
      <c r="F51" s="97"/>
      <c r="G51" s="97"/>
      <c r="H51" s="97"/>
      <c r="I51" s="97"/>
      <c r="J51" s="97"/>
      <c r="K51" s="97"/>
      <c r="L51" s="96"/>
      <c r="M51" s="104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2"/>
      <c r="AR51" s="95"/>
    </row>
    <row r="52" spans="1:44" ht="13.5" thickBot="1" x14ac:dyDescent="0.25">
      <c r="A52" s="95"/>
      <c r="B52" s="98"/>
      <c r="C52" s="97"/>
      <c r="D52" s="97"/>
      <c r="E52" s="97"/>
      <c r="F52" s="97"/>
      <c r="G52" s="97"/>
      <c r="H52" s="97"/>
      <c r="I52" s="97"/>
      <c r="J52" s="97"/>
      <c r="K52" s="97"/>
      <c r="L52" s="96"/>
      <c r="M52" s="104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2"/>
      <c r="AR52" s="95"/>
    </row>
    <row r="53" spans="1:44" ht="13.5" thickBot="1" x14ac:dyDescent="0.25">
      <c r="A53" s="95"/>
      <c r="B53" s="98"/>
      <c r="C53" s="97"/>
      <c r="D53" s="97"/>
      <c r="E53" s="97"/>
      <c r="F53" s="97"/>
      <c r="G53" s="97"/>
      <c r="H53" s="97"/>
      <c r="I53" s="97"/>
      <c r="J53" s="97"/>
      <c r="K53" s="97"/>
      <c r="L53" s="96"/>
      <c r="M53" s="101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99"/>
      <c r="AR53" s="95"/>
    </row>
    <row r="54" spans="1:44" ht="27" customHeight="1" thickBot="1" x14ac:dyDescent="0.25">
      <c r="A54" s="95"/>
      <c r="B54" s="98" t="s">
        <v>19</v>
      </c>
      <c r="C54" s="97"/>
      <c r="D54" s="97"/>
      <c r="E54" s="97"/>
      <c r="F54" s="97"/>
      <c r="G54" s="97"/>
      <c r="H54" s="97"/>
      <c r="I54" s="97"/>
      <c r="J54" s="97"/>
      <c r="K54" s="97"/>
      <c r="L54" s="96"/>
      <c r="M54" s="98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6"/>
      <c r="AR54" s="95"/>
    </row>
    <row r="55" spans="1:44" ht="13.5" customHeight="1" thickBot="1" x14ac:dyDescent="0.25">
      <c r="A55" s="95"/>
      <c r="B55" s="98" t="s">
        <v>21</v>
      </c>
      <c r="C55" s="97"/>
      <c r="D55" s="97"/>
      <c r="E55" s="97"/>
      <c r="F55" s="97"/>
      <c r="G55" s="97"/>
      <c r="H55" s="97"/>
      <c r="I55" s="97"/>
      <c r="J55" s="97"/>
      <c r="K55" s="97"/>
      <c r="L55" s="96"/>
      <c r="M55" s="98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6"/>
      <c r="AR55" s="95"/>
    </row>
    <row r="56" spans="1:44" x14ac:dyDescent="0.2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</row>
  </sheetData>
  <mergeCells count="107">
    <mergeCell ref="C24:F24"/>
    <mergeCell ref="AM30:AQ30"/>
    <mergeCell ref="M24:S24"/>
    <mergeCell ref="G25:L25"/>
    <mergeCell ref="C21:F21"/>
    <mergeCell ref="AI10:AL10"/>
    <mergeCell ref="AC11:AL13"/>
    <mergeCell ref="AC10:AH10"/>
    <mergeCell ref="B38:AQ38"/>
    <mergeCell ref="C25:F25"/>
    <mergeCell ref="C16:F16"/>
    <mergeCell ref="C17:F17"/>
    <mergeCell ref="C18:F18"/>
    <mergeCell ref="C19:F19"/>
    <mergeCell ref="C20:F20"/>
    <mergeCell ref="M14:S14"/>
    <mergeCell ref="M15:S15"/>
    <mergeCell ref="M16:S16"/>
    <mergeCell ref="M17:S17"/>
    <mergeCell ref="M18:S18"/>
    <mergeCell ref="G13:L13"/>
    <mergeCell ref="G14:L14"/>
    <mergeCell ref="AK6:AP6"/>
    <mergeCell ref="AA6:AJ6"/>
    <mergeCell ref="M19:S19"/>
    <mergeCell ref="G20:L20"/>
    <mergeCell ref="C10:F10"/>
    <mergeCell ref="C11:F11"/>
    <mergeCell ref="C12:F12"/>
    <mergeCell ref="C13:F13"/>
    <mergeCell ref="G19:L19"/>
    <mergeCell ref="G10:L10"/>
    <mergeCell ref="M5:S5"/>
    <mergeCell ref="M6:S6"/>
    <mergeCell ref="M7:S7"/>
    <mergeCell ref="M8:S8"/>
    <mergeCell ref="M9:S9"/>
    <mergeCell ref="G5:L5"/>
    <mergeCell ref="G6:L6"/>
    <mergeCell ref="G7:L7"/>
    <mergeCell ref="G8:L8"/>
    <mergeCell ref="C22:F22"/>
    <mergeCell ref="C23:F23"/>
    <mergeCell ref="C6:F6"/>
    <mergeCell ref="C7:F7"/>
    <mergeCell ref="C8:F8"/>
    <mergeCell ref="C9:F9"/>
    <mergeCell ref="C14:F14"/>
    <mergeCell ref="C15:F15"/>
    <mergeCell ref="AM29:AQ29"/>
    <mergeCell ref="C5:F5"/>
    <mergeCell ref="G22:L22"/>
    <mergeCell ref="G23:L23"/>
    <mergeCell ref="G24:L24"/>
    <mergeCell ref="G15:L15"/>
    <mergeCell ref="G16:L16"/>
    <mergeCell ref="G17:L17"/>
    <mergeCell ref="G18:L18"/>
    <mergeCell ref="G9:L9"/>
    <mergeCell ref="M20:S20"/>
    <mergeCell ref="M21:S21"/>
    <mergeCell ref="M22:S22"/>
    <mergeCell ref="M23:S23"/>
    <mergeCell ref="J34:Q34"/>
    <mergeCell ref="J35:Q35"/>
    <mergeCell ref="G21:L21"/>
    <mergeCell ref="J33:Q33"/>
    <mergeCell ref="J32:Q32"/>
    <mergeCell ref="M25:S25"/>
    <mergeCell ref="M10:S10"/>
    <mergeCell ref="M11:S11"/>
    <mergeCell ref="M12:S12"/>
    <mergeCell ref="M13:S13"/>
    <mergeCell ref="G11:L11"/>
    <mergeCell ref="G12:L12"/>
    <mergeCell ref="B44:L44"/>
    <mergeCell ref="B45:L53"/>
    <mergeCell ref="B40:L40"/>
    <mergeCell ref="C37:AP37"/>
    <mergeCell ref="U32:AA35"/>
    <mergeCell ref="M40:AQ40"/>
    <mergeCell ref="AM27:AQ27"/>
    <mergeCell ref="AM28:AQ28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B54:L54"/>
    <mergeCell ref="B55:L55"/>
    <mergeCell ref="AA27:AL27"/>
    <mergeCell ref="AA28:AL28"/>
    <mergeCell ref="AA29:AL29"/>
    <mergeCell ref="AA30:AL30"/>
    <mergeCell ref="M53:AQ53"/>
    <mergeCell ref="B41:L41"/>
    <mergeCell ref="B42:L42"/>
    <mergeCell ref="B43:L43"/>
    <mergeCell ref="M49:AQ49"/>
    <mergeCell ref="M50:AQ50"/>
    <mergeCell ref="M51:AQ51"/>
    <mergeCell ref="M52:AQ52"/>
    <mergeCell ref="M54:AQ54"/>
    <mergeCell ref="M55:AQ55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2" r:id="rId4">
          <objectPr defaultSize="0" autoPict="0" r:id="rId5">
            <anchor moveWithCells="1">
              <from>
                <xdr:col>7</xdr:col>
                <xdr:colOff>9525</xdr:colOff>
                <xdr:row>32</xdr:row>
                <xdr:rowOff>142875</xdr:rowOff>
              </from>
              <to>
                <xdr:col>8</xdr:col>
                <xdr:colOff>28575</xdr:colOff>
                <xdr:row>33</xdr:row>
                <xdr:rowOff>152400</xdr:rowOff>
              </to>
            </anchor>
          </objectPr>
        </oleObject>
      </mc:Choice>
      <mc:Fallback>
        <oleObject progId="Equation.3" shapeId="10242" r:id="rId4"/>
      </mc:Fallback>
    </mc:AlternateContent>
    <mc:AlternateContent xmlns:mc="http://schemas.openxmlformats.org/markup-compatibility/2006">
      <mc:Choice Requires="x14">
        <oleObject progId="Equation.3" shapeId="10243" r:id="rId6">
          <objectPr defaultSize="0" autoPict="0" r:id="rId7">
            <anchor moveWithCells="1">
              <from>
                <xdr:col>7</xdr:col>
                <xdr:colOff>9525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10243" r:id="rId6"/>
      </mc:Fallback>
    </mc:AlternateContent>
    <mc:AlternateContent xmlns:mc="http://schemas.openxmlformats.org/markup-compatibility/2006">
      <mc:Choice Requires="x14">
        <oleObject progId="Equation.3" shapeId="10244" r:id="rId8">
          <objectPr defaultSize="0" autoPict="0" r:id="rId9">
            <anchor moveWithCells="1" sizeWithCells="1">
              <from>
                <xdr:col>27</xdr:col>
                <xdr:colOff>66675</xdr:colOff>
                <xdr:row>31</xdr:row>
                <xdr:rowOff>0</xdr:rowOff>
              </from>
              <to>
                <xdr:col>37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44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0</xdr:colOff>
                    <xdr:row>31</xdr:row>
                    <xdr:rowOff>142875</xdr:rowOff>
                  </from>
                  <to>
                    <xdr:col>42</xdr:col>
                    <xdr:colOff>85725</xdr:colOff>
                    <xdr:row>34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pageSetUpPr fitToPage="1"/>
  </sheetPr>
  <dimension ref="A1:AX56"/>
  <sheetViews>
    <sheetView showGridLines="0" showRowColHeaders="0" workbookViewId="0">
      <selection activeCell="G5" sqref="G5:L5"/>
    </sheetView>
  </sheetViews>
  <sheetFormatPr defaultColWidth="9.140625" defaultRowHeight="12" x14ac:dyDescent="0.2"/>
  <cols>
    <col min="1" max="1" width="2.85546875" style="129" customWidth="1"/>
    <col min="2" max="4" width="2.140625" style="129" customWidth="1"/>
    <col min="5" max="5" width="2.140625" style="130" customWidth="1"/>
    <col min="6" max="55" width="2.140625" style="129" customWidth="1"/>
    <col min="56" max="16384" width="9.140625" style="129"/>
  </cols>
  <sheetData>
    <row r="1" spans="1:44" ht="4.5" customHeight="1" x14ac:dyDescent="0.2">
      <c r="A1" s="95"/>
      <c r="B1" s="95"/>
      <c r="C1" s="95"/>
      <c r="D1" s="95"/>
      <c r="E1" s="131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</row>
    <row r="2" spans="1:44" ht="12.75" x14ac:dyDescent="0.2">
      <c r="A2" s="95"/>
      <c r="B2" s="95"/>
      <c r="C2" s="95"/>
      <c r="D2" s="95"/>
      <c r="E2" s="131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</row>
    <row r="3" spans="1:44" ht="12.75" x14ac:dyDescent="0.2">
      <c r="A3" s="95"/>
      <c r="B3" s="95"/>
      <c r="C3" s="95"/>
      <c r="D3" s="95"/>
      <c r="E3" s="131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</row>
    <row r="4" spans="1:44" ht="12.75" x14ac:dyDescent="0.2">
      <c r="A4" s="95"/>
      <c r="B4" s="95"/>
      <c r="C4" s="95"/>
      <c r="D4" s="95"/>
      <c r="E4" s="13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</row>
    <row r="5" spans="1:44" ht="12.75" customHeight="1" x14ac:dyDescent="0.2">
      <c r="A5" s="95"/>
      <c r="B5" s="95"/>
      <c r="C5" s="124">
        <f>AM27</f>
        <v>0</v>
      </c>
      <c r="D5" s="124"/>
      <c r="E5" s="124"/>
      <c r="F5" s="124"/>
      <c r="G5" s="124">
        <f>EXP(-POWER((C5-AM$29)/AM$30,2))</f>
        <v>6.8232805275637604E-4</v>
      </c>
      <c r="H5" s="124"/>
      <c r="I5" s="124"/>
      <c r="J5" s="124"/>
      <c r="K5" s="124"/>
      <c r="L5" s="124"/>
      <c r="M5" s="157">
        <f>1-(G5-MIN(G$5:G$25))/(MAX(G$5:G$25)-MIN(G$5:G$25))</f>
        <v>1</v>
      </c>
      <c r="N5" s="157"/>
      <c r="O5" s="157"/>
      <c r="P5" s="157"/>
      <c r="Q5" s="157"/>
      <c r="R5" s="157"/>
      <c r="S5" s="157"/>
      <c r="T5" s="95"/>
      <c r="U5" s="95"/>
      <c r="V5" s="95"/>
      <c r="W5" s="156"/>
      <c r="X5" s="156"/>
      <c r="Y5" s="156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</row>
    <row r="6" spans="1:44" ht="12.75" customHeight="1" x14ac:dyDescent="0.2">
      <c r="A6" s="95"/>
      <c r="B6" s="95"/>
      <c r="C6" s="124">
        <f>C5+$AJ$7</f>
        <v>2.7</v>
      </c>
      <c r="D6" s="124"/>
      <c r="E6" s="124"/>
      <c r="F6" s="124"/>
      <c r="G6" s="124">
        <f>EXP(-POWER((C6-AM$29)/AM$30,2))</f>
        <v>1.3889252949356092E-3</v>
      </c>
      <c r="H6" s="124"/>
      <c r="I6" s="124"/>
      <c r="J6" s="124"/>
      <c r="K6" s="124"/>
      <c r="L6" s="124"/>
      <c r="M6" s="157">
        <f>1-(G6-MIN(G$5:G$25))/(MAX(G$5:G$25)-MIN(G$5:G$25))</f>
        <v>0.99929292029750427</v>
      </c>
      <c r="N6" s="157"/>
      <c r="O6" s="157"/>
      <c r="P6" s="157"/>
      <c r="Q6" s="157"/>
      <c r="R6" s="157"/>
      <c r="S6" s="157"/>
      <c r="T6" s="95"/>
      <c r="U6" s="95"/>
      <c r="V6" s="95"/>
      <c r="W6" s="156"/>
      <c r="X6" s="156"/>
      <c r="Y6" s="156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</row>
    <row r="7" spans="1:44" ht="12.75" customHeight="1" x14ac:dyDescent="0.2">
      <c r="A7" s="95"/>
      <c r="B7" s="95"/>
      <c r="C7" s="124">
        <f>C6+$AJ$7</f>
        <v>5.4</v>
      </c>
      <c r="D7" s="124"/>
      <c r="E7" s="124"/>
      <c r="F7" s="124"/>
      <c r="G7" s="124">
        <f>EXP(-POWER((C7-AM$29)/AM$30,2))</f>
        <v>2.7260543725416988E-3</v>
      </c>
      <c r="H7" s="124"/>
      <c r="I7" s="124"/>
      <c r="J7" s="124"/>
      <c r="K7" s="124"/>
      <c r="L7" s="124"/>
      <c r="M7" s="157">
        <f>1-(G7-MIN(G$5:G$25))/(MAX(G$5:G$25)-MIN(G$5:G$25))</f>
        <v>0.99795487823626394</v>
      </c>
      <c r="N7" s="157"/>
      <c r="O7" s="157"/>
      <c r="P7" s="157"/>
      <c r="Q7" s="157"/>
      <c r="R7" s="157"/>
      <c r="S7" s="157"/>
      <c r="T7" s="95"/>
      <c r="U7" s="95"/>
      <c r="V7" s="95"/>
      <c r="W7" s="156"/>
      <c r="X7" s="156"/>
      <c r="Y7" s="156"/>
      <c r="Z7" s="95"/>
      <c r="AA7" s="95"/>
      <c r="AB7" s="95"/>
      <c r="AC7" s="126" t="s">
        <v>0</v>
      </c>
      <c r="AD7" s="126"/>
      <c r="AE7" s="126"/>
      <c r="AF7" s="126"/>
      <c r="AG7" s="126"/>
      <c r="AH7" s="126"/>
      <c r="AI7" s="126"/>
      <c r="AJ7" s="118">
        <f>(AM28-AM27)/20</f>
        <v>2.7</v>
      </c>
      <c r="AK7" s="118"/>
      <c r="AL7" s="118"/>
      <c r="AM7" s="118"/>
      <c r="AN7" s="95"/>
      <c r="AO7" s="95"/>
      <c r="AP7" s="95"/>
      <c r="AQ7" s="95"/>
      <c r="AR7" s="95"/>
    </row>
    <row r="8" spans="1:44" ht="12.75" customHeight="1" x14ac:dyDescent="0.2">
      <c r="A8" s="95"/>
      <c r="B8" s="95"/>
      <c r="C8" s="124">
        <f>C7+$AJ$7</f>
        <v>8.1000000000000014</v>
      </c>
      <c r="D8" s="124"/>
      <c r="E8" s="124"/>
      <c r="F8" s="124"/>
      <c r="G8" s="124">
        <f>EXP(-POWER((C8-AM$29)/AM$30,2))</f>
        <v>5.1589355991585118E-3</v>
      </c>
      <c r="H8" s="124"/>
      <c r="I8" s="124"/>
      <c r="J8" s="124"/>
      <c r="K8" s="124"/>
      <c r="L8" s="124"/>
      <c r="M8" s="157">
        <f>1-(G8-MIN(G$5:G$25))/(MAX(G$5:G$25)-MIN(G$5:G$25))</f>
        <v>0.99552033585308353</v>
      </c>
      <c r="N8" s="157"/>
      <c r="O8" s="157"/>
      <c r="P8" s="157"/>
      <c r="Q8" s="157"/>
      <c r="R8" s="157"/>
      <c r="S8" s="157"/>
      <c r="T8" s="95"/>
      <c r="U8" s="95"/>
      <c r="V8" s="95"/>
      <c r="W8" s="156"/>
      <c r="X8" s="156"/>
      <c r="Y8" s="156"/>
      <c r="Z8" s="95"/>
      <c r="AA8" s="95"/>
      <c r="AB8" s="95"/>
      <c r="AC8" s="125" t="s">
        <v>1</v>
      </c>
      <c r="AD8" s="125"/>
      <c r="AE8" s="125"/>
      <c r="AF8" s="125"/>
      <c r="AG8" s="125"/>
      <c r="AH8" s="125"/>
      <c r="AI8" s="125"/>
      <c r="AJ8" s="125"/>
      <c r="AK8" s="125"/>
      <c r="AL8" s="125"/>
      <c r="AM8" s="125"/>
      <c r="AN8" s="95"/>
      <c r="AO8" s="95"/>
      <c r="AP8" s="95"/>
      <c r="AQ8" s="95"/>
      <c r="AR8" s="95"/>
    </row>
    <row r="9" spans="1:44" ht="12.75" customHeight="1" x14ac:dyDescent="0.2">
      <c r="A9" s="95"/>
      <c r="B9" s="95"/>
      <c r="C9" s="124">
        <f>C8+$AJ$7</f>
        <v>10.8</v>
      </c>
      <c r="D9" s="124"/>
      <c r="E9" s="124"/>
      <c r="F9" s="124"/>
      <c r="G9" s="124">
        <f>EXP(-POWER((C9-AM$29)/AM$30,2))</f>
        <v>9.4135983697016309E-3</v>
      </c>
      <c r="H9" s="124"/>
      <c r="I9" s="124"/>
      <c r="J9" s="124"/>
      <c r="K9" s="124"/>
      <c r="L9" s="124"/>
      <c r="M9" s="157">
        <f>1-(G9-MIN(G$5:G$25))/(MAX(G$5:G$25)-MIN(G$5:G$25))</f>
        <v>0.99126276802457447</v>
      </c>
      <c r="N9" s="157"/>
      <c r="O9" s="157"/>
      <c r="P9" s="157"/>
      <c r="Q9" s="157"/>
      <c r="R9" s="157"/>
      <c r="S9" s="157"/>
      <c r="T9" s="95"/>
      <c r="U9" s="95"/>
      <c r="V9" s="95"/>
      <c r="W9" s="156"/>
      <c r="X9" s="156"/>
      <c r="Y9" s="156"/>
      <c r="Z9" s="95"/>
      <c r="AA9" s="95"/>
      <c r="AB9" s="95"/>
      <c r="AC9" s="125"/>
      <c r="AD9" s="125"/>
      <c r="AE9" s="125"/>
      <c r="AF9" s="125"/>
      <c r="AG9" s="125"/>
      <c r="AH9" s="125"/>
      <c r="AI9" s="125"/>
      <c r="AJ9" s="125"/>
      <c r="AK9" s="125"/>
      <c r="AL9" s="125"/>
      <c r="AM9" s="125"/>
      <c r="AN9" s="95"/>
      <c r="AO9" s="95"/>
      <c r="AP9" s="95"/>
      <c r="AQ9" s="95"/>
      <c r="AR9" s="95"/>
    </row>
    <row r="10" spans="1:44" ht="12.75" customHeight="1" x14ac:dyDescent="0.2">
      <c r="A10" s="95"/>
      <c r="B10" s="95"/>
      <c r="C10" s="124">
        <f>C9+$AJ$7</f>
        <v>13.5</v>
      </c>
      <c r="D10" s="124"/>
      <c r="E10" s="124"/>
      <c r="F10" s="124"/>
      <c r="G10" s="124">
        <f>EXP(-POWER((C10-AM$29)/AM$30,2))</f>
        <v>1.6562320715811572E-2</v>
      </c>
      <c r="H10" s="124"/>
      <c r="I10" s="124"/>
      <c r="J10" s="124"/>
      <c r="K10" s="124"/>
      <c r="L10" s="124"/>
      <c r="M10" s="157">
        <f>1-(G10-MIN(G$5:G$25))/(MAX(G$5:G$25)-MIN(G$5:G$25))</f>
        <v>0.98410916457415198</v>
      </c>
      <c r="N10" s="157"/>
      <c r="O10" s="157"/>
      <c r="P10" s="157"/>
      <c r="Q10" s="157"/>
      <c r="R10" s="157"/>
      <c r="S10" s="157"/>
      <c r="T10" s="95"/>
      <c r="U10" s="95"/>
      <c r="V10" s="95"/>
      <c r="W10" s="156"/>
      <c r="X10" s="156"/>
      <c r="Y10" s="156"/>
      <c r="Z10" s="95"/>
      <c r="AA10" s="95"/>
      <c r="AB10" s="9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95"/>
      <c r="AO10" s="95"/>
      <c r="AP10" s="95"/>
      <c r="AQ10" s="95"/>
      <c r="AR10" s="95"/>
    </row>
    <row r="11" spans="1:44" ht="12.75" customHeight="1" x14ac:dyDescent="0.2">
      <c r="A11" s="95"/>
      <c r="B11" s="95"/>
      <c r="C11" s="124">
        <f>C10+$AJ$7</f>
        <v>16.2</v>
      </c>
      <c r="D11" s="124"/>
      <c r="E11" s="124"/>
      <c r="F11" s="124"/>
      <c r="G11" s="124">
        <f>EXP(-POWER((C11-AM$29)/AM$30,2))</f>
        <v>2.8096788427793087E-2</v>
      </c>
      <c r="H11" s="124"/>
      <c r="I11" s="124"/>
      <c r="J11" s="124"/>
      <c r="K11" s="124"/>
      <c r="L11" s="124"/>
      <c r="M11" s="157">
        <f>1-(G11-MIN(G$5:G$25))/(MAX(G$5:G$25)-MIN(G$5:G$25))</f>
        <v>0.97256682119749005</v>
      </c>
      <c r="N11" s="157"/>
      <c r="O11" s="157"/>
      <c r="P11" s="157"/>
      <c r="Q11" s="157"/>
      <c r="R11" s="157"/>
      <c r="S11" s="157"/>
      <c r="T11" s="95"/>
      <c r="U11" s="95"/>
      <c r="V11" s="95"/>
      <c r="W11" s="156"/>
      <c r="X11" s="156"/>
      <c r="Y11" s="156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</row>
    <row r="12" spans="1:44" ht="12.75" customHeight="1" x14ac:dyDescent="0.2">
      <c r="A12" s="95"/>
      <c r="B12" s="95"/>
      <c r="C12" s="124">
        <f>C11+$AJ$7</f>
        <v>18.899999999999999</v>
      </c>
      <c r="D12" s="124"/>
      <c r="E12" s="124"/>
      <c r="F12" s="124"/>
      <c r="G12" s="124">
        <f>EXP(-POWER((C12-AM$29)/AM$30,2))</f>
        <v>4.5958107681990108E-2</v>
      </c>
      <c r="H12" s="124"/>
      <c r="I12" s="124"/>
      <c r="J12" s="124"/>
      <c r="K12" s="124"/>
      <c r="L12" s="124"/>
      <c r="M12" s="157">
        <f>1-(G12-MIN(G$5:G$25))/(MAX(G$5:G$25)-MIN(G$5:G$25))</f>
        <v>0.95469330634270622</v>
      </c>
      <c r="N12" s="157"/>
      <c r="O12" s="157"/>
      <c r="P12" s="157"/>
      <c r="Q12" s="157"/>
      <c r="R12" s="157"/>
      <c r="S12" s="157"/>
      <c r="T12" s="95"/>
      <c r="U12" s="95"/>
      <c r="V12" s="95"/>
      <c r="W12" s="156"/>
      <c r="X12" s="156"/>
      <c r="Y12" s="156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</row>
    <row r="13" spans="1:44" ht="12.75" customHeight="1" x14ac:dyDescent="0.2">
      <c r="A13" s="95"/>
      <c r="B13" s="95"/>
      <c r="C13" s="124">
        <f>C12+$AJ$7</f>
        <v>21.599999999999998</v>
      </c>
      <c r="D13" s="124"/>
      <c r="E13" s="124"/>
      <c r="F13" s="124"/>
      <c r="G13" s="124">
        <f>EXP(-POWER((C13-AM$29)/AM$30,2))</f>
        <v>7.2483233930236438E-2</v>
      </c>
      <c r="H13" s="124"/>
      <c r="I13" s="124"/>
      <c r="J13" s="124"/>
      <c r="K13" s="124"/>
      <c r="L13" s="124"/>
      <c r="M13" s="157">
        <f>1-(G13-MIN(G$5:G$25))/(MAX(G$5:G$25)-MIN(G$5:G$25))</f>
        <v>0.92815006889894103</v>
      </c>
      <c r="N13" s="157"/>
      <c r="O13" s="157"/>
      <c r="P13" s="157"/>
      <c r="Q13" s="157"/>
      <c r="R13" s="157"/>
      <c r="S13" s="157"/>
      <c r="T13" s="95"/>
      <c r="U13" s="95"/>
      <c r="V13" s="95"/>
      <c r="W13" s="156"/>
      <c r="X13" s="156"/>
      <c r="Y13" s="156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</row>
    <row r="14" spans="1:44" ht="12.75" customHeight="1" x14ac:dyDescent="0.2">
      <c r="A14" s="95"/>
      <c r="B14" s="95"/>
      <c r="C14" s="124">
        <f>C13+$AJ$7</f>
        <v>24.299999999999997</v>
      </c>
      <c r="D14" s="124"/>
      <c r="E14" s="124"/>
      <c r="F14" s="124"/>
      <c r="G14" s="124">
        <f>EXP(-POWER((C14-AM$29)/AM$30,2))</f>
        <v>0.1102257217267988</v>
      </c>
      <c r="H14" s="124"/>
      <c r="I14" s="124"/>
      <c r="J14" s="124"/>
      <c r="K14" s="124"/>
      <c r="L14" s="124"/>
      <c r="M14" s="157">
        <f>1-(G14-MIN(G$5:G$25))/(MAX(G$5:G$25)-MIN(G$5:G$25))</f>
        <v>0.89038181076034695</v>
      </c>
      <c r="N14" s="157"/>
      <c r="O14" s="157"/>
      <c r="P14" s="157"/>
      <c r="Q14" s="157"/>
      <c r="R14" s="157"/>
      <c r="S14" s="157"/>
      <c r="T14" s="95"/>
      <c r="U14" s="95"/>
      <c r="V14" s="95"/>
      <c r="W14" s="156"/>
      <c r="X14" s="156"/>
      <c r="Y14" s="156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</row>
    <row r="15" spans="1:44" ht="12.75" customHeight="1" x14ac:dyDescent="0.2">
      <c r="A15" s="95"/>
      <c r="B15" s="95"/>
      <c r="C15" s="124">
        <f>C14+$AJ$7</f>
        <v>26.999999999999996</v>
      </c>
      <c r="D15" s="124"/>
      <c r="E15" s="124"/>
      <c r="F15" s="124"/>
      <c r="G15" s="124">
        <f>EXP(-POWER((C15-AM$29)/AM$30,2))</f>
        <v>0.16162119246533921</v>
      </c>
      <c r="H15" s="124"/>
      <c r="I15" s="124"/>
      <c r="J15" s="124"/>
      <c r="K15" s="124"/>
      <c r="L15" s="124"/>
      <c r="M15" s="157">
        <f>1-(G15-MIN(G$5:G$25))/(MAX(G$5:G$25)-MIN(G$5:G$25))</f>
        <v>0.83895124750572891</v>
      </c>
      <c r="N15" s="157"/>
      <c r="O15" s="157"/>
      <c r="P15" s="157"/>
      <c r="Q15" s="157"/>
      <c r="R15" s="157"/>
      <c r="S15" s="157"/>
      <c r="T15" s="95"/>
      <c r="U15" s="95"/>
      <c r="V15" s="95"/>
      <c r="W15" s="156"/>
      <c r="X15" s="156"/>
      <c r="Y15" s="156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</row>
    <row r="16" spans="1:44" ht="12.75" customHeight="1" x14ac:dyDescent="0.2">
      <c r="A16" s="95"/>
      <c r="B16" s="95"/>
      <c r="C16" s="124">
        <f>C15+$AJ$7</f>
        <v>29.699999999999996</v>
      </c>
      <c r="D16" s="124"/>
      <c r="E16" s="124"/>
      <c r="F16" s="124"/>
      <c r="G16" s="124">
        <f>EXP(-POWER((C16-AM$29)/AM$30,2))</f>
        <v>0.22849864469005929</v>
      </c>
      <c r="H16" s="124"/>
      <c r="I16" s="124"/>
      <c r="J16" s="124"/>
      <c r="K16" s="124"/>
      <c r="L16" s="124"/>
      <c r="M16" s="157">
        <f>1-(G16-MIN(G$5:G$25))/(MAX(G$5:G$25)-MIN(G$5:G$25))</f>
        <v>0.77202813176175888</v>
      </c>
      <c r="N16" s="157"/>
      <c r="O16" s="157"/>
      <c r="P16" s="157"/>
      <c r="Q16" s="157"/>
      <c r="R16" s="157"/>
      <c r="S16" s="157"/>
      <c r="T16" s="95"/>
      <c r="U16" s="95"/>
      <c r="V16" s="95"/>
      <c r="W16" s="156"/>
      <c r="X16" s="156"/>
      <c r="Y16" s="156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</row>
    <row r="17" spans="1:44" ht="12.75" customHeight="1" x14ac:dyDescent="0.2">
      <c r="A17" s="95"/>
      <c r="B17" s="95"/>
      <c r="C17" s="124">
        <f>C16+$AJ$7</f>
        <v>32.4</v>
      </c>
      <c r="D17" s="124"/>
      <c r="E17" s="124"/>
      <c r="F17" s="124"/>
      <c r="G17" s="124">
        <f>EXP(-POWER((C17-AM$29)/AM$30,2))</f>
        <v>0.31148627584740707</v>
      </c>
      <c r="H17" s="124"/>
      <c r="I17" s="124"/>
      <c r="J17" s="124"/>
      <c r="K17" s="124"/>
      <c r="L17" s="124"/>
      <c r="M17" s="157">
        <f>1-(G17-MIN(G$5:G$25))/(MAX(G$5:G$25)-MIN(G$5:G$25))</f>
        <v>0.68898383715257783</v>
      </c>
      <c r="N17" s="157"/>
      <c r="O17" s="157"/>
      <c r="P17" s="157"/>
      <c r="Q17" s="157"/>
      <c r="R17" s="157"/>
      <c r="S17" s="157"/>
      <c r="T17" s="95"/>
      <c r="U17" s="95"/>
      <c r="V17" s="95"/>
      <c r="W17" s="156"/>
      <c r="X17" s="156"/>
      <c r="Y17" s="156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</row>
    <row r="18" spans="1:44" ht="12.75" customHeight="1" x14ac:dyDescent="0.2">
      <c r="A18" s="95"/>
      <c r="B18" s="95"/>
      <c r="C18" s="124">
        <f>C17+$AJ$7</f>
        <v>35.1</v>
      </c>
      <c r="D18" s="124"/>
      <c r="E18" s="124"/>
      <c r="F18" s="124"/>
      <c r="G18" s="124">
        <f>EXP(-POWER((C18-AM$29)/AM$30,2))</f>
        <v>0.4094153960855646</v>
      </c>
      <c r="H18" s="124"/>
      <c r="I18" s="124"/>
      <c r="J18" s="124"/>
      <c r="K18" s="124"/>
      <c r="L18" s="124"/>
      <c r="M18" s="157">
        <f>1-(G18-MIN(G$5:G$25))/(MAX(G$5:G$25)-MIN(G$5:G$25))</f>
        <v>0.59098785150435496</v>
      </c>
      <c r="N18" s="157"/>
      <c r="O18" s="157"/>
      <c r="P18" s="157"/>
      <c r="Q18" s="157"/>
      <c r="R18" s="157"/>
      <c r="S18" s="157"/>
      <c r="T18" s="95"/>
      <c r="U18" s="95"/>
      <c r="V18" s="95"/>
      <c r="W18" s="156"/>
      <c r="X18" s="156"/>
      <c r="Y18" s="156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</row>
    <row r="19" spans="1:44" ht="12.75" customHeight="1" x14ac:dyDescent="0.2">
      <c r="A19" s="95"/>
      <c r="B19" s="95"/>
      <c r="C19" s="124">
        <f>C18+$AJ$7</f>
        <v>37.800000000000004</v>
      </c>
      <c r="D19" s="124"/>
      <c r="E19" s="124"/>
      <c r="F19" s="124"/>
      <c r="G19" s="124">
        <f>EXP(-POWER((C19-AM$29)/AM$30,2))</f>
        <v>0.5188709904654526</v>
      </c>
      <c r="H19" s="124"/>
      <c r="I19" s="124"/>
      <c r="J19" s="124"/>
      <c r="K19" s="124"/>
      <c r="L19" s="124"/>
      <c r="M19" s="157">
        <f>1-(G19-MIN(G$5:G$25))/(MAX(G$5:G$25)-MIN(G$5:G$25))</f>
        <v>0.48145752150768262</v>
      </c>
      <c r="N19" s="157"/>
      <c r="O19" s="157"/>
      <c r="P19" s="157"/>
      <c r="Q19" s="157"/>
      <c r="R19" s="157"/>
      <c r="S19" s="157"/>
      <c r="T19" s="95"/>
      <c r="U19" s="95"/>
      <c r="V19" s="95"/>
      <c r="W19" s="156"/>
      <c r="X19" s="156"/>
      <c r="Y19" s="156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</row>
    <row r="20" spans="1:44" ht="12.75" customHeight="1" x14ac:dyDescent="0.2">
      <c r="A20" s="95"/>
      <c r="B20" s="95"/>
      <c r="C20" s="124">
        <f>C19+$AJ$7</f>
        <v>40.500000000000007</v>
      </c>
      <c r="D20" s="124"/>
      <c r="E20" s="124"/>
      <c r="F20" s="124"/>
      <c r="G20" s="124">
        <f>EXP(-POWER((C20-AM$29)/AM$30,2))</f>
        <v>0.63405156185806788</v>
      </c>
      <c r="H20" s="124"/>
      <c r="I20" s="124"/>
      <c r="J20" s="124"/>
      <c r="K20" s="124"/>
      <c r="L20" s="124"/>
      <c r="M20" s="157">
        <f>1-(G20-MIN(G$5:G$25))/(MAX(G$5:G$25)-MIN(G$5:G$25))</f>
        <v>0.36619830551865939</v>
      </c>
      <c r="N20" s="157"/>
      <c r="O20" s="157"/>
      <c r="P20" s="157"/>
      <c r="Q20" s="157"/>
      <c r="R20" s="157"/>
      <c r="S20" s="157"/>
      <c r="T20" s="95"/>
      <c r="U20" s="95"/>
      <c r="V20" s="95"/>
      <c r="W20" s="156"/>
      <c r="X20" s="156"/>
      <c r="Y20" s="156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</row>
    <row r="21" spans="1:44" ht="12.75" customHeight="1" x14ac:dyDescent="0.2">
      <c r="A21" s="95"/>
      <c r="B21" s="95"/>
      <c r="C21" s="124">
        <f>C20+$AJ$7</f>
        <v>43.20000000000001</v>
      </c>
      <c r="D21" s="124"/>
      <c r="E21" s="124"/>
      <c r="F21" s="124"/>
      <c r="G21" s="124">
        <f>EXP(-POWER((C21-AM$29)/AM$30,2))</f>
        <v>0.74706730313719616</v>
      </c>
      <c r="H21" s="124"/>
      <c r="I21" s="124"/>
      <c r="J21" s="124"/>
      <c r="K21" s="124"/>
      <c r="L21" s="124"/>
      <c r="M21" s="157">
        <f>1-(G21-MIN(G$5:G$25))/(MAX(G$5:G$25)-MIN(G$5:G$25))</f>
        <v>0.25310539777601049</v>
      </c>
      <c r="N21" s="157"/>
      <c r="O21" s="157"/>
      <c r="P21" s="157"/>
      <c r="Q21" s="157"/>
      <c r="R21" s="157"/>
      <c r="S21" s="157"/>
      <c r="T21" s="95"/>
      <c r="U21" s="95"/>
      <c r="V21" s="95"/>
      <c r="W21" s="156"/>
      <c r="X21" s="156"/>
      <c r="Y21" s="156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</row>
    <row r="22" spans="1:44" ht="12.75" customHeight="1" x14ac:dyDescent="0.2">
      <c r="A22" s="95"/>
      <c r="B22" s="95"/>
      <c r="C22" s="124">
        <f>C21+$AJ$7</f>
        <v>45.900000000000013</v>
      </c>
      <c r="D22" s="124"/>
      <c r="E22" s="124"/>
      <c r="F22" s="124"/>
      <c r="G22" s="124">
        <f>EXP(-POWER((C22-AM$29)/AM$30,2))</f>
        <v>0.84872080359488988</v>
      </c>
      <c r="H22" s="124"/>
      <c r="I22" s="124"/>
      <c r="J22" s="124"/>
      <c r="K22" s="124"/>
      <c r="L22" s="124"/>
      <c r="M22" s="157">
        <f>1-(G22-MIN(G$5:G$25))/(MAX(G$5:G$25)-MIN(G$5:G$25))</f>
        <v>0.15138248892399908</v>
      </c>
      <c r="N22" s="157"/>
      <c r="O22" s="157"/>
      <c r="P22" s="157"/>
      <c r="Q22" s="157"/>
      <c r="R22" s="157"/>
      <c r="S22" s="157"/>
      <c r="T22" s="95"/>
      <c r="U22" s="95"/>
      <c r="V22" s="95"/>
      <c r="W22" s="156"/>
      <c r="X22" s="156"/>
      <c r="Y22" s="156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</row>
    <row r="23" spans="1:44" ht="12.75" customHeight="1" x14ac:dyDescent="0.2">
      <c r="A23" s="95"/>
      <c r="B23" s="95"/>
      <c r="C23" s="124">
        <f>C22+$AJ$7</f>
        <v>48.600000000000016</v>
      </c>
      <c r="D23" s="124"/>
      <c r="E23" s="124"/>
      <c r="F23" s="124"/>
      <c r="G23" s="124">
        <f>EXP(-POWER((C23-AM$29)/AM$30,2))</f>
        <v>0.92969379475695479</v>
      </c>
      <c r="H23" s="124"/>
      <c r="I23" s="124"/>
      <c r="J23" s="124"/>
      <c r="K23" s="124"/>
      <c r="L23" s="124"/>
      <c r="M23" s="157">
        <f>1-(G23-MIN(G$5:G$25))/(MAX(G$5:G$25)-MIN(G$5:G$25))</f>
        <v>7.0354209894085473E-2</v>
      </c>
      <c r="N23" s="157"/>
      <c r="O23" s="157"/>
      <c r="P23" s="157"/>
      <c r="Q23" s="157"/>
      <c r="R23" s="157"/>
      <c r="S23" s="157"/>
      <c r="T23" s="95"/>
      <c r="U23" s="95"/>
      <c r="V23" s="95"/>
      <c r="W23" s="156"/>
      <c r="X23" s="156"/>
      <c r="Y23" s="156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spans="1:44" ht="12.75" customHeight="1" x14ac:dyDescent="0.2">
      <c r="A24" s="95"/>
      <c r="B24" s="95"/>
      <c r="C24" s="124">
        <f>C23+$AJ$7</f>
        <v>51.300000000000018</v>
      </c>
      <c r="D24" s="124"/>
      <c r="E24" s="124"/>
      <c r="F24" s="124"/>
      <c r="G24" s="124">
        <f>EXP(-POWER((C24-AM$29)/AM$30,2))</f>
        <v>0.98194007098510705</v>
      </c>
      <c r="H24" s="124"/>
      <c r="I24" s="124"/>
      <c r="J24" s="124"/>
      <c r="K24" s="124"/>
      <c r="L24" s="124"/>
      <c r="M24" s="157">
        <f>1-(G24-MIN(G$5:G$25))/(MAX(G$5:G$25)-MIN(G$5:G$25))</f>
        <v>1.8072260225021175E-2</v>
      </c>
      <c r="N24" s="157"/>
      <c r="O24" s="157"/>
      <c r="P24" s="157"/>
      <c r="Q24" s="157"/>
      <c r="R24" s="157"/>
      <c r="S24" s="157"/>
      <c r="T24" s="95"/>
      <c r="U24" s="95"/>
      <c r="V24" s="95"/>
      <c r="W24" s="156"/>
      <c r="X24" s="156"/>
      <c r="Y24" s="156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</row>
    <row r="25" spans="1:44" ht="12.75" customHeight="1" x14ac:dyDescent="0.2">
      <c r="A25" s="95"/>
      <c r="B25" s="95"/>
      <c r="C25" s="124">
        <f>AM28</f>
        <v>54</v>
      </c>
      <c r="D25" s="124"/>
      <c r="E25" s="124"/>
      <c r="F25" s="124"/>
      <c r="G25" s="124">
        <f>EXP(-POWER((C25-AM$29)/AM$30,2))</f>
        <v>1</v>
      </c>
      <c r="H25" s="124"/>
      <c r="I25" s="124"/>
      <c r="J25" s="124"/>
      <c r="K25" s="124"/>
      <c r="L25" s="124"/>
      <c r="M25" s="157">
        <f>1-(G25-MIN(G$5:G$25))/(MAX(G$5:G$25)-MIN(G$5:G$25))</f>
        <v>0</v>
      </c>
      <c r="N25" s="157"/>
      <c r="O25" s="157"/>
      <c r="P25" s="157"/>
      <c r="Q25" s="157"/>
      <c r="R25" s="157"/>
      <c r="S25" s="157"/>
      <c r="T25" s="95"/>
      <c r="U25" s="95"/>
      <c r="V25" s="95"/>
      <c r="W25" s="156"/>
      <c r="X25" s="156"/>
      <c r="Y25" s="156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</row>
    <row r="26" spans="1:44" ht="12.75" x14ac:dyDescent="0.2">
      <c r="A26" s="95"/>
      <c r="B26" s="95"/>
      <c r="C26" s="95"/>
      <c r="D26" s="95"/>
      <c r="E26" s="131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</row>
    <row r="27" spans="1:44" ht="12.75" customHeight="1" x14ac:dyDescent="0.2">
      <c r="A27" s="95"/>
      <c r="B27" s="95"/>
      <c r="C27" s="95"/>
      <c r="D27" s="95"/>
      <c r="E27" s="131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120"/>
      <c r="Q27" s="151"/>
      <c r="R27" s="151"/>
      <c r="S27" s="151"/>
      <c r="T27" s="151"/>
      <c r="U27" s="120"/>
      <c r="V27" s="144"/>
      <c r="W27" s="144"/>
      <c r="X27" s="144"/>
      <c r="Y27" s="120"/>
      <c r="Z27" s="95"/>
      <c r="AA27" s="150" t="s">
        <v>2</v>
      </c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18">
        <v>0</v>
      </c>
      <c r="AN27" s="118"/>
      <c r="AO27" s="118"/>
      <c r="AP27" s="118"/>
      <c r="AQ27" s="118"/>
      <c r="AR27" s="95"/>
    </row>
    <row r="28" spans="1:44" ht="12.75" customHeight="1" x14ac:dyDescent="0.2">
      <c r="A28" s="95"/>
      <c r="B28" s="95"/>
      <c r="C28" s="95"/>
      <c r="D28" s="95"/>
      <c r="E28" s="131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120"/>
      <c r="Q28" s="151"/>
      <c r="R28" s="151"/>
      <c r="S28" s="151"/>
      <c r="T28" s="151"/>
      <c r="U28" s="120"/>
      <c r="V28" s="144"/>
      <c r="W28" s="144"/>
      <c r="X28" s="144"/>
      <c r="Y28" s="120"/>
      <c r="Z28" s="95"/>
      <c r="AA28" s="150" t="s">
        <v>3</v>
      </c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>
        <v>54</v>
      </c>
      <c r="AN28" s="118"/>
      <c r="AO28" s="118"/>
      <c r="AP28" s="118"/>
      <c r="AQ28" s="118"/>
      <c r="AR28" s="95"/>
    </row>
    <row r="29" spans="1:44" ht="12.75" customHeight="1" x14ac:dyDescent="0.2">
      <c r="A29" s="95"/>
      <c r="B29" s="95"/>
      <c r="C29" s="95"/>
      <c r="D29" s="95"/>
      <c r="E29" s="131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120"/>
      <c r="Q29" s="155"/>
      <c r="R29" s="155"/>
      <c r="S29" s="155"/>
      <c r="T29" s="155"/>
      <c r="U29" s="120"/>
      <c r="V29" s="154"/>
      <c r="W29" s="154"/>
      <c r="X29" s="154"/>
      <c r="Y29" s="120"/>
      <c r="Z29" s="95"/>
      <c r="AA29" s="153" t="s">
        <v>4</v>
      </c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2">
        <v>54</v>
      </c>
      <c r="AN29" s="152"/>
      <c r="AO29" s="152"/>
      <c r="AP29" s="152"/>
      <c r="AQ29" s="152"/>
      <c r="AR29" s="95"/>
    </row>
    <row r="30" spans="1:44" ht="12.75" customHeight="1" x14ac:dyDescent="0.2">
      <c r="A30" s="95"/>
      <c r="B30" s="95"/>
      <c r="C30" s="95"/>
      <c r="D30" s="95"/>
      <c r="E30" s="131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120"/>
      <c r="Q30" s="151"/>
      <c r="R30" s="151"/>
      <c r="S30" s="151"/>
      <c r="T30" s="151"/>
      <c r="U30" s="120"/>
      <c r="V30" s="144"/>
      <c r="W30" s="144"/>
      <c r="X30" s="144"/>
      <c r="Y30" s="120"/>
      <c r="Z30" s="95"/>
      <c r="AA30" s="150" t="s">
        <v>5</v>
      </c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>
        <v>20</v>
      </c>
      <c r="AN30" s="118"/>
      <c r="AO30" s="118"/>
      <c r="AP30" s="118"/>
      <c r="AQ30" s="118"/>
      <c r="AR30" s="95"/>
    </row>
    <row r="31" spans="1:44" ht="12.75" customHeight="1" x14ac:dyDescent="0.2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20"/>
      <c r="Q31" s="151"/>
      <c r="R31" s="151"/>
      <c r="S31" s="151"/>
      <c r="T31" s="151"/>
      <c r="U31" s="120"/>
      <c r="V31" s="144"/>
      <c r="W31" s="144"/>
      <c r="X31" s="144"/>
      <c r="Y31" s="120"/>
      <c r="Z31" s="95"/>
      <c r="AA31" s="150" t="s">
        <v>6</v>
      </c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18" t="s">
        <v>7</v>
      </c>
      <c r="AN31" s="118"/>
      <c r="AO31" s="118"/>
      <c r="AP31" s="118"/>
      <c r="AQ31" s="118"/>
      <c r="AR31" s="95"/>
    </row>
    <row r="32" spans="1:44" ht="12.75" x14ac:dyDescent="0.2">
      <c r="A32" s="95"/>
      <c r="B32" s="95"/>
      <c r="C32" s="95"/>
      <c r="D32" s="95"/>
      <c r="E32" s="131"/>
      <c r="F32" s="95"/>
      <c r="G32" s="95"/>
      <c r="H32" s="95"/>
      <c r="I32" s="149"/>
      <c r="J32" s="117" t="s">
        <v>8</v>
      </c>
      <c r="K32" s="109" t="s">
        <v>9</v>
      </c>
      <c r="L32" s="109"/>
      <c r="M32" s="109"/>
      <c r="N32" s="109"/>
      <c r="O32" s="109"/>
      <c r="P32" s="109"/>
      <c r="Q32" s="109"/>
      <c r="R32" s="109"/>
      <c r="S32" s="95"/>
      <c r="T32" s="95"/>
      <c r="U32" s="95"/>
      <c r="V32" s="121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</row>
    <row r="33" spans="1:50" ht="12.75" customHeight="1" x14ac:dyDescent="0.2">
      <c r="A33" s="95"/>
      <c r="B33" s="95"/>
      <c r="C33" s="95"/>
      <c r="D33" s="95"/>
      <c r="E33" s="131"/>
      <c r="F33" s="95"/>
      <c r="G33" s="95"/>
      <c r="H33" s="95"/>
      <c r="I33" s="149"/>
      <c r="J33" s="117" t="s">
        <v>8</v>
      </c>
      <c r="K33" s="109">
        <f>VALUE(AM29)</f>
        <v>54</v>
      </c>
      <c r="L33" s="109"/>
      <c r="M33" s="109"/>
      <c r="N33" s="109"/>
      <c r="O33" s="109"/>
      <c r="P33" s="109"/>
      <c r="Q33" s="109"/>
      <c r="R33" s="109"/>
      <c r="S33" s="95"/>
      <c r="T33" s="113" t="s">
        <v>10</v>
      </c>
      <c r="U33" s="113"/>
      <c r="V33" s="113"/>
      <c r="W33" s="113"/>
      <c r="X33" s="113"/>
      <c r="Y33" s="113"/>
      <c r="Z33" s="113"/>
      <c r="AA33" s="113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</row>
    <row r="34" spans="1:50" ht="12.75" x14ac:dyDescent="0.2">
      <c r="A34" s="95"/>
      <c r="B34" s="95"/>
      <c r="C34" s="95"/>
      <c r="D34" s="110"/>
      <c r="E34" s="131"/>
      <c r="F34" s="95"/>
      <c r="G34" s="95"/>
      <c r="H34" s="95"/>
      <c r="I34" s="147"/>
      <c r="J34" s="115" t="s">
        <v>8</v>
      </c>
      <c r="K34" s="116">
        <f>VALUE(AM30)</f>
        <v>20</v>
      </c>
      <c r="L34" s="116"/>
      <c r="M34" s="116"/>
      <c r="N34" s="116"/>
      <c r="O34" s="116"/>
      <c r="P34" s="116"/>
      <c r="Q34" s="116"/>
      <c r="R34" s="116"/>
      <c r="S34" s="95"/>
      <c r="T34" s="113"/>
      <c r="U34" s="113"/>
      <c r="V34" s="113"/>
      <c r="W34" s="113"/>
      <c r="X34" s="113"/>
      <c r="Y34" s="113"/>
      <c r="Z34" s="113"/>
      <c r="AA34" s="113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</row>
    <row r="35" spans="1:50" ht="12.75" x14ac:dyDescent="0.2">
      <c r="A35" s="95"/>
      <c r="B35" s="95"/>
      <c r="C35" s="95"/>
      <c r="D35" s="110"/>
      <c r="E35" s="131"/>
      <c r="F35" s="95"/>
      <c r="G35" s="95"/>
      <c r="H35" s="95"/>
      <c r="I35" s="147"/>
      <c r="J35" s="115" t="s">
        <v>8</v>
      </c>
      <c r="K35" s="114">
        <f>MIN(G5:G25)</f>
        <v>6.8232805275637604E-4</v>
      </c>
      <c r="L35" s="114"/>
      <c r="M35" s="114"/>
      <c r="N35" s="114"/>
      <c r="O35" s="114"/>
      <c r="P35" s="114"/>
      <c r="Q35" s="114"/>
      <c r="R35" s="114"/>
      <c r="S35" s="95"/>
      <c r="T35" s="113"/>
      <c r="U35" s="113"/>
      <c r="V35" s="113"/>
      <c r="W35" s="113"/>
      <c r="X35" s="113"/>
      <c r="Y35" s="113"/>
      <c r="Z35" s="113"/>
      <c r="AA35" s="113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  <c r="AU35" s="148"/>
      <c r="AV35" s="148"/>
      <c r="AW35" s="148"/>
      <c r="AX35" s="148"/>
    </row>
    <row r="36" spans="1:50" ht="12.75" customHeight="1" x14ac:dyDescent="0.2">
      <c r="A36" s="95"/>
      <c r="B36" s="95"/>
      <c r="C36" s="95"/>
      <c r="D36" s="110"/>
      <c r="E36" s="131"/>
      <c r="F36" s="95"/>
      <c r="G36" s="95"/>
      <c r="H36" s="95"/>
      <c r="I36" s="147"/>
      <c r="J36" s="115" t="s">
        <v>8</v>
      </c>
      <c r="K36" s="116">
        <f>MAX(G5:G25)</f>
        <v>1</v>
      </c>
      <c r="L36" s="116"/>
      <c r="M36" s="116"/>
      <c r="N36" s="116"/>
      <c r="O36" s="116"/>
      <c r="P36" s="116"/>
      <c r="Q36" s="116"/>
      <c r="R36" s="116"/>
      <c r="S36" s="95"/>
      <c r="T36" s="95"/>
      <c r="U36" s="95"/>
      <c r="V36" s="95"/>
      <c r="W36" s="95"/>
      <c r="X36" s="95"/>
      <c r="Y36" s="146"/>
      <c r="Z36" s="146"/>
      <c r="AA36" s="146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</row>
    <row r="37" spans="1:50" ht="12.75" customHeight="1" x14ac:dyDescent="0.2">
      <c r="A37" s="95"/>
      <c r="C37" s="109" t="s">
        <v>11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23"/>
      <c r="AR37" s="95"/>
    </row>
    <row r="38" spans="1:50" ht="12.75" x14ac:dyDescent="0.2">
      <c r="A38" s="95"/>
      <c r="B38" s="145" t="str">
        <f>"funcion_de_valor=1-((exp  (-exp((mapa_atributo-"&amp;VALUE(AM29)&amp;")/"&amp;VALUE(AM30)&amp;",  2))-("&amp;MIN(G5:G25)&amp;"))/(("&amp;MAX(G5:G25)&amp;")-("&amp;MIN(G5:G25)&amp;")))"</f>
        <v>funcion_de_valor=1-((exp  (-exp((mapa_atributo-54)/20,  2))-(0.000682328052756376))/((1)-(0.000682328052756376)))</v>
      </c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45"/>
      <c r="AR38" s="95"/>
    </row>
    <row r="39" spans="1:50" ht="6" customHeight="1" thickBot="1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44"/>
      <c r="AN39" s="144"/>
      <c r="AO39" s="120"/>
      <c r="AP39" s="120"/>
      <c r="AQ39" s="120"/>
      <c r="AR39" s="95"/>
    </row>
    <row r="40" spans="1:50" ht="13.5" customHeight="1" thickBot="1" x14ac:dyDescent="0.25">
      <c r="A40" s="95"/>
      <c r="B40" s="98" t="s">
        <v>12</v>
      </c>
      <c r="C40" s="97"/>
      <c r="D40" s="97"/>
      <c r="E40" s="97"/>
      <c r="F40" s="97"/>
      <c r="G40" s="97"/>
      <c r="H40" s="97"/>
      <c r="I40" s="97"/>
      <c r="J40" s="97"/>
      <c r="K40" s="97"/>
      <c r="L40" s="96"/>
      <c r="M40" s="134" t="s">
        <v>13</v>
      </c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2"/>
      <c r="AR40" s="95"/>
    </row>
    <row r="41" spans="1:50" ht="13.5" customHeight="1" thickBot="1" x14ac:dyDescent="0.25">
      <c r="A41" s="95"/>
      <c r="B41" s="98" t="s">
        <v>14</v>
      </c>
      <c r="C41" s="97"/>
      <c r="D41" s="97"/>
      <c r="E41" s="97"/>
      <c r="F41" s="97"/>
      <c r="G41" s="97"/>
      <c r="H41" s="97"/>
      <c r="I41" s="97"/>
      <c r="J41" s="97"/>
      <c r="K41" s="97"/>
      <c r="L41" s="96"/>
      <c r="M41" s="134" t="s">
        <v>36</v>
      </c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2"/>
      <c r="AR41" s="95"/>
    </row>
    <row r="42" spans="1:50" ht="27" customHeight="1" thickBot="1" x14ac:dyDescent="0.25">
      <c r="A42" s="95"/>
      <c r="B42" s="98" t="s">
        <v>15</v>
      </c>
      <c r="C42" s="97"/>
      <c r="D42" s="97"/>
      <c r="E42" s="97"/>
      <c r="F42" s="97"/>
      <c r="G42" s="97"/>
      <c r="H42" s="97"/>
      <c r="I42" s="97"/>
      <c r="J42" s="97"/>
      <c r="K42" s="97"/>
      <c r="L42" s="96"/>
      <c r="M42" s="134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2"/>
      <c r="AR42" s="95"/>
    </row>
    <row r="43" spans="1:50" ht="13.5" customHeight="1" thickBot="1" x14ac:dyDescent="0.25">
      <c r="A43" s="95"/>
      <c r="B43" s="98" t="s">
        <v>16</v>
      </c>
      <c r="C43" s="97"/>
      <c r="D43" s="97"/>
      <c r="E43" s="97"/>
      <c r="F43" s="97"/>
      <c r="G43" s="97"/>
      <c r="H43" s="97"/>
      <c r="I43" s="97"/>
      <c r="J43" s="97"/>
      <c r="K43" s="97"/>
      <c r="L43" s="96"/>
      <c r="M43" s="134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2"/>
      <c r="AR43" s="95"/>
    </row>
    <row r="44" spans="1:50" ht="13.5" customHeight="1" thickBot="1" x14ac:dyDescent="0.25">
      <c r="A44" s="95"/>
      <c r="B44" s="98" t="s">
        <v>17</v>
      </c>
      <c r="C44" s="97"/>
      <c r="D44" s="97"/>
      <c r="E44" s="97"/>
      <c r="F44" s="97"/>
      <c r="G44" s="97"/>
      <c r="H44" s="97"/>
      <c r="I44" s="97"/>
      <c r="J44" s="97"/>
      <c r="K44" s="97"/>
      <c r="L44" s="96"/>
      <c r="M44" s="134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2"/>
      <c r="AR44" s="95"/>
    </row>
    <row r="45" spans="1:50" ht="12.75" customHeight="1" thickBot="1" x14ac:dyDescent="0.25">
      <c r="A45" s="95"/>
      <c r="B45" s="98" t="s">
        <v>18</v>
      </c>
      <c r="C45" s="97"/>
      <c r="D45" s="97"/>
      <c r="E45" s="97"/>
      <c r="F45" s="97"/>
      <c r="G45" s="97"/>
      <c r="H45" s="97"/>
      <c r="I45" s="97"/>
      <c r="J45" s="97"/>
      <c r="K45" s="97"/>
      <c r="L45" s="96"/>
      <c r="M45" s="143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1"/>
      <c r="AR45" s="95"/>
    </row>
    <row r="46" spans="1:50" ht="12.75" customHeight="1" thickBot="1" x14ac:dyDescent="0.25">
      <c r="A46" s="95"/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6"/>
      <c r="M46" s="140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8"/>
      <c r="AR46" s="95"/>
    </row>
    <row r="47" spans="1:50" ht="12.75" customHeight="1" thickBot="1" x14ac:dyDescent="0.25">
      <c r="A47" s="95"/>
      <c r="B47" s="98"/>
      <c r="C47" s="97"/>
      <c r="D47" s="97"/>
      <c r="E47" s="97"/>
      <c r="F47" s="97"/>
      <c r="G47" s="97"/>
      <c r="H47" s="97"/>
      <c r="I47" s="97"/>
      <c r="J47" s="97"/>
      <c r="K47" s="97"/>
      <c r="L47" s="96"/>
      <c r="M47" s="140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8"/>
      <c r="AR47" s="95"/>
    </row>
    <row r="48" spans="1:50" ht="12.75" customHeight="1" thickBot="1" x14ac:dyDescent="0.25">
      <c r="A48" s="95"/>
      <c r="B48" s="98"/>
      <c r="C48" s="97"/>
      <c r="D48" s="97"/>
      <c r="E48" s="97"/>
      <c r="F48" s="97"/>
      <c r="G48" s="97"/>
      <c r="H48" s="97"/>
      <c r="I48" s="97"/>
      <c r="J48" s="97"/>
      <c r="K48" s="97"/>
      <c r="L48" s="96"/>
      <c r="M48" s="140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8"/>
      <c r="AR48" s="95"/>
    </row>
    <row r="49" spans="1:44" ht="12.75" customHeight="1" thickBot="1" x14ac:dyDescent="0.25">
      <c r="A49" s="95"/>
      <c r="B49" s="98"/>
      <c r="C49" s="97"/>
      <c r="D49" s="97"/>
      <c r="E49" s="97"/>
      <c r="F49" s="97"/>
      <c r="G49" s="97"/>
      <c r="H49" s="97"/>
      <c r="I49" s="97"/>
      <c r="J49" s="97"/>
      <c r="K49" s="97"/>
      <c r="L49" s="96"/>
      <c r="M49" s="140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8"/>
      <c r="AR49" s="95"/>
    </row>
    <row r="50" spans="1:44" ht="12.75" customHeight="1" thickBot="1" x14ac:dyDescent="0.25">
      <c r="A50" s="95"/>
      <c r="B50" s="98"/>
      <c r="C50" s="97"/>
      <c r="D50" s="97"/>
      <c r="E50" s="97"/>
      <c r="F50" s="97"/>
      <c r="G50" s="97"/>
      <c r="H50" s="97"/>
      <c r="I50" s="97"/>
      <c r="J50" s="97"/>
      <c r="K50" s="97"/>
      <c r="L50" s="96"/>
      <c r="M50" s="140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8"/>
      <c r="AR50" s="95"/>
    </row>
    <row r="51" spans="1:44" ht="12.75" customHeight="1" thickBot="1" x14ac:dyDescent="0.25">
      <c r="A51" s="95"/>
      <c r="B51" s="98"/>
      <c r="C51" s="97"/>
      <c r="D51" s="97"/>
      <c r="E51" s="97"/>
      <c r="F51" s="97"/>
      <c r="G51" s="97"/>
      <c r="H51" s="97"/>
      <c r="I51" s="97"/>
      <c r="J51" s="97"/>
      <c r="K51" s="97"/>
      <c r="L51" s="96"/>
      <c r="M51" s="140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8"/>
      <c r="AR51" s="95"/>
    </row>
    <row r="52" spans="1:44" ht="12.75" customHeight="1" thickBot="1" x14ac:dyDescent="0.25">
      <c r="A52" s="95"/>
      <c r="B52" s="98"/>
      <c r="C52" s="97"/>
      <c r="D52" s="97"/>
      <c r="E52" s="97"/>
      <c r="F52" s="97"/>
      <c r="G52" s="97"/>
      <c r="H52" s="97"/>
      <c r="I52" s="97"/>
      <c r="J52" s="97"/>
      <c r="K52" s="97"/>
      <c r="L52" s="96"/>
      <c r="M52" s="140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8"/>
      <c r="AR52" s="95"/>
    </row>
    <row r="53" spans="1:44" ht="13.5" customHeight="1" thickBot="1" x14ac:dyDescent="0.25">
      <c r="A53" s="95"/>
      <c r="B53" s="98"/>
      <c r="C53" s="97"/>
      <c r="D53" s="97"/>
      <c r="E53" s="97"/>
      <c r="F53" s="97"/>
      <c r="G53" s="97"/>
      <c r="H53" s="97"/>
      <c r="I53" s="97"/>
      <c r="J53" s="97"/>
      <c r="K53" s="97"/>
      <c r="L53" s="96"/>
      <c r="M53" s="137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5"/>
      <c r="AR53" s="95"/>
    </row>
    <row r="54" spans="1:44" ht="27" customHeight="1" thickBot="1" x14ac:dyDescent="0.25">
      <c r="A54" s="95"/>
      <c r="B54" s="98" t="s">
        <v>19</v>
      </c>
      <c r="C54" s="97"/>
      <c r="D54" s="97"/>
      <c r="E54" s="97"/>
      <c r="F54" s="97"/>
      <c r="G54" s="97"/>
      <c r="H54" s="97"/>
      <c r="I54" s="97"/>
      <c r="J54" s="97"/>
      <c r="K54" s="97"/>
      <c r="L54" s="96"/>
      <c r="M54" s="134" t="s">
        <v>35</v>
      </c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2"/>
      <c r="AR54" s="95"/>
    </row>
    <row r="55" spans="1:44" ht="13.5" customHeight="1" thickBot="1" x14ac:dyDescent="0.25">
      <c r="A55" s="95"/>
      <c r="B55" s="98" t="s">
        <v>21</v>
      </c>
      <c r="C55" s="97"/>
      <c r="D55" s="97"/>
      <c r="E55" s="97"/>
      <c r="F55" s="97"/>
      <c r="G55" s="97"/>
      <c r="H55" s="97"/>
      <c r="I55" s="97"/>
      <c r="J55" s="97"/>
      <c r="K55" s="97"/>
      <c r="L55" s="96"/>
      <c r="M55" s="134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2"/>
      <c r="AR55" s="95"/>
    </row>
    <row r="56" spans="1:44" ht="12.75" x14ac:dyDescent="0.2">
      <c r="A56" s="95"/>
      <c r="B56" s="95"/>
      <c r="C56" s="95"/>
      <c r="D56" s="95"/>
      <c r="E56" s="131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</row>
  </sheetData>
  <mergeCells count="108">
    <mergeCell ref="G25:L25"/>
    <mergeCell ref="G20:L20"/>
    <mergeCell ref="M20:S20"/>
    <mergeCell ref="M21:S21"/>
    <mergeCell ref="M22:S22"/>
    <mergeCell ref="C22:F22"/>
    <mergeCell ref="C24:F24"/>
    <mergeCell ref="C16:F16"/>
    <mergeCell ref="C17:F17"/>
    <mergeCell ref="C18:F18"/>
    <mergeCell ref="C19:F19"/>
    <mergeCell ref="C20:F20"/>
    <mergeCell ref="AJ7:AM7"/>
    <mergeCell ref="AC7:AI7"/>
    <mergeCell ref="AC8:AM10"/>
    <mergeCell ref="G14:L14"/>
    <mergeCell ref="G15:L15"/>
    <mergeCell ref="C21:F21"/>
    <mergeCell ref="M11:S11"/>
    <mergeCell ref="M12:S12"/>
    <mergeCell ref="M13:S13"/>
    <mergeCell ref="C9:F9"/>
    <mergeCell ref="C10:F10"/>
    <mergeCell ref="G10:L10"/>
    <mergeCell ref="G11:L11"/>
    <mergeCell ref="G12:L12"/>
    <mergeCell ref="C11:F11"/>
    <mergeCell ref="C12:F12"/>
    <mergeCell ref="C23:F23"/>
    <mergeCell ref="G9:L9"/>
    <mergeCell ref="C15:F15"/>
    <mergeCell ref="G21:L21"/>
    <mergeCell ref="G22:L22"/>
    <mergeCell ref="G13:L13"/>
    <mergeCell ref="G16:L16"/>
    <mergeCell ref="G17:L17"/>
    <mergeCell ref="G18:L18"/>
    <mergeCell ref="G19:L19"/>
    <mergeCell ref="G6:L6"/>
    <mergeCell ref="G7:L7"/>
    <mergeCell ref="G8:L8"/>
    <mergeCell ref="G5:L5"/>
    <mergeCell ref="C13:F13"/>
    <mergeCell ref="C14:F14"/>
    <mergeCell ref="C5:F5"/>
    <mergeCell ref="C6:F6"/>
    <mergeCell ref="C7:F7"/>
    <mergeCell ref="C8:F8"/>
    <mergeCell ref="T33:AA35"/>
    <mergeCell ref="M5:S5"/>
    <mergeCell ref="M6:S6"/>
    <mergeCell ref="M7:S7"/>
    <mergeCell ref="M8:S8"/>
    <mergeCell ref="M9:S9"/>
    <mergeCell ref="M10:S10"/>
    <mergeCell ref="M14:S14"/>
    <mergeCell ref="M15:S15"/>
    <mergeCell ref="M16:S16"/>
    <mergeCell ref="M17:S17"/>
    <mergeCell ref="M18:S18"/>
    <mergeCell ref="M19:S19"/>
    <mergeCell ref="M25:S25"/>
    <mergeCell ref="M23:S23"/>
    <mergeCell ref="G23:L23"/>
    <mergeCell ref="G24:L24"/>
    <mergeCell ref="AA30:AL30"/>
    <mergeCell ref="AA31:AL31"/>
    <mergeCell ref="AM30:AQ30"/>
    <mergeCell ref="M24:S24"/>
    <mergeCell ref="AM27:AQ27"/>
    <mergeCell ref="AM28:AQ28"/>
    <mergeCell ref="AM29:AQ29"/>
    <mergeCell ref="B44:L44"/>
    <mergeCell ref="B45:L53"/>
    <mergeCell ref="K32:R32"/>
    <mergeCell ref="K33:R33"/>
    <mergeCell ref="K34:R34"/>
    <mergeCell ref="K35:R35"/>
    <mergeCell ref="K36:R36"/>
    <mergeCell ref="B42:L42"/>
    <mergeCell ref="B38:AQ38"/>
    <mergeCell ref="C37:AP37"/>
    <mergeCell ref="AA27:AL27"/>
    <mergeCell ref="AA28:AL28"/>
    <mergeCell ref="AA29:AL29"/>
    <mergeCell ref="C25:F25"/>
    <mergeCell ref="M48:AQ48"/>
    <mergeCell ref="M49:AQ49"/>
    <mergeCell ref="M40:AQ40"/>
    <mergeCell ref="M41:AQ41"/>
    <mergeCell ref="M42:AQ42"/>
    <mergeCell ref="M43:AQ43"/>
    <mergeCell ref="M45:AQ45"/>
    <mergeCell ref="M46:AQ46"/>
    <mergeCell ref="M47:AQ47"/>
    <mergeCell ref="B54:L54"/>
    <mergeCell ref="B55:L55"/>
    <mergeCell ref="AM31:AQ31"/>
    <mergeCell ref="M44:AQ44"/>
    <mergeCell ref="B40:L40"/>
    <mergeCell ref="B41:L41"/>
    <mergeCell ref="B43:L43"/>
    <mergeCell ref="M55:AQ55"/>
    <mergeCell ref="M50:AQ50"/>
    <mergeCell ref="M51:AQ51"/>
    <mergeCell ref="M52:AQ52"/>
    <mergeCell ref="M53:AQ53"/>
    <mergeCell ref="M54:AQ54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9218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9218" r:id="rId4"/>
      </mc:Fallback>
    </mc:AlternateContent>
    <mc:AlternateContent xmlns:mc="http://schemas.openxmlformats.org/markup-compatibility/2006">
      <mc:Choice Requires="x14">
        <oleObject progId="Equation.3" shapeId="9219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9219" r:id="rId6"/>
      </mc:Fallback>
    </mc:AlternateContent>
    <mc:AlternateContent xmlns:mc="http://schemas.openxmlformats.org/markup-compatibility/2006">
      <mc:Choice Requires="x14">
        <oleObject progId="Equation.3" shapeId="9220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9220" r:id="rId8"/>
      </mc:Fallback>
    </mc:AlternateContent>
    <mc:AlternateContent xmlns:mc="http://schemas.openxmlformats.org/markup-compatibility/2006">
      <mc:Choice Requires="x14">
        <oleObject progId="Equation.3" shapeId="9221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9221" r:id="rId10"/>
      </mc:Fallback>
    </mc:AlternateContent>
    <mc:AlternateContent xmlns:mc="http://schemas.openxmlformats.org/markup-compatibility/2006">
      <mc:Choice Requires="x14">
        <oleObject progId="Equation.3" shapeId="9222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9222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B1:BH55"/>
  <sheetViews>
    <sheetView showGridLines="0" showRowColHeaders="0" workbookViewId="0">
      <selection activeCell="AM24" sqref="AM24"/>
    </sheetView>
  </sheetViews>
  <sheetFormatPr defaultColWidth="9.140625" defaultRowHeight="12.75" x14ac:dyDescent="0.2"/>
  <cols>
    <col min="1" max="1" width="2.85546875" style="95" customWidth="1"/>
    <col min="2" max="53" width="2.140625" style="95" customWidth="1"/>
    <col min="54" max="16384" width="9.140625" style="95"/>
  </cols>
  <sheetData>
    <row r="1" spans="3:36" ht="3.75" customHeight="1" x14ac:dyDescent="0.2"/>
    <row r="5" spans="3:36" x14ac:dyDescent="0.2">
      <c r="C5" s="109">
        <f>AM27</f>
        <v>0</v>
      </c>
      <c r="D5" s="109"/>
      <c r="E5" s="109"/>
      <c r="F5" s="109"/>
      <c r="G5" s="124">
        <f>EXP($AF$6*C5)</f>
        <v>1</v>
      </c>
      <c r="H5" s="124"/>
      <c r="I5" s="124"/>
      <c r="J5" s="124"/>
      <c r="K5" s="124"/>
      <c r="L5" s="124"/>
      <c r="M5" s="124">
        <f>(G5-MIN(G$5:G$25))/(MAX(G$5:G$25)-MIN(G$5:G$25))</f>
        <v>0</v>
      </c>
      <c r="N5" s="124"/>
      <c r="O5" s="124"/>
      <c r="P5" s="124"/>
      <c r="Q5" s="124"/>
      <c r="R5" s="124"/>
    </row>
    <row r="6" spans="3:36" x14ac:dyDescent="0.2">
      <c r="C6" s="109">
        <f>C5+$AF$13</f>
        <v>5</v>
      </c>
      <c r="D6" s="109"/>
      <c r="E6" s="109"/>
      <c r="F6" s="109"/>
      <c r="G6" s="124">
        <f>EXP($AF$6*C6)</f>
        <v>5.6341455301023036</v>
      </c>
      <c r="H6" s="124"/>
      <c r="I6" s="124"/>
      <c r="J6" s="124"/>
      <c r="K6" s="124"/>
      <c r="L6" s="124"/>
      <c r="M6" s="124">
        <f>(G6-MIN(G$5:G$25))/(MAX(G$5:G$25)-MIN(G$5:G$25))</f>
        <v>4.460755869285103E-15</v>
      </c>
      <c r="N6" s="124"/>
      <c r="O6" s="124"/>
      <c r="P6" s="124"/>
      <c r="Q6" s="124"/>
      <c r="R6" s="124"/>
      <c r="W6" s="128" t="s">
        <v>26</v>
      </c>
      <c r="X6" s="128"/>
      <c r="Y6" s="128"/>
      <c r="Z6" s="128"/>
      <c r="AA6" s="128"/>
      <c r="AB6" s="128"/>
      <c r="AC6" s="128"/>
      <c r="AD6" s="128"/>
      <c r="AE6" s="128"/>
      <c r="AF6" s="126">
        <f>(-LOG(LOG(1.1+0.88*(10-AM29))))/((LOG(AM28))^2)</f>
        <v>0.34576909996193184</v>
      </c>
      <c r="AG6" s="126"/>
      <c r="AH6" s="126"/>
      <c r="AI6" s="126"/>
      <c r="AJ6" s="126"/>
    </row>
    <row r="7" spans="3:36" x14ac:dyDescent="0.2">
      <c r="C7" s="109">
        <f>C6+$AF$13</f>
        <v>10</v>
      </c>
      <c r="D7" s="109"/>
      <c r="E7" s="109"/>
      <c r="F7" s="109"/>
      <c r="G7" s="124">
        <f>EXP($AF$6*C7)</f>
        <v>31.743595854371772</v>
      </c>
      <c r="H7" s="124"/>
      <c r="I7" s="124"/>
      <c r="J7" s="124"/>
      <c r="K7" s="124"/>
      <c r="L7" s="124"/>
      <c r="M7" s="124">
        <f>(G7-MIN(G$5:G$25))/(MAX(G$5:G$25)-MIN(G$5:G$25))</f>
        <v>2.9593303611095387E-14</v>
      </c>
      <c r="N7" s="124"/>
      <c r="O7" s="124"/>
      <c r="P7" s="124"/>
      <c r="Q7" s="124"/>
      <c r="R7" s="124"/>
      <c r="W7" s="127"/>
    </row>
    <row r="8" spans="3:36" x14ac:dyDescent="0.2">
      <c r="C8" s="109">
        <f>C7+$AF$13</f>
        <v>15</v>
      </c>
      <c r="D8" s="109"/>
      <c r="E8" s="109"/>
      <c r="F8" s="109"/>
      <c r="G8" s="124">
        <f>EXP($AF$6*C8)</f>
        <v>178.84803869228273</v>
      </c>
      <c r="H8" s="124"/>
      <c r="I8" s="124"/>
      <c r="J8" s="124"/>
      <c r="K8" s="124"/>
      <c r="L8" s="124"/>
      <c r="M8" s="124">
        <f>(G8-MIN(G$5:G$25))/(MAX(G$5:G$25)-MIN(G$5:G$25))</f>
        <v>1.7119373513069854E-13</v>
      </c>
      <c r="N8" s="124"/>
      <c r="O8" s="124"/>
      <c r="P8" s="124"/>
      <c r="Q8" s="124"/>
      <c r="R8" s="124"/>
    </row>
    <row r="9" spans="3:36" x14ac:dyDescent="0.2">
      <c r="C9" s="109">
        <f>C8+$AF$13</f>
        <v>20</v>
      </c>
      <c r="D9" s="109"/>
      <c r="E9" s="109"/>
      <c r="F9" s="109"/>
      <c r="G9" s="124">
        <f>EXP($AF$6*C9)</f>
        <v>1007.6558777656887</v>
      </c>
      <c r="H9" s="124"/>
      <c r="I9" s="124"/>
      <c r="J9" s="124"/>
      <c r="K9" s="124"/>
      <c r="L9" s="124"/>
      <c r="M9" s="124">
        <f>(G9-MIN(G$5:G$25))/(MAX(G$5:G$25)-MIN(G$5:G$25))</f>
        <v>9.6899117343742812E-13</v>
      </c>
      <c r="N9" s="124"/>
      <c r="O9" s="124"/>
      <c r="P9" s="124"/>
      <c r="Q9" s="124"/>
      <c r="R9" s="124"/>
    </row>
    <row r="10" spans="3:36" x14ac:dyDescent="0.2">
      <c r="C10" s="109">
        <f>C9+$AF$13</f>
        <v>25</v>
      </c>
      <c r="D10" s="109"/>
      <c r="E10" s="109"/>
      <c r="F10" s="109"/>
      <c r="G10" s="124">
        <f>EXP($AF$6*C10)</f>
        <v>5677.2798595948634</v>
      </c>
      <c r="H10" s="124"/>
      <c r="I10" s="124"/>
      <c r="J10" s="124"/>
      <c r="K10" s="124"/>
      <c r="L10" s="124"/>
      <c r="M10" s="124">
        <f>(G10-MIN(G$5:G$25))/(MAX(G$5:G$25)-MIN(G$5:G$25))</f>
        <v>5.4638980444003518E-12</v>
      </c>
      <c r="N10" s="124"/>
      <c r="O10" s="124"/>
      <c r="P10" s="124"/>
      <c r="Q10" s="124"/>
      <c r="R10" s="124"/>
    </row>
    <row r="11" spans="3:36" x14ac:dyDescent="0.2">
      <c r="C11" s="109">
        <f>C10+$AF$13</f>
        <v>30</v>
      </c>
      <c r="D11" s="109"/>
      <c r="E11" s="109"/>
      <c r="F11" s="109"/>
      <c r="G11" s="124">
        <f>EXP($AF$6*C11)</f>
        <v>31986.620944076265</v>
      </c>
      <c r="H11" s="124"/>
      <c r="I11" s="124"/>
      <c r="J11" s="124"/>
      <c r="K11" s="124"/>
      <c r="L11" s="124"/>
      <c r="M11" s="124">
        <f>(G11-MIN(G$5:G$25))/(MAX(G$5:G$25)-MIN(G$5:G$25))</f>
        <v>3.0788857499662278E-11</v>
      </c>
      <c r="N11" s="124"/>
      <c r="O11" s="124"/>
      <c r="P11" s="124"/>
      <c r="Q11" s="124"/>
      <c r="R11" s="124"/>
    </row>
    <row r="12" spans="3:36" x14ac:dyDescent="0.2">
      <c r="C12" s="109">
        <f>C11+$AF$13</f>
        <v>35</v>
      </c>
      <c r="D12" s="109"/>
      <c r="E12" s="109"/>
      <c r="F12" s="109"/>
      <c r="G12" s="124">
        <f>EXP($AF$6*C12)</f>
        <v>180217.27741514417</v>
      </c>
      <c r="H12" s="124"/>
      <c r="I12" s="124"/>
      <c r="J12" s="124"/>
      <c r="K12" s="124"/>
      <c r="L12" s="124"/>
      <c r="M12" s="124">
        <f>(G12-MIN(G$5:G$25))/(MAX(G$5:G$25)-MIN(G$5:G$25))</f>
        <v>1.7347336461454843E-10</v>
      </c>
      <c r="N12" s="124"/>
      <c r="O12" s="124"/>
      <c r="P12" s="124"/>
      <c r="Q12" s="124"/>
      <c r="R12" s="124"/>
    </row>
    <row r="13" spans="3:36" x14ac:dyDescent="0.2">
      <c r="C13" s="109">
        <f>C12+$AF$13</f>
        <v>40</v>
      </c>
      <c r="D13" s="109"/>
      <c r="E13" s="109"/>
      <c r="F13" s="109"/>
      <c r="G13" s="124">
        <f>EXP($AF$6*C13)</f>
        <v>1015370.3679957406</v>
      </c>
      <c r="H13" s="124"/>
      <c r="I13" s="124"/>
      <c r="J13" s="124"/>
      <c r="K13" s="124"/>
      <c r="L13" s="124"/>
      <c r="M13" s="124">
        <f>(G13-MIN(G$5:G$25))/(MAX(G$5:G$25)-MIN(G$5:G$25))</f>
        <v>9.7737864259073374E-10</v>
      </c>
      <c r="N13" s="124"/>
      <c r="O13" s="124"/>
      <c r="P13" s="124"/>
      <c r="Q13" s="124"/>
      <c r="R13" s="124"/>
      <c r="X13" s="126" t="s">
        <v>0</v>
      </c>
      <c r="Y13" s="126"/>
      <c r="Z13" s="126"/>
      <c r="AA13" s="126"/>
      <c r="AB13" s="126"/>
      <c r="AC13" s="126"/>
      <c r="AD13" s="126"/>
      <c r="AE13" s="126"/>
      <c r="AF13" s="118">
        <f>(AM28-AM27)/20</f>
        <v>5</v>
      </c>
      <c r="AG13" s="118"/>
      <c r="AH13" s="118"/>
    </row>
    <row r="14" spans="3:36" ht="12.75" customHeight="1" x14ac:dyDescent="0.2">
      <c r="C14" s="109">
        <f>C13+$AF$13</f>
        <v>45</v>
      </c>
      <c r="D14" s="109"/>
      <c r="E14" s="109"/>
      <c r="F14" s="109"/>
      <c r="G14" s="124">
        <f>EXP($AF$6*C14)</f>
        <v>5720744.4202415282</v>
      </c>
      <c r="H14" s="124"/>
      <c r="I14" s="124"/>
      <c r="J14" s="124"/>
      <c r="K14" s="124"/>
      <c r="L14" s="124"/>
      <c r="M14" s="124">
        <f>(G14-MIN(G$5:G$25))/(MAX(G$5:G$25)-MIN(G$5:G$25))</f>
        <v>5.5066979711259039E-9</v>
      </c>
      <c r="N14" s="124"/>
      <c r="O14" s="124"/>
      <c r="P14" s="124"/>
      <c r="Q14" s="124"/>
      <c r="R14" s="124"/>
      <c r="X14" s="125" t="s">
        <v>1</v>
      </c>
      <c r="Y14" s="125"/>
      <c r="Z14" s="125"/>
      <c r="AA14" s="125"/>
      <c r="AB14" s="125"/>
      <c r="AC14" s="125"/>
      <c r="AD14" s="125"/>
      <c r="AE14" s="125"/>
      <c r="AF14" s="125"/>
    </row>
    <row r="15" spans="3:36" x14ac:dyDescent="0.2">
      <c r="C15" s="109">
        <f>C14+$AF$13</f>
        <v>50</v>
      </c>
      <c r="D15" s="109"/>
      <c r="E15" s="109"/>
      <c r="F15" s="109"/>
      <c r="G15" s="124">
        <f>EXP($AF$6*C15)</f>
        <v>32231506.604161475</v>
      </c>
      <c r="H15" s="124"/>
      <c r="I15" s="124"/>
      <c r="J15" s="124"/>
      <c r="K15" s="124"/>
      <c r="L15" s="124"/>
      <c r="M15" s="124">
        <f>(G15-MIN(G$5:G$25))/(MAX(G$5:G$25)-MIN(G$5:G$25))</f>
        <v>3.102554222039828E-8</v>
      </c>
      <c r="N15" s="124"/>
      <c r="O15" s="124"/>
      <c r="P15" s="124"/>
      <c r="Q15" s="124"/>
      <c r="R15" s="124"/>
      <c r="X15" s="125"/>
      <c r="Y15" s="125"/>
      <c r="Z15" s="125"/>
      <c r="AA15" s="125"/>
      <c r="AB15" s="125"/>
      <c r="AC15" s="125"/>
      <c r="AD15" s="125"/>
      <c r="AE15" s="125"/>
      <c r="AF15" s="125"/>
    </row>
    <row r="16" spans="3:36" x14ac:dyDescent="0.2">
      <c r="C16" s="109">
        <f>C15+$AF$13</f>
        <v>55</v>
      </c>
      <c r="D16" s="109"/>
      <c r="E16" s="109"/>
      <c r="F16" s="109"/>
      <c r="G16" s="124">
        <f>EXP($AF$6*C16)</f>
        <v>181596998.86229974</v>
      </c>
      <c r="H16" s="124"/>
      <c r="I16" s="124"/>
      <c r="J16" s="124"/>
      <c r="K16" s="124"/>
      <c r="L16" s="124"/>
      <c r="M16" s="124">
        <f>(G16-MIN(G$5:G$25))/(MAX(G$5:G$25)-MIN(G$5:G$25))</f>
        <v>1.7480242448081363E-7</v>
      </c>
      <c r="N16" s="124"/>
      <c r="O16" s="124"/>
      <c r="P16" s="124"/>
      <c r="Q16" s="124"/>
      <c r="R16" s="124"/>
      <c r="X16" s="125"/>
      <c r="Y16" s="125"/>
      <c r="Z16" s="125"/>
      <c r="AA16" s="125"/>
      <c r="AB16" s="125"/>
      <c r="AC16" s="125"/>
      <c r="AD16" s="125"/>
      <c r="AE16" s="125"/>
      <c r="AF16" s="125"/>
    </row>
    <row r="17" spans="3:60" x14ac:dyDescent="0.2">
      <c r="C17" s="109">
        <f>C16+$AF$13</f>
        <v>60</v>
      </c>
      <c r="D17" s="109"/>
      <c r="E17" s="109"/>
      <c r="F17" s="109"/>
      <c r="G17" s="124">
        <f>EXP($AF$6*C17)</f>
        <v>1023143919.4200183</v>
      </c>
      <c r="H17" s="124"/>
      <c r="I17" s="124"/>
      <c r="J17" s="124"/>
      <c r="K17" s="124"/>
      <c r="L17" s="124"/>
      <c r="M17" s="124">
        <f>(G17-MIN(G$5:G$25))/(MAX(G$5:G$25)-MIN(G$5:G$25))</f>
        <v>9.8486230300037654E-7</v>
      </c>
      <c r="N17" s="124"/>
      <c r="O17" s="124"/>
      <c r="P17" s="124"/>
      <c r="Q17" s="124"/>
      <c r="R17" s="124"/>
    </row>
    <row r="18" spans="3:60" x14ac:dyDescent="0.2">
      <c r="C18" s="109">
        <f>C17+$AF$13</f>
        <v>65</v>
      </c>
      <c r="D18" s="109"/>
      <c r="E18" s="109"/>
      <c r="F18" s="109"/>
      <c r="G18" s="124">
        <f>EXP($AF$6*C18)</f>
        <v>5764541740.2516432</v>
      </c>
      <c r="H18" s="124"/>
      <c r="I18" s="124"/>
      <c r="J18" s="124"/>
      <c r="K18" s="124"/>
      <c r="L18" s="124"/>
      <c r="M18" s="124">
        <f>(G18-MIN(G$5:G$25))/(MAX(G$5:G$25)-MIN(G$5:G$25))</f>
        <v>5.548857546676584E-6</v>
      </c>
      <c r="N18" s="124"/>
      <c r="O18" s="124"/>
      <c r="P18" s="124"/>
      <c r="Q18" s="124"/>
      <c r="R18" s="124"/>
    </row>
    <row r="19" spans="3:60" x14ac:dyDescent="0.2">
      <c r="C19" s="109">
        <f>C18+$AF$13</f>
        <v>70</v>
      </c>
      <c r="D19" s="109"/>
      <c r="E19" s="109"/>
      <c r="F19" s="109"/>
      <c r="G19" s="124">
        <f>EXP($AF$6*C19)</f>
        <v>32478267078.927036</v>
      </c>
      <c r="H19" s="124"/>
      <c r="I19" s="124"/>
      <c r="J19" s="124"/>
      <c r="K19" s="124"/>
      <c r="L19" s="124"/>
      <c r="M19" s="124">
        <f>(G19-MIN(G$5:G$25))/(MAX(G$5:G$25)-MIN(G$5:G$25))</f>
        <v>3.1263070948243146E-5</v>
      </c>
      <c r="N19" s="124"/>
      <c r="O19" s="124"/>
      <c r="P19" s="124"/>
      <c r="Q19" s="124"/>
      <c r="R19" s="124"/>
    </row>
    <row r="20" spans="3:60" x14ac:dyDescent="0.2">
      <c r="C20" s="109">
        <f>C19+$AF$13</f>
        <v>75</v>
      </c>
      <c r="D20" s="109"/>
      <c r="E20" s="109"/>
      <c r="F20" s="109"/>
      <c r="G20" s="124">
        <f>EXP($AF$6*C20)</f>
        <v>182987283288.20541</v>
      </c>
      <c r="H20" s="124"/>
      <c r="I20" s="124"/>
      <c r="J20" s="124"/>
      <c r="K20" s="124"/>
      <c r="L20" s="124"/>
      <c r="M20" s="124">
        <f>(G20-MIN(G$5:G$25))/(MAX(G$5:G$25)-MIN(G$5:G$25))</f>
        <v>1.7614069144477592E-4</v>
      </c>
      <c r="N20" s="124"/>
      <c r="O20" s="124"/>
      <c r="P20" s="124"/>
      <c r="Q20" s="124"/>
      <c r="R20" s="124"/>
    </row>
    <row r="21" spans="3:60" x14ac:dyDescent="0.2">
      <c r="C21" s="109">
        <f>C20+$AF$13</f>
        <v>80</v>
      </c>
      <c r="D21" s="109"/>
      <c r="E21" s="109"/>
      <c r="F21" s="109"/>
      <c r="G21" s="124">
        <f>EXP($AF$6*C21)</f>
        <v>1030976984203.8057</v>
      </c>
      <c r="H21" s="124"/>
      <c r="I21" s="124"/>
      <c r="J21" s="124"/>
      <c r="K21" s="124"/>
      <c r="L21" s="124"/>
      <c r="M21" s="124">
        <f>(G21-MIN(G$5:G$25))/(MAX(G$5:G$25)-MIN(G$5:G$25))</f>
        <v>9.9240228937717335E-4</v>
      </c>
      <c r="N21" s="124"/>
      <c r="O21" s="124"/>
      <c r="P21" s="124"/>
      <c r="Q21" s="124"/>
      <c r="R21" s="124"/>
    </row>
    <row r="22" spans="3:60" x14ac:dyDescent="0.2">
      <c r="C22" s="109">
        <f>C21+$AF$13</f>
        <v>85</v>
      </c>
      <c r="D22" s="109"/>
      <c r="E22" s="109"/>
      <c r="F22" s="109"/>
      <c r="G22" s="124">
        <f>EXP($AF$6*C22)</f>
        <v>5808674367190.2197</v>
      </c>
      <c r="H22" s="124"/>
      <c r="I22" s="124"/>
      <c r="J22" s="124"/>
      <c r="K22" s="124"/>
      <c r="L22" s="124"/>
      <c r="M22" s="124">
        <f>(G22-MIN(G$5:G$25))/(MAX(G$5:G$25)-MIN(G$5:G$25))</f>
        <v>5.5913389227621501E-3</v>
      </c>
      <c r="N22" s="124"/>
      <c r="O22" s="124"/>
      <c r="P22" s="124"/>
      <c r="Q22" s="124"/>
      <c r="R22" s="124"/>
    </row>
    <row r="23" spans="3:60" x14ac:dyDescent="0.2">
      <c r="C23" s="109">
        <f>C22+$AF$13</f>
        <v>90</v>
      </c>
      <c r="D23" s="109"/>
      <c r="E23" s="109"/>
      <c r="F23" s="109"/>
      <c r="G23" s="124">
        <f>EXP($AF$6*C23)</f>
        <v>32726916721724.578</v>
      </c>
      <c r="H23" s="124"/>
      <c r="I23" s="124"/>
      <c r="J23" s="124"/>
      <c r="K23" s="124"/>
      <c r="L23" s="124"/>
      <c r="M23" s="124">
        <f>(G23-MIN(G$5:G$25))/(MAX(G$5:G$25)-MIN(G$5:G$25))</f>
        <v>3.150241719897183E-2</v>
      </c>
      <c r="N23" s="124"/>
      <c r="O23" s="124"/>
      <c r="P23" s="124"/>
      <c r="Q23" s="124"/>
      <c r="R23" s="124"/>
    </row>
    <row r="24" spans="3:60" x14ac:dyDescent="0.2">
      <c r="C24" s="109">
        <f>C23+$AF$13</f>
        <v>95</v>
      </c>
      <c r="D24" s="109"/>
      <c r="E24" s="109"/>
      <c r="F24" s="109"/>
      <c r="G24" s="124">
        <f>EXP($AF$6*C24)</f>
        <v>184388211561734.72</v>
      </c>
      <c r="H24" s="124"/>
      <c r="I24" s="124"/>
      <c r="J24" s="124"/>
      <c r="K24" s="124"/>
      <c r="L24" s="124"/>
      <c r="M24" s="124">
        <f>(G24-MIN(G$5:G$25))/(MAX(G$5:G$25)-MIN(G$5:G$25))</f>
        <v>0.17748920304900939</v>
      </c>
      <c r="N24" s="124"/>
      <c r="O24" s="124"/>
      <c r="P24" s="124"/>
      <c r="Q24" s="124"/>
      <c r="R24" s="124"/>
      <c r="BA24" s="120"/>
      <c r="BB24" s="120"/>
      <c r="BC24" s="120"/>
      <c r="BD24" s="120"/>
      <c r="BE24" s="120"/>
      <c r="BF24" s="120"/>
      <c r="BG24" s="120"/>
      <c r="BH24" s="120"/>
    </row>
    <row r="25" spans="3:60" x14ac:dyDescent="0.2">
      <c r="C25" s="109">
        <f>AM28</f>
        <v>100</v>
      </c>
      <c r="D25" s="109"/>
      <c r="E25" s="109"/>
      <c r="F25" s="109"/>
      <c r="G25" s="124">
        <f>EXP($AF$6*C25)</f>
        <v>1038870017974104.6</v>
      </c>
      <c r="H25" s="124"/>
      <c r="I25" s="124"/>
      <c r="J25" s="124"/>
      <c r="K25" s="124"/>
      <c r="L25" s="124"/>
      <c r="M25" s="124">
        <f>(G25-MIN(G$5:G$25))/(MAX(G$5:G$25)-MIN(G$5:G$25))</f>
        <v>1</v>
      </c>
      <c r="N25" s="124"/>
      <c r="O25" s="124"/>
      <c r="P25" s="124"/>
      <c r="Q25" s="124"/>
      <c r="R25" s="124"/>
      <c r="BA25" s="120"/>
      <c r="BB25" s="122"/>
      <c r="BC25" s="122"/>
      <c r="BD25" s="122"/>
      <c r="BE25" s="122"/>
      <c r="BF25" s="122"/>
      <c r="BG25" s="121"/>
      <c r="BH25" s="120"/>
    </row>
    <row r="26" spans="3:60" x14ac:dyDescent="0.2">
      <c r="AS26" s="123"/>
      <c r="AT26" s="123"/>
      <c r="AU26" s="123"/>
      <c r="AV26" s="123"/>
      <c r="AW26" s="123"/>
      <c r="AX26" s="123"/>
      <c r="AY26" s="123"/>
      <c r="AZ26" s="123"/>
      <c r="BA26" s="123"/>
      <c r="BB26" s="123"/>
      <c r="BC26" s="123"/>
      <c r="BD26" s="123"/>
      <c r="BE26" s="123"/>
      <c r="BF26" s="123"/>
      <c r="BG26" s="123"/>
      <c r="BH26" s="123"/>
    </row>
    <row r="27" spans="3:60" x14ac:dyDescent="0.2">
      <c r="AA27" s="119" t="s">
        <v>2</v>
      </c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8">
        <v>0</v>
      </c>
      <c r="AN27" s="118"/>
      <c r="AO27" s="118"/>
      <c r="AP27" s="118"/>
      <c r="AQ27" s="118"/>
      <c r="BA27" s="120"/>
      <c r="BB27" s="122"/>
      <c r="BC27" s="122"/>
      <c r="BD27" s="122"/>
      <c r="BE27" s="122"/>
      <c r="BF27" s="122"/>
      <c r="BG27" s="121"/>
      <c r="BH27" s="120"/>
    </row>
    <row r="28" spans="3:60" x14ac:dyDescent="0.2">
      <c r="AA28" s="119" t="s">
        <v>3</v>
      </c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8">
        <v>100</v>
      </c>
      <c r="AN28" s="118"/>
      <c r="AO28" s="118"/>
      <c r="AP28" s="118"/>
      <c r="AQ28" s="118"/>
      <c r="BA28" s="120"/>
      <c r="BB28" s="122"/>
      <c r="BC28" s="122"/>
      <c r="BD28" s="122"/>
      <c r="BE28" s="122"/>
      <c r="BF28" s="122"/>
      <c r="BG28" s="121"/>
      <c r="BH28" s="120"/>
    </row>
    <row r="29" spans="3:60" x14ac:dyDescent="0.2">
      <c r="AA29" s="119" t="s">
        <v>30</v>
      </c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8">
        <v>10</v>
      </c>
      <c r="AN29" s="118"/>
      <c r="AO29" s="118"/>
      <c r="AP29" s="118"/>
      <c r="AQ29" s="118"/>
      <c r="BA29" s="120"/>
      <c r="BB29" s="120"/>
      <c r="BC29" s="120"/>
      <c r="BD29" s="120"/>
      <c r="BE29" s="120"/>
      <c r="BF29" s="120"/>
      <c r="BG29" s="120"/>
      <c r="BH29" s="120"/>
    </row>
    <row r="30" spans="3:60" x14ac:dyDescent="0.2">
      <c r="AA30" s="119" t="s">
        <v>6</v>
      </c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8" t="s">
        <v>29</v>
      </c>
      <c r="AN30" s="118"/>
      <c r="AO30" s="118"/>
      <c r="AP30" s="118"/>
      <c r="AQ30" s="118"/>
    </row>
    <row r="31" spans="3:60" ht="6" customHeight="1" x14ac:dyDescent="0.2"/>
    <row r="32" spans="3:60" ht="12.75" customHeight="1" x14ac:dyDescent="0.2">
      <c r="I32" s="117" t="s">
        <v>8</v>
      </c>
      <c r="J32" s="109">
        <f>VALUE(AF6)</f>
        <v>0.34576909996193184</v>
      </c>
      <c r="K32" s="109"/>
      <c r="L32" s="109"/>
      <c r="M32" s="109"/>
      <c r="N32" s="109"/>
      <c r="O32" s="109"/>
      <c r="P32" s="109"/>
      <c r="Q32" s="109"/>
      <c r="R32" s="109"/>
      <c r="W32" s="113" t="s">
        <v>10</v>
      </c>
      <c r="X32" s="113"/>
      <c r="Y32" s="113"/>
      <c r="Z32" s="113"/>
      <c r="AA32" s="113"/>
      <c r="AB32" s="113"/>
      <c r="AC32" s="113"/>
    </row>
    <row r="33" spans="2:43" x14ac:dyDescent="0.2">
      <c r="I33" s="117" t="s">
        <v>8</v>
      </c>
      <c r="J33" s="109" t="s">
        <v>9</v>
      </c>
      <c r="K33" s="109"/>
      <c r="L33" s="109"/>
      <c r="M33" s="109"/>
      <c r="N33" s="109"/>
      <c r="O33" s="109"/>
      <c r="P33" s="109"/>
      <c r="Q33" s="109"/>
      <c r="R33" s="109"/>
      <c r="W33" s="113"/>
      <c r="X33" s="113"/>
      <c r="Y33" s="113"/>
      <c r="Z33" s="113"/>
      <c r="AA33" s="113"/>
      <c r="AB33" s="113"/>
      <c r="AC33" s="113"/>
    </row>
    <row r="34" spans="2:43" x14ac:dyDescent="0.2">
      <c r="D34" s="110"/>
      <c r="I34" s="115" t="s">
        <v>8</v>
      </c>
      <c r="J34" s="116">
        <f>MIN(G5:G25)</f>
        <v>1</v>
      </c>
      <c r="K34" s="116"/>
      <c r="L34" s="116"/>
      <c r="M34" s="116"/>
      <c r="N34" s="116"/>
      <c r="O34" s="116"/>
      <c r="P34" s="116"/>
      <c r="Q34" s="116"/>
      <c r="R34" s="116"/>
      <c r="W34" s="113"/>
      <c r="X34" s="113"/>
      <c r="Y34" s="113"/>
      <c r="Z34" s="113"/>
      <c r="AA34" s="113"/>
      <c r="AB34" s="113"/>
      <c r="AC34" s="113"/>
    </row>
    <row r="35" spans="2:43" x14ac:dyDescent="0.2">
      <c r="D35" s="110"/>
      <c r="I35" s="115" t="s">
        <v>8</v>
      </c>
      <c r="J35" s="114">
        <f>MAX(G5:G25)</f>
        <v>1038870017974104.6</v>
      </c>
      <c r="K35" s="114"/>
      <c r="L35" s="114"/>
      <c r="M35" s="114"/>
      <c r="N35" s="114"/>
      <c r="O35" s="114"/>
      <c r="P35" s="114"/>
      <c r="Q35" s="114"/>
      <c r="R35" s="114"/>
      <c r="W35" s="113"/>
      <c r="X35" s="113"/>
      <c r="Y35" s="113"/>
      <c r="Z35" s="113"/>
      <c r="AA35" s="113"/>
      <c r="AB35" s="113"/>
      <c r="AC35" s="113"/>
    </row>
    <row r="36" spans="2:43" ht="6" customHeight="1" x14ac:dyDescent="0.2">
      <c r="D36" s="110"/>
      <c r="E36" s="112"/>
      <c r="F36" s="111"/>
      <c r="G36" s="111"/>
      <c r="H36" s="111"/>
      <c r="I36" s="110"/>
      <c r="J36" s="110"/>
      <c r="K36" s="110"/>
      <c r="L36" s="110"/>
    </row>
    <row r="37" spans="2:43" x14ac:dyDescent="0.2">
      <c r="C37" s="109" t="s">
        <v>11</v>
      </c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</row>
    <row r="38" spans="2:43" x14ac:dyDescent="0.2">
      <c r="B38" s="108" t="str">
        <f>"funcion_de_valor= ((exp  ("&amp;VALUE(AF6)&amp;"* mapa_atributo))-("&amp;MIN(G5:G25)&amp;"))/(("&amp;MAX(G5:G25)&amp;")-("&amp;MIN(G5:G25)&amp;"))"</f>
        <v>funcion_de_valor= ((exp  (0.345769099961932* mapa_atributo))-(1))/((1038870017974100)-(1))</v>
      </c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</row>
    <row r="39" spans="2:43" ht="6" customHeight="1" thickBot="1" x14ac:dyDescent="0.25"/>
    <row r="40" spans="2:43" ht="13.5" customHeight="1" thickBot="1" x14ac:dyDescent="0.25">
      <c r="B40" s="98" t="s">
        <v>12</v>
      </c>
      <c r="C40" s="97"/>
      <c r="D40" s="97"/>
      <c r="E40" s="97"/>
      <c r="F40" s="97"/>
      <c r="G40" s="97"/>
      <c r="H40" s="97"/>
      <c r="I40" s="97"/>
      <c r="J40" s="97"/>
      <c r="K40" s="97"/>
      <c r="L40" s="96"/>
      <c r="M40" s="98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6"/>
    </row>
    <row r="41" spans="2:43" ht="13.5" customHeight="1" thickBot="1" x14ac:dyDescent="0.25">
      <c r="B41" s="98" t="s">
        <v>14</v>
      </c>
      <c r="C41" s="97"/>
      <c r="D41" s="97"/>
      <c r="E41" s="97"/>
      <c r="F41" s="97"/>
      <c r="G41" s="97"/>
      <c r="H41" s="97"/>
      <c r="I41" s="97"/>
      <c r="J41" s="97"/>
      <c r="K41" s="97"/>
      <c r="L41" s="96"/>
      <c r="M41" s="98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6"/>
    </row>
    <row r="42" spans="2:43" ht="27" customHeight="1" thickBot="1" x14ac:dyDescent="0.25">
      <c r="B42" s="98" t="s">
        <v>15</v>
      </c>
      <c r="C42" s="97"/>
      <c r="D42" s="97"/>
      <c r="E42" s="97"/>
      <c r="F42" s="97"/>
      <c r="G42" s="97"/>
      <c r="H42" s="97"/>
      <c r="I42" s="97"/>
      <c r="J42" s="97"/>
      <c r="K42" s="97"/>
      <c r="L42" s="96"/>
      <c r="M42" s="98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6"/>
    </row>
    <row r="43" spans="2:43" ht="13.5" customHeight="1" thickBot="1" x14ac:dyDescent="0.25">
      <c r="B43" s="98" t="s">
        <v>16</v>
      </c>
      <c r="C43" s="97"/>
      <c r="D43" s="97"/>
      <c r="E43" s="97"/>
      <c r="F43" s="97"/>
      <c r="G43" s="97"/>
      <c r="H43" s="97"/>
      <c r="I43" s="97"/>
      <c r="J43" s="97"/>
      <c r="K43" s="97"/>
      <c r="L43" s="96"/>
      <c r="M43" s="98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6"/>
    </row>
    <row r="44" spans="2:43" ht="13.5" customHeight="1" thickBot="1" x14ac:dyDescent="0.25">
      <c r="B44" s="98" t="s">
        <v>17</v>
      </c>
      <c r="C44" s="97"/>
      <c r="D44" s="97"/>
      <c r="E44" s="97"/>
      <c r="F44" s="97"/>
      <c r="G44" s="97"/>
      <c r="H44" s="97"/>
      <c r="I44" s="97"/>
      <c r="J44" s="97"/>
      <c r="K44" s="97"/>
      <c r="L44" s="96"/>
      <c r="M44" s="98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6"/>
    </row>
    <row r="45" spans="2:43" ht="12.75" customHeight="1" thickBot="1" x14ac:dyDescent="0.25">
      <c r="B45" s="98" t="s">
        <v>18</v>
      </c>
      <c r="C45" s="97"/>
      <c r="D45" s="97"/>
      <c r="E45" s="97"/>
      <c r="F45" s="97"/>
      <c r="G45" s="97"/>
      <c r="H45" s="97"/>
      <c r="I45" s="97"/>
      <c r="J45" s="97"/>
      <c r="K45" s="97"/>
      <c r="L45" s="96"/>
      <c r="M45" s="107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5"/>
    </row>
    <row r="46" spans="2:43" ht="13.5" thickBot="1" x14ac:dyDescent="0.25"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6"/>
      <c r="M46" s="104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2"/>
    </row>
    <row r="47" spans="2:43" ht="13.5" thickBot="1" x14ac:dyDescent="0.25">
      <c r="B47" s="98"/>
      <c r="C47" s="97"/>
      <c r="D47" s="97"/>
      <c r="E47" s="97"/>
      <c r="F47" s="97"/>
      <c r="G47" s="97"/>
      <c r="H47" s="97"/>
      <c r="I47" s="97"/>
      <c r="J47" s="97"/>
      <c r="K47" s="97"/>
      <c r="L47" s="96"/>
      <c r="M47" s="104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2"/>
    </row>
    <row r="48" spans="2:43" ht="13.5" thickBot="1" x14ac:dyDescent="0.25">
      <c r="B48" s="98"/>
      <c r="C48" s="97"/>
      <c r="D48" s="97"/>
      <c r="E48" s="97"/>
      <c r="F48" s="97"/>
      <c r="G48" s="97"/>
      <c r="H48" s="97"/>
      <c r="I48" s="97"/>
      <c r="J48" s="97"/>
      <c r="K48" s="97"/>
      <c r="L48" s="96"/>
      <c r="M48" s="104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2"/>
    </row>
    <row r="49" spans="2:43" ht="13.5" thickBot="1" x14ac:dyDescent="0.25">
      <c r="B49" s="98"/>
      <c r="C49" s="97"/>
      <c r="D49" s="97"/>
      <c r="E49" s="97"/>
      <c r="F49" s="97"/>
      <c r="G49" s="97"/>
      <c r="H49" s="97"/>
      <c r="I49" s="97"/>
      <c r="J49" s="97"/>
      <c r="K49" s="97"/>
      <c r="L49" s="96"/>
      <c r="M49" s="104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2"/>
    </row>
    <row r="50" spans="2:43" ht="13.5" thickBot="1" x14ac:dyDescent="0.25">
      <c r="B50" s="98"/>
      <c r="C50" s="97"/>
      <c r="D50" s="97"/>
      <c r="E50" s="97"/>
      <c r="F50" s="97"/>
      <c r="G50" s="97"/>
      <c r="H50" s="97"/>
      <c r="I50" s="97"/>
      <c r="J50" s="97"/>
      <c r="K50" s="97"/>
      <c r="L50" s="96"/>
      <c r="M50" s="104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2"/>
    </row>
    <row r="51" spans="2:43" ht="13.5" thickBot="1" x14ac:dyDescent="0.25">
      <c r="B51" s="98"/>
      <c r="C51" s="97"/>
      <c r="D51" s="97"/>
      <c r="E51" s="97"/>
      <c r="F51" s="97"/>
      <c r="G51" s="97"/>
      <c r="H51" s="97"/>
      <c r="I51" s="97"/>
      <c r="J51" s="97"/>
      <c r="K51" s="97"/>
      <c r="L51" s="96"/>
      <c r="M51" s="104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2"/>
    </row>
    <row r="52" spans="2:43" ht="13.5" thickBot="1" x14ac:dyDescent="0.25">
      <c r="B52" s="98"/>
      <c r="C52" s="97"/>
      <c r="D52" s="97"/>
      <c r="E52" s="97"/>
      <c r="F52" s="97"/>
      <c r="G52" s="97"/>
      <c r="H52" s="97"/>
      <c r="I52" s="97"/>
      <c r="J52" s="97"/>
      <c r="K52" s="97"/>
      <c r="L52" s="96"/>
      <c r="M52" s="104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2"/>
    </row>
    <row r="53" spans="2:43" ht="13.5" thickBot="1" x14ac:dyDescent="0.25">
      <c r="B53" s="98"/>
      <c r="C53" s="97"/>
      <c r="D53" s="97"/>
      <c r="E53" s="97"/>
      <c r="F53" s="97"/>
      <c r="G53" s="97"/>
      <c r="H53" s="97"/>
      <c r="I53" s="97"/>
      <c r="J53" s="97"/>
      <c r="K53" s="97"/>
      <c r="L53" s="96"/>
      <c r="M53" s="101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99"/>
    </row>
    <row r="54" spans="2:43" ht="27" customHeight="1" thickBot="1" x14ac:dyDescent="0.25">
      <c r="B54" s="98" t="s">
        <v>19</v>
      </c>
      <c r="C54" s="97"/>
      <c r="D54" s="97"/>
      <c r="E54" s="97"/>
      <c r="F54" s="97"/>
      <c r="G54" s="97"/>
      <c r="H54" s="97"/>
      <c r="I54" s="97"/>
      <c r="J54" s="97"/>
      <c r="K54" s="97"/>
      <c r="L54" s="96"/>
      <c r="M54" s="98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6"/>
    </row>
    <row r="55" spans="2:43" ht="13.5" customHeight="1" thickBot="1" x14ac:dyDescent="0.25">
      <c r="B55" s="98" t="s">
        <v>21</v>
      </c>
      <c r="C55" s="97"/>
      <c r="D55" s="97"/>
      <c r="E55" s="97"/>
      <c r="F55" s="97"/>
      <c r="G55" s="97"/>
      <c r="H55" s="97"/>
      <c r="I55" s="97"/>
      <c r="J55" s="97"/>
      <c r="K55" s="97"/>
      <c r="L55" s="96"/>
      <c r="M55" s="98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6"/>
    </row>
  </sheetData>
  <mergeCells count="107">
    <mergeCell ref="M22:R22"/>
    <mergeCell ref="M23:R23"/>
    <mergeCell ref="AM30:AQ30"/>
    <mergeCell ref="AA29:AL29"/>
    <mergeCell ref="AA30:AL30"/>
    <mergeCell ref="AM29:AQ29"/>
    <mergeCell ref="C25:F25"/>
    <mergeCell ref="G24:L24"/>
    <mergeCell ref="G25:L25"/>
    <mergeCell ref="J35:R35"/>
    <mergeCell ref="AM28:AQ28"/>
    <mergeCell ref="AM27:AQ27"/>
    <mergeCell ref="AA27:AL27"/>
    <mergeCell ref="AA28:AL28"/>
    <mergeCell ref="G16:L16"/>
    <mergeCell ref="G17:L17"/>
    <mergeCell ref="G23:L23"/>
    <mergeCell ref="W32:AC35"/>
    <mergeCell ref="B38:AQ38"/>
    <mergeCell ref="C37:AP37"/>
    <mergeCell ref="C22:F22"/>
    <mergeCell ref="C23:F23"/>
    <mergeCell ref="G22:L22"/>
    <mergeCell ref="C24:F24"/>
    <mergeCell ref="G20:L20"/>
    <mergeCell ref="G21:L21"/>
    <mergeCell ref="M19:R19"/>
    <mergeCell ref="M20:R20"/>
    <mergeCell ref="M21:R21"/>
    <mergeCell ref="G18:L18"/>
    <mergeCell ref="AF6:AJ6"/>
    <mergeCell ref="W6:AE6"/>
    <mergeCell ref="X14:AF16"/>
    <mergeCell ref="X13:AE13"/>
    <mergeCell ref="AF13:AH13"/>
    <mergeCell ref="J32:R32"/>
    <mergeCell ref="M24:R24"/>
    <mergeCell ref="M25:R25"/>
    <mergeCell ref="M18:R18"/>
    <mergeCell ref="G19:L19"/>
    <mergeCell ref="G10:L10"/>
    <mergeCell ref="G11:L11"/>
    <mergeCell ref="G12:L12"/>
    <mergeCell ref="G5:L5"/>
    <mergeCell ref="G6:L6"/>
    <mergeCell ref="G7:L7"/>
    <mergeCell ref="G8:L8"/>
    <mergeCell ref="J33:R33"/>
    <mergeCell ref="C9:F9"/>
    <mergeCell ref="C10:F10"/>
    <mergeCell ref="C11:F11"/>
    <mergeCell ref="C12:F12"/>
    <mergeCell ref="C5:F5"/>
    <mergeCell ref="C6:F6"/>
    <mergeCell ref="C7:F7"/>
    <mergeCell ref="C8:F8"/>
    <mergeCell ref="G9:L9"/>
    <mergeCell ref="J34:R34"/>
    <mergeCell ref="G13:L13"/>
    <mergeCell ref="C13:F13"/>
    <mergeCell ref="C14:F14"/>
    <mergeCell ref="C15:F15"/>
    <mergeCell ref="M14:R14"/>
    <mergeCell ref="M15:R15"/>
    <mergeCell ref="C19:F19"/>
    <mergeCell ref="C20:F20"/>
    <mergeCell ref="C21:F21"/>
    <mergeCell ref="M11:R11"/>
    <mergeCell ref="M12:R12"/>
    <mergeCell ref="M13:R13"/>
    <mergeCell ref="C16:F16"/>
    <mergeCell ref="C17:F17"/>
    <mergeCell ref="C18:F18"/>
    <mergeCell ref="M16:R16"/>
    <mergeCell ref="M17:R17"/>
    <mergeCell ref="G14:L14"/>
    <mergeCell ref="G15:L15"/>
    <mergeCell ref="M5:R5"/>
    <mergeCell ref="M6:R6"/>
    <mergeCell ref="M7:R7"/>
    <mergeCell ref="M8:R8"/>
    <mergeCell ref="M9:R9"/>
    <mergeCell ref="M10:R10"/>
    <mergeCell ref="M53:AQ53"/>
    <mergeCell ref="M54:AQ54"/>
    <mergeCell ref="M49:AQ49"/>
    <mergeCell ref="M50:AQ50"/>
    <mergeCell ref="M51:AQ51"/>
    <mergeCell ref="M52:AQ52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M40:AQ40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8194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8194" r:id="rId4"/>
      </mc:Fallback>
    </mc:AlternateContent>
    <mc:AlternateContent xmlns:mc="http://schemas.openxmlformats.org/markup-compatibility/2006">
      <mc:Choice Requires="x14">
        <oleObject progId="Equation.3" shapeId="8195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8195" r:id="rId6"/>
      </mc:Fallback>
    </mc:AlternateContent>
    <mc:AlternateContent xmlns:mc="http://schemas.openxmlformats.org/markup-compatibility/2006">
      <mc:Choice Requires="x14">
        <oleObject progId="Equation.3" shapeId="8196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8196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pageSetUpPr fitToPage="1"/>
  </sheetPr>
  <dimension ref="A1:AX56"/>
  <sheetViews>
    <sheetView showGridLines="0" showRowColHeaders="0" workbookViewId="0">
      <selection activeCell="G5" sqref="G5:L5"/>
    </sheetView>
  </sheetViews>
  <sheetFormatPr defaultColWidth="9.140625" defaultRowHeight="12" x14ac:dyDescent="0.2"/>
  <cols>
    <col min="1" max="1" width="2.85546875" style="3" customWidth="1"/>
    <col min="2" max="4" width="2.140625" style="3" customWidth="1"/>
    <col min="5" max="5" width="2.140625" style="47" customWidth="1"/>
    <col min="6" max="55" width="2.140625" style="3" customWidth="1"/>
    <col min="56" max="16384" width="9.140625" style="3"/>
  </cols>
  <sheetData>
    <row r="1" spans="1:44" ht="4.5" customHeight="1" x14ac:dyDescent="0.2">
      <c r="A1" s="1"/>
      <c r="B1" s="1"/>
      <c r="C1" s="1"/>
      <c r="D1" s="1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2.75" x14ac:dyDescent="0.2">
      <c r="A2" s="1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2.75" x14ac:dyDescent="0.2">
      <c r="A3" s="1"/>
      <c r="B3" s="1"/>
      <c r="C3" s="1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ht="12.75" x14ac:dyDescent="0.2">
      <c r="A4" s="1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ht="12.75" customHeight="1" x14ac:dyDescent="0.2">
      <c r="A5" s="1"/>
      <c r="B5" s="1"/>
      <c r="C5" s="4">
        <f>AM27</f>
        <v>0</v>
      </c>
      <c r="D5" s="4"/>
      <c r="E5" s="4"/>
      <c r="F5" s="4"/>
      <c r="G5" s="4">
        <f>EXP(-POWER((C5-AM$29)/AM$30,2))</f>
        <v>0.10539922456186433</v>
      </c>
      <c r="H5" s="4"/>
      <c r="I5" s="4"/>
      <c r="J5" s="4"/>
      <c r="K5" s="4"/>
      <c r="L5" s="4"/>
      <c r="M5" s="5">
        <f>1-(G5-MIN(G$5:G$25))/(MAX(G$5:G$25)-MIN(G$5:G$25))</f>
        <v>1</v>
      </c>
      <c r="N5" s="5"/>
      <c r="O5" s="5"/>
      <c r="P5" s="5"/>
      <c r="Q5" s="5"/>
      <c r="R5" s="5"/>
      <c r="S5" s="5"/>
      <c r="T5" s="1"/>
      <c r="U5" s="1"/>
      <c r="V5" s="1"/>
      <c r="W5" s="6"/>
      <c r="X5" s="6"/>
      <c r="Y5" s="6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2.75" customHeight="1" x14ac:dyDescent="0.2">
      <c r="A6" s="1"/>
      <c r="B6" s="1"/>
      <c r="C6" s="4">
        <f t="shared" ref="C6:C24" si="0">C5+$AJ$7</f>
        <v>6</v>
      </c>
      <c r="D6" s="4"/>
      <c r="E6" s="4"/>
      <c r="F6" s="4"/>
      <c r="G6" s="4">
        <f t="shared" ref="G6:G25" si="1">EXP(-POWER((C6-AM$29)/AM$30,2))</f>
        <v>0.13125346209390101</v>
      </c>
      <c r="H6" s="4"/>
      <c r="I6" s="4"/>
      <c r="J6" s="4"/>
      <c r="K6" s="4"/>
      <c r="L6" s="4"/>
      <c r="M6" s="5">
        <f t="shared" ref="M6:M26" si="2">1-(G6-MIN(G$5:G$25))/(MAX(G$5:G$25)-MIN(G$5:G$25))</f>
        <v>0.97109969246407768</v>
      </c>
      <c r="N6" s="5"/>
      <c r="O6" s="5"/>
      <c r="P6" s="5"/>
      <c r="Q6" s="5"/>
      <c r="R6" s="5"/>
      <c r="S6" s="5"/>
      <c r="T6" s="1"/>
      <c r="U6" s="1"/>
      <c r="V6" s="1"/>
      <c r="W6" s="6"/>
      <c r="X6" s="6"/>
      <c r="Y6" s="6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ht="12.75" customHeight="1" x14ac:dyDescent="0.2">
      <c r="A7" s="1"/>
      <c r="B7" s="1"/>
      <c r="C7" s="4">
        <f t="shared" si="0"/>
        <v>12</v>
      </c>
      <c r="D7" s="4"/>
      <c r="E7" s="4"/>
      <c r="F7" s="4"/>
      <c r="G7" s="4">
        <f t="shared" si="1"/>
        <v>0.16162119246533921</v>
      </c>
      <c r="H7" s="4"/>
      <c r="I7" s="4"/>
      <c r="J7" s="4"/>
      <c r="K7" s="4"/>
      <c r="L7" s="4"/>
      <c r="M7" s="5">
        <f t="shared" si="2"/>
        <v>0.93715412567584699</v>
      </c>
      <c r="N7" s="5"/>
      <c r="O7" s="5"/>
      <c r="P7" s="5"/>
      <c r="Q7" s="5"/>
      <c r="R7" s="5"/>
      <c r="S7" s="5"/>
      <c r="T7" s="1"/>
      <c r="U7" s="1"/>
      <c r="V7" s="1"/>
      <c r="W7" s="6"/>
      <c r="X7" s="6"/>
      <c r="Y7" s="6"/>
      <c r="Z7" s="1"/>
      <c r="AA7" s="1"/>
      <c r="AB7" s="1"/>
      <c r="AC7" s="7" t="s">
        <v>0</v>
      </c>
      <c r="AD7" s="7"/>
      <c r="AE7" s="7"/>
      <c r="AF7" s="7"/>
      <c r="AG7" s="7"/>
      <c r="AH7" s="7"/>
      <c r="AI7" s="7"/>
      <c r="AJ7" s="8">
        <f>(AM28-AM27)/20</f>
        <v>6</v>
      </c>
      <c r="AK7" s="8"/>
      <c r="AL7" s="8"/>
      <c r="AM7" s="8"/>
      <c r="AN7" s="1"/>
      <c r="AO7" s="1"/>
      <c r="AP7" s="1"/>
      <c r="AQ7" s="1"/>
      <c r="AR7" s="1"/>
    </row>
    <row r="8" spans="1:44" ht="12.75" customHeight="1" x14ac:dyDescent="0.2">
      <c r="A8" s="1"/>
      <c r="B8" s="1"/>
      <c r="C8" s="4">
        <f t="shared" si="0"/>
        <v>18</v>
      </c>
      <c r="D8" s="4"/>
      <c r="E8" s="4"/>
      <c r="F8" s="4"/>
      <c r="G8" s="4">
        <f t="shared" si="1"/>
        <v>0.1967886438584919</v>
      </c>
      <c r="H8" s="4"/>
      <c r="I8" s="4"/>
      <c r="J8" s="4"/>
      <c r="K8" s="4"/>
      <c r="L8" s="4"/>
      <c r="M8" s="5">
        <f t="shared" si="2"/>
        <v>0.8978433488928409</v>
      </c>
      <c r="N8" s="5"/>
      <c r="O8" s="5"/>
      <c r="P8" s="5"/>
      <c r="Q8" s="5"/>
      <c r="R8" s="5"/>
      <c r="S8" s="5"/>
      <c r="T8" s="1"/>
      <c r="U8" s="1"/>
      <c r="V8" s="1"/>
      <c r="W8" s="6"/>
      <c r="X8" s="6"/>
      <c r="Y8" s="6"/>
      <c r="Z8" s="1"/>
      <c r="AA8" s="1"/>
      <c r="AB8" s="1"/>
      <c r="AC8" s="9" t="s">
        <v>1</v>
      </c>
      <c r="AD8" s="9"/>
      <c r="AE8" s="9"/>
      <c r="AF8" s="9"/>
      <c r="AG8" s="9"/>
      <c r="AH8" s="9"/>
      <c r="AI8" s="9"/>
      <c r="AJ8" s="9"/>
      <c r="AK8" s="9"/>
      <c r="AL8" s="9"/>
      <c r="AM8" s="9"/>
      <c r="AN8" s="1"/>
      <c r="AO8" s="1"/>
      <c r="AP8" s="1"/>
      <c r="AQ8" s="1"/>
      <c r="AR8" s="1"/>
    </row>
    <row r="9" spans="1:44" ht="12.75" customHeight="1" x14ac:dyDescent="0.2">
      <c r="A9" s="1"/>
      <c r="B9" s="1"/>
      <c r="C9" s="4">
        <f t="shared" si="0"/>
        <v>24</v>
      </c>
      <c r="D9" s="4"/>
      <c r="E9" s="4"/>
      <c r="F9" s="4"/>
      <c r="G9" s="4">
        <f t="shared" si="1"/>
        <v>0.23692775868212176</v>
      </c>
      <c r="H9" s="4"/>
      <c r="I9" s="4"/>
      <c r="J9" s="4"/>
      <c r="K9" s="4"/>
      <c r="L9" s="4"/>
      <c r="M9" s="5">
        <f t="shared" si="2"/>
        <v>0.85297516195887424</v>
      </c>
      <c r="N9" s="5"/>
      <c r="O9" s="5"/>
      <c r="P9" s="5"/>
      <c r="Q9" s="5"/>
      <c r="R9" s="5"/>
      <c r="S9" s="5"/>
      <c r="T9" s="1"/>
      <c r="U9" s="1"/>
      <c r="V9" s="1"/>
      <c r="W9" s="6"/>
      <c r="X9" s="6"/>
      <c r="Y9" s="6"/>
      <c r="Z9" s="1"/>
      <c r="AA9" s="1"/>
      <c r="AB9" s="1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1"/>
      <c r="AO9" s="1"/>
      <c r="AP9" s="1"/>
      <c r="AQ9" s="1"/>
      <c r="AR9" s="1"/>
    </row>
    <row r="10" spans="1:44" ht="12.75" customHeight="1" x14ac:dyDescent="0.2">
      <c r="A10" s="1"/>
      <c r="B10" s="1"/>
      <c r="C10" s="4">
        <f t="shared" si="0"/>
        <v>30</v>
      </c>
      <c r="D10" s="4"/>
      <c r="E10" s="4"/>
      <c r="F10" s="4"/>
      <c r="G10" s="4">
        <f t="shared" si="1"/>
        <v>0.28206295169381546</v>
      </c>
      <c r="H10" s="4"/>
      <c r="I10" s="4"/>
      <c r="J10" s="4"/>
      <c r="K10" s="4"/>
      <c r="L10" s="4"/>
      <c r="M10" s="5">
        <f t="shared" si="2"/>
        <v>0.80252227364163742</v>
      </c>
      <c r="N10" s="5"/>
      <c r="O10" s="5"/>
      <c r="P10" s="5"/>
      <c r="Q10" s="5"/>
      <c r="R10" s="5"/>
      <c r="S10" s="5"/>
      <c r="T10" s="1"/>
      <c r="U10" s="1"/>
      <c r="V10" s="1"/>
      <c r="W10" s="6"/>
      <c r="X10" s="6"/>
      <c r="Y10" s="6"/>
      <c r="Z10" s="1"/>
      <c r="AA10" s="1"/>
      <c r="AB10" s="1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1"/>
      <c r="AO10" s="1"/>
      <c r="AP10" s="1"/>
      <c r="AQ10" s="1"/>
      <c r="AR10" s="1"/>
    </row>
    <row r="11" spans="1:44" ht="12.75" customHeight="1" x14ac:dyDescent="0.2">
      <c r="A11" s="1"/>
      <c r="B11" s="1"/>
      <c r="C11" s="4">
        <f t="shared" si="0"/>
        <v>36</v>
      </c>
      <c r="D11" s="4"/>
      <c r="E11" s="4"/>
      <c r="F11" s="4"/>
      <c r="G11" s="4">
        <f t="shared" si="1"/>
        <v>0.33203994534466064</v>
      </c>
      <c r="H11" s="4"/>
      <c r="I11" s="4"/>
      <c r="J11" s="4"/>
      <c r="K11" s="4"/>
      <c r="L11" s="4"/>
      <c r="M11" s="5">
        <f t="shared" si="2"/>
        <v>0.74665713801578393</v>
      </c>
      <c r="N11" s="5"/>
      <c r="O11" s="5"/>
      <c r="P11" s="5"/>
      <c r="Q11" s="5"/>
      <c r="R11" s="5"/>
      <c r="S11" s="5"/>
      <c r="T11" s="1"/>
      <c r="U11" s="1"/>
      <c r="V11" s="1"/>
      <c r="W11" s="6"/>
      <c r="X11" s="6"/>
      <c r="Y11" s="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ht="12.75" customHeight="1" x14ac:dyDescent="0.2">
      <c r="A12" s="1"/>
      <c r="B12" s="1"/>
      <c r="C12" s="4">
        <f t="shared" si="0"/>
        <v>42</v>
      </c>
      <c r="D12" s="4"/>
      <c r="E12" s="4"/>
      <c r="F12" s="4"/>
      <c r="G12" s="4">
        <f t="shared" si="1"/>
        <v>0.38649938583446425</v>
      </c>
      <c r="H12" s="4"/>
      <c r="I12" s="4"/>
      <c r="J12" s="4"/>
      <c r="K12" s="4"/>
      <c r="L12" s="4"/>
      <c r="M12" s="5">
        <f t="shared" si="2"/>
        <v>0.68578144688626108</v>
      </c>
      <c r="N12" s="5"/>
      <c r="O12" s="5"/>
      <c r="P12" s="5"/>
      <c r="Q12" s="5"/>
      <c r="R12" s="5"/>
      <c r="S12" s="5"/>
      <c r="T12" s="1"/>
      <c r="U12" s="1"/>
      <c r="V12" s="1"/>
      <c r="W12" s="6"/>
      <c r="X12" s="6"/>
      <c r="Y12" s="6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12.75" customHeight="1" x14ac:dyDescent="0.2">
      <c r="A13" s="1"/>
      <c r="B13" s="1"/>
      <c r="C13" s="4">
        <f t="shared" si="0"/>
        <v>48</v>
      </c>
      <c r="D13" s="4"/>
      <c r="E13" s="4"/>
      <c r="F13" s="4"/>
      <c r="G13" s="4">
        <f t="shared" si="1"/>
        <v>0.44485806622294111</v>
      </c>
      <c r="H13" s="4"/>
      <c r="I13" s="4"/>
      <c r="J13" s="4"/>
      <c r="K13" s="4"/>
      <c r="L13" s="4"/>
      <c r="M13" s="5">
        <f t="shared" si="2"/>
        <v>0.62054711891477521</v>
      </c>
      <c r="N13" s="5"/>
      <c r="O13" s="5"/>
      <c r="P13" s="5"/>
      <c r="Q13" s="5"/>
      <c r="R13" s="5"/>
      <c r="S13" s="5"/>
      <c r="T13" s="1"/>
      <c r="U13" s="1"/>
      <c r="V13" s="1"/>
      <c r="W13" s="6"/>
      <c r="X13" s="6"/>
      <c r="Y13" s="6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12.75" customHeight="1" x14ac:dyDescent="0.2">
      <c r="A14" s="1"/>
      <c r="B14" s="1"/>
      <c r="C14" s="4">
        <f t="shared" si="0"/>
        <v>54</v>
      </c>
      <c r="D14" s="4"/>
      <c r="E14" s="4"/>
      <c r="F14" s="4"/>
      <c r="G14" s="4">
        <f t="shared" si="1"/>
        <v>0.50630045567338144</v>
      </c>
      <c r="H14" s="4"/>
      <c r="I14" s="4"/>
      <c r="J14" s="4"/>
      <c r="K14" s="4"/>
      <c r="L14" s="4"/>
      <c r="M14" s="5">
        <f t="shared" si="2"/>
        <v>0.55186576837564938</v>
      </c>
      <c r="N14" s="5"/>
      <c r="O14" s="5"/>
      <c r="P14" s="5"/>
      <c r="Q14" s="5"/>
      <c r="R14" s="5"/>
      <c r="S14" s="5"/>
      <c r="T14" s="1"/>
      <c r="U14" s="1"/>
      <c r="V14" s="1"/>
      <c r="W14" s="6"/>
      <c r="X14" s="6"/>
      <c r="Y14" s="6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ht="12.75" customHeight="1" x14ac:dyDescent="0.2">
      <c r="A15" s="1"/>
      <c r="B15" s="1"/>
      <c r="C15" s="4">
        <f t="shared" si="0"/>
        <v>60</v>
      </c>
      <c r="D15" s="4"/>
      <c r="E15" s="4"/>
      <c r="F15" s="4"/>
      <c r="G15" s="4">
        <f t="shared" si="1"/>
        <v>0.56978282473092301</v>
      </c>
      <c r="H15" s="4"/>
      <c r="I15" s="4"/>
      <c r="J15" s="4"/>
      <c r="K15" s="4"/>
      <c r="L15" s="4"/>
      <c r="M15" s="5">
        <f t="shared" si="2"/>
        <v>0.48090409384943333</v>
      </c>
      <c r="N15" s="5"/>
      <c r="O15" s="5"/>
      <c r="P15" s="5"/>
      <c r="Q15" s="5"/>
      <c r="R15" s="5"/>
      <c r="S15" s="5"/>
      <c r="T15" s="1"/>
      <c r="U15" s="1"/>
      <c r="V15" s="1"/>
      <c r="W15" s="6"/>
      <c r="X15" s="6"/>
      <c r="Y15" s="6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2.75" customHeight="1" x14ac:dyDescent="0.2">
      <c r="A16" s="1"/>
      <c r="B16" s="1"/>
      <c r="C16" s="4">
        <f t="shared" si="0"/>
        <v>66</v>
      </c>
      <c r="D16" s="4"/>
      <c r="E16" s="4"/>
      <c r="F16" s="4"/>
      <c r="G16" s="4">
        <f t="shared" si="1"/>
        <v>0.63405156185806755</v>
      </c>
      <c r="H16" s="4"/>
      <c r="I16" s="4"/>
      <c r="J16" s="4"/>
      <c r="K16" s="4"/>
      <c r="L16" s="4"/>
      <c r="M16" s="5">
        <f t="shared" si="2"/>
        <v>0.40906340368720029</v>
      </c>
      <c r="N16" s="5"/>
      <c r="O16" s="5"/>
      <c r="P16" s="5"/>
      <c r="Q16" s="5"/>
      <c r="R16" s="5"/>
      <c r="S16" s="5"/>
      <c r="T16" s="1"/>
      <c r="U16" s="1"/>
      <c r="V16" s="1"/>
      <c r="W16" s="6"/>
      <c r="X16" s="6"/>
      <c r="Y16" s="6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12.75" customHeight="1" x14ac:dyDescent="0.2">
      <c r="A17" s="1"/>
      <c r="B17" s="1"/>
      <c r="C17" s="4">
        <f t="shared" si="0"/>
        <v>72</v>
      </c>
      <c r="D17" s="4"/>
      <c r="E17" s="4"/>
      <c r="F17" s="4"/>
      <c r="G17" s="4">
        <f t="shared" si="1"/>
        <v>0.69767632607103103</v>
      </c>
      <c r="H17" s="4"/>
      <c r="I17" s="4"/>
      <c r="J17" s="4"/>
      <c r="K17" s="4"/>
      <c r="L17" s="4"/>
      <c r="M17" s="5">
        <f t="shared" si="2"/>
        <v>0.33794255742837276</v>
      </c>
      <c r="N17" s="5"/>
      <c r="O17" s="5"/>
      <c r="P17" s="5"/>
      <c r="Q17" s="5"/>
      <c r="R17" s="5"/>
      <c r="S17" s="5"/>
      <c r="T17" s="1"/>
      <c r="U17" s="1"/>
      <c r="V17" s="1"/>
      <c r="W17" s="6"/>
      <c r="X17" s="6"/>
      <c r="Y17" s="6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12.75" customHeight="1" x14ac:dyDescent="0.2">
      <c r="A18" s="1"/>
      <c r="B18" s="1"/>
      <c r="C18" s="4">
        <f t="shared" si="0"/>
        <v>78</v>
      </c>
      <c r="D18" s="4"/>
      <c r="E18" s="4"/>
      <c r="F18" s="4"/>
      <c r="G18" s="4">
        <f t="shared" si="1"/>
        <v>0.75909753897098098</v>
      </c>
      <c r="H18" s="4"/>
      <c r="I18" s="4"/>
      <c r="J18" s="4"/>
      <c r="K18" s="4"/>
      <c r="L18" s="4"/>
      <c r="M18" s="5">
        <f t="shared" si="2"/>
        <v>0.26928487839845172</v>
      </c>
      <c r="N18" s="5"/>
      <c r="O18" s="5"/>
      <c r="P18" s="5"/>
      <c r="Q18" s="5"/>
      <c r="R18" s="5"/>
      <c r="S18" s="5"/>
      <c r="T18" s="1"/>
      <c r="U18" s="1"/>
      <c r="V18" s="1"/>
      <c r="W18" s="6"/>
      <c r="X18" s="6"/>
      <c r="Y18" s="6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12.75" customHeight="1" x14ac:dyDescent="0.2">
      <c r="A19" s="1"/>
      <c r="B19" s="1"/>
      <c r="C19" s="4">
        <f t="shared" si="0"/>
        <v>84</v>
      </c>
      <c r="D19" s="4"/>
      <c r="E19" s="4"/>
      <c r="F19" s="4"/>
      <c r="G19" s="4">
        <f t="shared" si="1"/>
        <v>0.81668648259811083</v>
      </c>
      <c r="H19" s="4"/>
      <c r="I19" s="4"/>
      <c r="J19" s="4"/>
      <c r="K19" s="4"/>
      <c r="L19" s="4"/>
      <c r="M19" s="5">
        <f t="shared" si="2"/>
        <v>0.20491097530304547</v>
      </c>
      <c r="N19" s="5"/>
      <c r="O19" s="5"/>
      <c r="P19" s="5"/>
      <c r="Q19" s="5"/>
      <c r="R19" s="5"/>
      <c r="S19" s="5"/>
      <c r="T19" s="1"/>
      <c r="U19" s="1"/>
      <c r="V19" s="1"/>
      <c r="W19" s="6"/>
      <c r="X19" s="6"/>
      <c r="Y19" s="6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ht="12.75" customHeight="1" x14ac:dyDescent="0.2">
      <c r="A20" s="1"/>
      <c r="B20" s="1"/>
      <c r="C20" s="4">
        <f t="shared" si="0"/>
        <v>90</v>
      </c>
      <c r="D20" s="4"/>
      <c r="E20" s="4"/>
      <c r="F20" s="4"/>
      <c r="G20" s="4">
        <f t="shared" si="1"/>
        <v>0.86881505626284317</v>
      </c>
      <c r="H20" s="4"/>
      <c r="I20" s="4"/>
      <c r="J20" s="4"/>
      <c r="K20" s="4"/>
      <c r="L20" s="4"/>
      <c r="M20" s="5">
        <f t="shared" si="2"/>
        <v>0.14664076685257543</v>
      </c>
      <c r="N20" s="5"/>
      <c r="O20" s="5"/>
      <c r="P20" s="5"/>
      <c r="Q20" s="5"/>
      <c r="R20" s="5"/>
      <c r="S20" s="5"/>
      <c r="T20" s="1"/>
      <c r="U20" s="1"/>
      <c r="V20" s="1"/>
      <c r="W20" s="6"/>
      <c r="X20" s="6"/>
      <c r="Y20" s="6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2.75" customHeight="1" x14ac:dyDescent="0.2">
      <c r="A21" s="1"/>
      <c r="B21" s="1"/>
      <c r="C21" s="4">
        <f t="shared" si="0"/>
        <v>96</v>
      </c>
      <c r="D21" s="4"/>
      <c r="E21" s="4"/>
      <c r="F21" s="4"/>
      <c r="G21" s="4">
        <f t="shared" si="1"/>
        <v>0.91393118527122819</v>
      </c>
      <c r="H21" s="4"/>
      <c r="I21" s="4"/>
      <c r="J21" s="4"/>
      <c r="K21" s="4"/>
      <c r="L21" s="4"/>
      <c r="M21" s="5">
        <f t="shared" si="2"/>
        <v>9.620918860328409E-2</v>
      </c>
      <c r="N21" s="5"/>
      <c r="O21" s="5"/>
      <c r="P21" s="5"/>
      <c r="Q21" s="5"/>
      <c r="R21" s="5"/>
      <c r="S21" s="5"/>
      <c r="T21" s="1"/>
      <c r="U21" s="1"/>
      <c r="V21" s="1"/>
      <c r="W21" s="6"/>
      <c r="X21" s="6"/>
      <c r="Y21" s="6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12.75" customHeight="1" x14ac:dyDescent="0.2">
      <c r="A22" s="1"/>
      <c r="B22" s="1"/>
      <c r="C22" s="4">
        <f t="shared" si="0"/>
        <v>102</v>
      </c>
      <c r="D22" s="4"/>
      <c r="E22" s="4"/>
      <c r="F22" s="4"/>
      <c r="G22" s="4">
        <f t="shared" si="1"/>
        <v>0.95063509185869843</v>
      </c>
      <c r="H22" s="4"/>
      <c r="I22" s="4"/>
      <c r="J22" s="4"/>
      <c r="K22" s="4"/>
      <c r="L22" s="4"/>
      <c r="M22" s="5">
        <f t="shared" si="2"/>
        <v>5.5180936007041659E-2</v>
      </c>
      <c r="N22" s="5"/>
      <c r="O22" s="5"/>
      <c r="P22" s="5"/>
      <c r="Q22" s="5"/>
      <c r="R22" s="5"/>
      <c r="S22" s="5"/>
      <c r="T22" s="1"/>
      <c r="U22" s="1"/>
      <c r="V22" s="1"/>
      <c r="W22" s="6"/>
      <c r="X22" s="6"/>
      <c r="Y22" s="6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12.75" customHeight="1" x14ac:dyDescent="0.2">
      <c r="A23" s="1"/>
      <c r="B23" s="1"/>
      <c r="C23" s="4">
        <f t="shared" si="0"/>
        <v>108</v>
      </c>
      <c r="D23" s="4"/>
      <c r="E23" s="4"/>
      <c r="F23" s="4"/>
      <c r="G23" s="4">
        <f t="shared" si="1"/>
        <v>0.97775123719333634</v>
      </c>
      <c r="H23" s="4"/>
      <c r="I23" s="4"/>
      <c r="J23" s="4"/>
      <c r="K23" s="4"/>
      <c r="L23" s="4"/>
      <c r="M23" s="5">
        <f t="shared" si="2"/>
        <v>2.4870046413459912E-2</v>
      </c>
      <c r="N23" s="5"/>
      <c r="O23" s="5"/>
      <c r="P23" s="5"/>
      <c r="Q23" s="5"/>
      <c r="R23" s="5"/>
      <c r="S23" s="5"/>
      <c r="T23" s="1"/>
      <c r="U23" s="1"/>
      <c r="V23" s="1"/>
      <c r="W23" s="6"/>
      <c r="X23" s="6"/>
      <c r="Y23" s="6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12.75" customHeight="1" x14ac:dyDescent="0.2">
      <c r="A24" s="1"/>
      <c r="B24" s="1"/>
      <c r="C24" s="4">
        <f t="shared" si="0"/>
        <v>114</v>
      </c>
      <c r="D24" s="4"/>
      <c r="E24" s="4"/>
      <c r="F24" s="4"/>
      <c r="G24" s="4">
        <f t="shared" si="1"/>
        <v>0.99439079069108094</v>
      </c>
      <c r="H24" s="4"/>
      <c r="I24" s="4"/>
      <c r="J24" s="4"/>
      <c r="K24" s="4"/>
      <c r="L24" s="4"/>
      <c r="M24" s="5">
        <f t="shared" si="2"/>
        <v>6.2700698042340575E-3</v>
      </c>
      <c r="N24" s="5"/>
      <c r="O24" s="5"/>
      <c r="P24" s="5"/>
      <c r="Q24" s="5"/>
      <c r="R24" s="5"/>
      <c r="S24" s="5"/>
      <c r="T24" s="1"/>
      <c r="U24" s="1"/>
      <c r="V24" s="1"/>
      <c r="W24" s="6"/>
      <c r="X24" s="6"/>
      <c r="Y24" s="6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2.75" customHeight="1" x14ac:dyDescent="0.2">
      <c r="A25" s="1"/>
      <c r="B25" s="1"/>
      <c r="C25" s="4">
        <f>AM28</f>
        <v>120</v>
      </c>
      <c r="D25" s="4"/>
      <c r="E25" s="4"/>
      <c r="F25" s="4"/>
      <c r="G25" s="4">
        <f t="shared" si="1"/>
        <v>1</v>
      </c>
      <c r="H25" s="4"/>
      <c r="I25" s="4"/>
      <c r="J25" s="4"/>
      <c r="K25" s="4"/>
      <c r="L25" s="4"/>
      <c r="M25" s="5">
        <f t="shared" si="2"/>
        <v>0</v>
      </c>
      <c r="N25" s="5"/>
      <c r="O25" s="5"/>
      <c r="P25" s="5"/>
      <c r="Q25" s="5"/>
      <c r="R25" s="5"/>
      <c r="S25" s="5"/>
      <c r="T25" s="1"/>
      <c r="U25" s="1"/>
      <c r="V25" s="1"/>
      <c r="W25" s="6"/>
      <c r="X25" s="6"/>
      <c r="Y25" s="6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12.75" x14ac:dyDescent="0.2">
      <c r="A26" s="1"/>
      <c r="B26" s="1"/>
      <c r="C26" s="1"/>
      <c r="D26" s="1"/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ht="12.75" customHeight="1" x14ac:dyDescent="0.2">
      <c r="A27" s="1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0"/>
      <c r="Q27" s="11"/>
      <c r="R27" s="11"/>
      <c r="S27" s="11"/>
      <c r="T27" s="11"/>
      <c r="U27" s="10"/>
      <c r="V27" s="12"/>
      <c r="W27" s="12"/>
      <c r="X27" s="12"/>
      <c r="Y27" s="10"/>
      <c r="Z27" s="1"/>
      <c r="AA27" s="13" t="s">
        <v>2</v>
      </c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8">
        <v>0</v>
      </c>
      <c r="AN27" s="8"/>
      <c r="AO27" s="8"/>
      <c r="AP27" s="8"/>
      <c r="AQ27" s="8"/>
      <c r="AR27" s="1"/>
    </row>
    <row r="28" spans="1:44" ht="12.75" customHeight="1" x14ac:dyDescent="0.2">
      <c r="A28" s="1"/>
      <c r="B28" s="1"/>
      <c r="C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0"/>
      <c r="Q28" s="11"/>
      <c r="R28" s="11"/>
      <c r="S28" s="11"/>
      <c r="T28" s="11"/>
      <c r="U28" s="10"/>
      <c r="V28" s="12"/>
      <c r="W28" s="12"/>
      <c r="X28" s="12"/>
      <c r="Y28" s="10"/>
      <c r="Z28" s="1"/>
      <c r="AA28" s="13" t="s">
        <v>3</v>
      </c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8">
        <v>120</v>
      </c>
      <c r="AN28" s="8"/>
      <c r="AO28" s="8"/>
      <c r="AP28" s="8"/>
      <c r="AQ28" s="8"/>
      <c r="AR28" s="1"/>
    </row>
    <row r="29" spans="1:44" ht="12.75" customHeight="1" x14ac:dyDescent="0.2">
      <c r="A29" s="1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0"/>
      <c r="Q29" s="14"/>
      <c r="R29" s="14"/>
      <c r="S29" s="14"/>
      <c r="T29" s="14"/>
      <c r="U29" s="10"/>
      <c r="V29" s="15"/>
      <c r="W29" s="15"/>
      <c r="X29" s="15"/>
      <c r="Y29" s="10"/>
      <c r="Z29" s="1"/>
      <c r="AA29" s="16" t="s">
        <v>4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7">
        <v>120</v>
      </c>
      <c r="AN29" s="17"/>
      <c r="AO29" s="17"/>
      <c r="AP29" s="17"/>
      <c r="AQ29" s="17"/>
      <c r="AR29" s="1"/>
    </row>
    <row r="30" spans="1:44" ht="12.75" customHeight="1" x14ac:dyDescent="0.2">
      <c r="A30" s="1"/>
      <c r="B30" s="1"/>
      <c r="C30" s="1"/>
      <c r="D30" s="1"/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0"/>
      <c r="Q30" s="11"/>
      <c r="R30" s="11"/>
      <c r="S30" s="11"/>
      <c r="T30" s="11"/>
      <c r="U30" s="10"/>
      <c r="V30" s="12"/>
      <c r="W30" s="12"/>
      <c r="X30" s="12"/>
      <c r="Y30" s="10"/>
      <c r="Z30" s="1"/>
      <c r="AA30" s="13" t="s">
        <v>5</v>
      </c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8">
        <v>80</v>
      </c>
      <c r="AN30" s="8"/>
      <c r="AO30" s="8"/>
      <c r="AP30" s="8"/>
      <c r="AQ30" s="8"/>
      <c r="AR30" s="1"/>
    </row>
    <row r="31" spans="1:44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0"/>
      <c r="Q31" s="11"/>
      <c r="R31" s="11"/>
      <c r="S31" s="11"/>
      <c r="T31" s="11"/>
      <c r="U31" s="10"/>
      <c r="V31" s="12"/>
      <c r="W31" s="12"/>
      <c r="X31" s="12"/>
      <c r="Y31" s="10"/>
      <c r="Z31" s="1"/>
      <c r="AA31" s="13" t="s">
        <v>6</v>
      </c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8" t="s">
        <v>7</v>
      </c>
      <c r="AN31" s="8"/>
      <c r="AO31" s="8"/>
      <c r="AP31" s="8"/>
      <c r="AQ31" s="8"/>
      <c r="AR31" s="1"/>
    </row>
    <row r="32" spans="1:44" ht="12.75" x14ac:dyDescent="0.2">
      <c r="A32" s="1"/>
      <c r="B32" s="1"/>
      <c r="C32" s="1"/>
      <c r="D32" s="1"/>
      <c r="E32" s="2"/>
      <c r="F32" s="1"/>
      <c r="G32" s="1"/>
      <c r="H32" s="1"/>
      <c r="I32" s="18"/>
      <c r="J32" s="19" t="s">
        <v>8</v>
      </c>
      <c r="K32" s="20" t="s">
        <v>9</v>
      </c>
      <c r="L32" s="20"/>
      <c r="M32" s="20"/>
      <c r="N32" s="20"/>
      <c r="O32" s="20"/>
      <c r="P32" s="20"/>
      <c r="Q32" s="20"/>
      <c r="R32" s="20"/>
      <c r="S32" s="1"/>
      <c r="T32" s="1"/>
      <c r="U32" s="1"/>
      <c r="V32" s="2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50" ht="12.75" customHeight="1" x14ac:dyDescent="0.2">
      <c r="A33" s="1"/>
      <c r="B33" s="1"/>
      <c r="C33" s="1"/>
      <c r="D33" s="1"/>
      <c r="E33" s="2"/>
      <c r="F33" s="1"/>
      <c r="G33" s="1"/>
      <c r="H33" s="1"/>
      <c r="I33" s="18"/>
      <c r="J33" s="19" t="s">
        <v>8</v>
      </c>
      <c r="K33" s="20">
        <f>VALUE(AM29)</f>
        <v>120</v>
      </c>
      <c r="L33" s="20"/>
      <c r="M33" s="20"/>
      <c r="N33" s="20"/>
      <c r="O33" s="20"/>
      <c r="P33" s="20"/>
      <c r="Q33" s="20"/>
      <c r="R33" s="20"/>
      <c r="S33" s="1"/>
      <c r="T33" s="22" t="s">
        <v>10</v>
      </c>
      <c r="U33" s="22"/>
      <c r="V33" s="22"/>
      <c r="W33" s="22"/>
      <c r="X33" s="22"/>
      <c r="Y33" s="22"/>
      <c r="Z33" s="22"/>
      <c r="AA33" s="22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50" ht="12.75" x14ac:dyDescent="0.2">
      <c r="A34" s="1"/>
      <c r="B34" s="1"/>
      <c r="C34" s="1"/>
      <c r="D34" s="23"/>
      <c r="E34" s="2"/>
      <c r="F34" s="1"/>
      <c r="G34" s="1"/>
      <c r="H34" s="1"/>
      <c r="I34" s="24"/>
      <c r="J34" s="25" t="s">
        <v>8</v>
      </c>
      <c r="K34" s="26">
        <f>VALUE(AM30)</f>
        <v>80</v>
      </c>
      <c r="L34" s="26"/>
      <c r="M34" s="26"/>
      <c r="N34" s="26"/>
      <c r="O34" s="26"/>
      <c r="P34" s="26"/>
      <c r="Q34" s="26"/>
      <c r="R34" s="26"/>
      <c r="S34" s="1"/>
      <c r="T34" s="22"/>
      <c r="U34" s="22"/>
      <c r="V34" s="22"/>
      <c r="W34" s="22"/>
      <c r="X34" s="22"/>
      <c r="Y34" s="22"/>
      <c r="Z34" s="22"/>
      <c r="AA34" s="22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50" ht="12.75" x14ac:dyDescent="0.2">
      <c r="A35" s="1"/>
      <c r="B35" s="1"/>
      <c r="C35" s="1"/>
      <c r="D35" s="23"/>
      <c r="E35" s="2"/>
      <c r="F35" s="1"/>
      <c r="G35" s="1"/>
      <c r="H35" s="1"/>
      <c r="I35" s="24"/>
      <c r="J35" s="25" t="s">
        <v>8</v>
      </c>
      <c r="K35" s="27">
        <f>MIN(G5:G25)</f>
        <v>0.10539922456186433</v>
      </c>
      <c r="L35" s="27"/>
      <c r="M35" s="27"/>
      <c r="N35" s="27"/>
      <c r="O35" s="27"/>
      <c r="P35" s="27"/>
      <c r="Q35" s="27"/>
      <c r="R35" s="27"/>
      <c r="S35" s="1"/>
      <c r="T35" s="22"/>
      <c r="U35" s="22"/>
      <c r="V35" s="22"/>
      <c r="W35" s="22"/>
      <c r="X35" s="22"/>
      <c r="Y35" s="22"/>
      <c r="Z35" s="22"/>
      <c r="AA35" s="22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U35" s="28"/>
      <c r="AV35" s="28"/>
      <c r="AW35" s="28"/>
      <c r="AX35" s="28"/>
    </row>
    <row r="36" spans="1:50" ht="12.75" customHeight="1" x14ac:dyDescent="0.2">
      <c r="A36" s="1"/>
      <c r="B36" s="1"/>
      <c r="C36" s="1"/>
      <c r="D36" s="23"/>
      <c r="E36" s="2"/>
      <c r="F36" s="1"/>
      <c r="G36" s="1"/>
      <c r="H36" s="1"/>
      <c r="I36" s="24"/>
      <c r="J36" s="25" t="s">
        <v>8</v>
      </c>
      <c r="K36" s="26">
        <f>MAX(G5:G25)</f>
        <v>1</v>
      </c>
      <c r="L36" s="26"/>
      <c r="M36" s="26"/>
      <c r="N36" s="26"/>
      <c r="O36" s="26"/>
      <c r="P36" s="26"/>
      <c r="Q36" s="26"/>
      <c r="R36" s="26"/>
      <c r="S36" s="1"/>
      <c r="T36" s="1"/>
      <c r="U36" s="1"/>
      <c r="V36" s="1"/>
      <c r="W36" s="1"/>
      <c r="X36" s="1"/>
      <c r="Y36" s="29"/>
      <c r="Z36" s="29"/>
      <c r="AA36" s="29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</row>
    <row r="37" spans="1:50" ht="12.75" customHeight="1" x14ac:dyDescent="0.2">
      <c r="A37" s="1"/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30"/>
      <c r="AR37" s="1"/>
    </row>
    <row r="38" spans="1:50" ht="12.75" x14ac:dyDescent="0.2">
      <c r="A38" s="1"/>
      <c r="B38" s="31" t="str">
        <f>"funcion_de_valor=1-((exp  (-exp((mapa_atributo-"&amp;VALUE(AM29)&amp;")/"&amp;VALUE(AM30)&amp;",  2))-("&amp;MIN(G5:G25)&amp;"))/(("&amp;MAX(G5:G25)&amp;")-("&amp;MIN(G5:G25)&amp;")))"</f>
        <v>funcion_de_valor=1-((exp  (-exp((mapa_atributo-120)/80,  2))-(0.105399224561864))/((1)-(0.105399224561864)))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1"/>
    </row>
    <row r="39" spans="1:50" ht="6" customHeight="1" thickBo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2"/>
      <c r="AN39" s="12"/>
      <c r="AO39" s="10"/>
      <c r="AP39" s="10"/>
      <c r="AQ39" s="10"/>
      <c r="AR39" s="1"/>
    </row>
    <row r="40" spans="1:50" ht="13.5" customHeight="1" thickBot="1" x14ac:dyDescent="0.25">
      <c r="A40" s="1"/>
      <c r="B40" s="32" t="s">
        <v>12</v>
      </c>
      <c r="C40" s="33"/>
      <c r="D40" s="33"/>
      <c r="E40" s="33"/>
      <c r="F40" s="33"/>
      <c r="G40" s="33"/>
      <c r="H40" s="33"/>
      <c r="I40" s="33"/>
      <c r="J40" s="33"/>
      <c r="K40" s="33"/>
      <c r="L40" s="34"/>
      <c r="M40" s="35" t="s">
        <v>13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7"/>
      <c r="AR40" s="1"/>
    </row>
    <row r="41" spans="1:50" ht="13.5" customHeight="1" thickBot="1" x14ac:dyDescent="0.25">
      <c r="A41" s="1"/>
      <c r="B41" s="32" t="s">
        <v>14</v>
      </c>
      <c r="C41" s="33"/>
      <c r="D41" s="33"/>
      <c r="E41" s="33"/>
      <c r="F41" s="33"/>
      <c r="G41" s="33"/>
      <c r="H41" s="33"/>
      <c r="I41" s="33"/>
      <c r="J41" s="33"/>
      <c r="K41" s="33"/>
      <c r="L41" s="34"/>
      <c r="M41" s="3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7"/>
      <c r="AR41" s="1"/>
    </row>
    <row r="42" spans="1:50" ht="27" customHeight="1" thickBot="1" x14ac:dyDescent="0.25">
      <c r="A42" s="1"/>
      <c r="B42" s="32" t="s">
        <v>15</v>
      </c>
      <c r="C42" s="33"/>
      <c r="D42" s="33"/>
      <c r="E42" s="33"/>
      <c r="F42" s="33"/>
      <c r="G42" s="33"/>
      <c r="H42" s="33"/>
      <c r="I42" s="33"/>
      <c r="J42" s="33"/>
      <c r="K42" s="33"/>
      <c r="L42" s="34"/>
      <c r="M42" s="3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7"/>
      <c r="AR42" s="1"/>
    </row>
    <row r="43" spans="1:50" ht="13.5" customHeight="1" thickBot="1" x14ac:dyDescent="0.25">
      <c r="A43" s="1"/>
      <c r="B43" s="3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7"/>
      <c r="AR43" s="1"/>
    </row>
    <row r="44" spans="1:50" ht="13.5" customHeight="1" thickBot="1" x14ac:dyDescent="0.25">
      <c r="A44" s="1"/>
      <c r="B44" s="32" t="s">
        <v>17</v>
      </c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7"/>
      <c r="AR44" s="1"/>
    </row>
    <row r="45" spans="1:50" ht="12.75" customHeight="1" thickBot="1" x14ac:dyDescent="0.25">
      <c r="A45" s="1"/>
      <c r="B45" s="32" t="s">
        <v>18</v>
      </c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40"/>
      <c r="AR45" s="1"/>
    </row>
    <row r="46" spans="1:50" ht="12.75" customHeight="1" thickBot="1" x14ac:dyDescent="0.25">
      <c r="A46" s="1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41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3"/>
      <c r="AR46" s="1"/>
    </row>
    <row r="47" spans="1:50" ht="12.75" customHeight="1" thickBot="1" x14ac:dyDescent="0.25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4"/>
      <c r="M47" s="4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3"/>
      <c r="AR47" s="1"/>
    </row>
    <row r="48" spans="1:50" ht="12.75" customHeight="1" thickBot="1" x14ac:dyDescent="0.25">
      <c r="A48" s="1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4"/>
      <c r="M48" s="41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3"/>
      <c r="AR48" s="1"/>
    </row>
    <row r="49" spans="1:44" ht="12.75" customHeight="1" thickBot="1" x14ac:dyDescent="0.25">
      <c r="A49" s="1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4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3"/>
      <c r="AR49" s="1"/>
    </row>
    <row r="50" spans="1:44" ht="12.75" customHeight="1" thickBot="1" x14ac:dyDescent="0.25">
      <c r="A50" s="1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41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3"/>
      <c r="AR50" s="1"/>
    </row>
    <row r="51" spans="1:44" ht="12.75" customHeight="1" thickBot="1" x14ac:dyDescent="0.25">
      <c r="A51" s="1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4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  <c r="AR51" s="1"/>
    </row>
    <row r="52" spans="1:44" ht="12.75" customHeight="1" thickBot="1" x14ac:dyDescent="0.25">
      <c r="A52" s="1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41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3"/>
      <c r="AR52" s="1"/>
    </row>
    <row r="53" spans="1:44" ht="13.5" customHeight="1" thickBot="1" x14ac:dyDescent="0.25">
      <c r="A53" s="1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44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6"/>
      <c r="AR53" s="1"/>
    </row>
    <row r="54" spans="1:44" ht="27" customHeight="1" thickBot="1" x14ac:dyDescent="0.25">
      <c r="A54" s="1"/>
      <c r="B54" s="32" t="s">
        <v>19</v>
      </c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5" t="s">
        <v>20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7"/>
      <c r="AR54" s="1"/>
    </row>
    <row r="55" spans="1:44" ht="13.5" customHeight="1" thickBot="1" x14ac:dyDescent="0.25">
      <c r="A55" s="1"/>
      <c r="B55" s="32" t="s">
        <v>27</v>
      </c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5" t="s">
        <v>28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7"/>
      <c r="AR55" s="1"/>
    </row>
    <row r="56" spans="1:44" ht="12.75" x14ac:dyDescent="0.2">
      <c r="A56" s="1"/>
      <c r="B56" s="1"/>
      <c r="C56" s="1"/>
      <c r="D56" s="1"/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8">
    <mergeCell ref="B54:L54"/>
    <mergeCell ref="M54:AQ54"/>
    <mergeCell ref="B55:L55"/>
    <mergeCell ref="M55:AQ55"/>
    <mergeCell ref="B45:L53"/>
    <mergeCell ref="M45:AQ45"/>
    <mergeCell ref="M46:AQ46"/>
    <mergeCell ref="M47:AQ47"/>
    <mergeCell ref="M48:AQ48"/>
    <mergeCell ref="M49:AQ49"/>
    <mergeCell ref="M50:AQ50"/>
    <mergeCell ref="M51:AQ51"/>
    <mergeCell ref="M52:AQ52"/>
    <mergeCell ref="M53:AQ53"/>
    <mergeCell ref="B42:L42"/>
    <mergeCell ref="M42:AQ42"/>
    <mergeCell ref="B43:L43"/>
    <mergeCell ref="M43:AQ43"/>
    <mergeCell ref="B44:L44"/>
    <mergeCell ref="M44:AQ44"/>
    <mergeCell ref="K36:R36"/>
    <mergeCell ref="C37:AP37"/>
    <mergeCell ref="B38:AQ38"/>
    <mergeCell ref="B40:L40"/>
    <mergeCell ref="M40:AQ40"/>
    <mergeCell ref="B41:L41"/>
    <mergeCell ref="M41:AQ41"/>
    <mergeCell ref="AA30:AL30"/>
    <mergeCell ref="AM30:AQ30"/>
    <mergeCell ref="AA31:AL31"/>
    <mergeCell ref="AM31:AQ31"/>
    <mergeCell ref="K32:R32"/>
    <mergeCell ref="K33:R33"/>
    <mergeCell ref="T33:AA35"/>
    <mergeCell ref="K34:R34"/>
    <mergeCell ref="K35:R35"/>
    <mergeCell ref="AA27:AL27"/>
    <mergeCell ref="AM27:AQ27"/>
    <mergeCell ref="AA28:AL28"/>
    <mergeCell ref="AM28:AQ28"/>
    <mergeCell ref="AA29:AL29"/>
    <mergeCell ref="AM29:AQ29"/>
    <mergeCell ref="C24:F24"/>
    <mergeCell ref="G24:L24"/>
    <mergeCell ref="M24:S24"/>
    <mergeCell ref="C25:F25"/>
    <mergeCell ref="G25:L25"/>
    <mergeCell ref="M25:S25"/>
    <mergeCell ref="C22:F22"/>
    <mergeCell ref="G22:L22"/>
    <mergeCell ref="M22:S22"/>
    <mergeCell ref="C23:F23"/>
    <mergeCell ref="G23:L23"/>
    <mergeCell ref="M23:S23"/>
    <mergeCell ref="C20:F20"/>
    <mergeCell ref="G20:L20"/>
    <mergeCell ref="M20:S20"/>
    <mergeCell ref="C21:F21"/>
    <mergeCell ref="G21:L21"/>
    <mergeCell ref="M21:S21"/>
    <mergeCell ref="C18:F18"/>
    <mergeCell ref="G18:L18"/>
    <mergeCell ref="M18:S18"/>
    <mergeCell ref="C19:F19"/>
    <mergeCell ref="G19:L19"/>
    <mergeCell ref="M19:S19"/>
    <mergeCell ref="C16:F16"/>
    <mergeCell ref="G16:L16"/>
    <mergeCell ref="M16:S16"/>
    <mergeCell ref="C17:F17"/>
    <mergeCell ref="G17:L17"/>
    <mergeCell ref="M17:S17"/>
    <mergeCell ref="C14:F14"/>
    <mergeCell ref="G14:L14"/>
    <mergeCell ref="M14:S14"/>
    <mergeCell ref="C15:F15"/>
    <mergeCell ref="G15:L15"/>
    <mergeCell ref="M15:S15"/>
    <mergeCell ref="C12:F12"/>
    <mergeCell ref="G12:L12"/>
    <mergeCell ref="M12:S12"/>
    <mergeCell ref="C13:F13"/>
    <mergeCell ref="G13:L13"/>
    <mergeCell ref="M13:S13"/>
    <mergeCell ref="G9:L9"/>
    <mergeCell ref="M9:S9"/>
    <mergeCell ref="C10:F10"/>
    <mergeCell ref="G10:L10"/>
    <mergeCell ref="M10:S10"/>
    <mergeCell ref="C11:F11"/>
    <mergeCell ref="G11:L11"/>
    <mergeCell ref="M11:S11"/>
    <mergeCell ref="C7:F7"/>
    <mergeCell ref="G7:L7"/>
    <mergeCell ref="M7:S7"/>
    <mergeCell ref="AC7:AI7"/>
    <mergeCell ref="AJ7:AM7"/>
    <mergeCell ref="C8:F8"/>
    <mergeCell ref="G8:L8"/>
    <mergeCell ref="M8:S8"/>
    <mergeCell ref="AC8:AM10"/>
    <mergeCell ref="C9:F9"/>
    <mergeCell ref="C5:F5"/>
    <mergeCell ref="G5:L5"/>
    <mergeCell ref="M5:S5"/>
    <mergeCell ref="C6:F6"/>
    <mergeCell ref="G6:L6"/>
    <mergeCell ref="M6:S6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66675</xdr:colOff>
                <xdr:row>33</xdr:row>
                <xdr:rowOff>142875</xdr:rowOff>
              </from>
              <to>
                <xdr:col>8</xdr:col>
                <xdr:colOff>76200</xdr:colOff>
                <xdr:row>34</xdr:row>
                <xdr:rowOff>152400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7" r:id="rId6">
          <objectPr defaultSize="0" autoPict="0" r:id="rId7">
            <anchor moveWithCells="1">
              <from>
                <xdr:col>7</xdr:col>
                <xdr:colOff>85725</xdr:colOff>
                <xdr:row>34</xdr:row>
                <xdr:rowOff>142875</xdr:rowOff>
              </from>
              <to>
                <xdr:col>8</xdr:col>
                <xdr:colOff>76200</xdr:colOff>
                <xdr:row>35</xdr:row>
                <xdr:rowOff>152400</xdr:rowOff>
              </to>
            </anchor>
          </objectPr>
        </oleObject>
      </mc:Choice>
      <mc:Fallback>
        <oleObject progId="Equation.3" shapeId="1027" r:id="rId6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>
              <from>
                <xdr:col>7</xdr:col>
                <xdr:colOff>76200</xdr:colOff>
                <xdr:row>33</xdr:row>
                <xdr:rowOff>9525</xdr:rowOff>
              </from>
              <to>
                <xdr:col>8</xdr:col>
                <xdr:colOff>85725</xdr:colOff>
                <xdr:row>34</xdr:row>
                <xdr:rowOff>0</xdr:rowOff>
              </to>
            </anchor>
          </objectPr>
        </oleObject>
      </mc:Choice>
      <mc:Fallback>
        <oleObject progId="Equation.3" shapeId="1028" r:id="rId8"/>
      </mc:Fallback>
    </mc:AlternateContent>
    <mc:AlternateContent xmlns:mc="http://schemas.openxmlformats.org/markup-compatibility/2006">
      <mc:Choice Requires="x14">
        <oleObject progId="Equation.3" shapeId="1029" r:id="rId10">
          <objectPr defaultSize="0" autoPict="0" r:id="rId11">
            <anchor moveWithCells="1" sizeWithCells="1">
              <from>
                <xdr:col>27</xdr:col>
                <xdr:colOff>47625</xdr:colOff>
                <xdr:row>31</xdr:row>
                <xdr:rowOff>38100</xdr:rowOff>
              </from>
              <to>
                <xdr:col>37</xdr:col>
                <xdr:colOff>104775</xdr:colOff>
                <xdr:row>35</xdr:row>
                <xdr:rowOff>114300</xdr:rowOff>
              </to>
            </anchor>
          </objectPr>
        </oleObject>
      </mc:Choice>
      <mc:Fallback>
        <oleObject progId="Equation.3" shapeId="1029" r:id="rId10"/>
      </mc:Fallback>
    </mc:AlternateContent>
    <mc:AlternateContent xmlns:mc="http://schemas.openxmlformats.org/markup-compatibility/2006">
      <mc:Choice Requires="x14">
        <oleObject progId="Equation.3" shapeId="1030" r:id="rId12">
          <objectPr defaultSize="0" autoPict="0" r:id="rId13">
            <anchor moveWithCells="1">
              <from>
                <xdr:col>7</xdr:col>
                <xdr:colOff>28575</xdr:colOff>
                <xdr:row>31</xdr:row>
                <xdr:rowOff>142875</xdr:rowOff>
              </from>
              <to>
                <xdr:col>9</xdr:col>
                <xdr:colOff>0</xdr:colOff>
                <xdr:row>33</xdr:row>
                <xdr:rowOff>28575</xdr:rowOff>
              </to>
            </anchor>
          </objectPr>
        </oleObject>
      </mc:Choice>
      <mc:Fallback>
        <oleObject progId="Equation.3" shapeId="103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4" name="Button 1">
              <controlPr defaultSize="0" print="0" autoFill="0" autoPict="0" macro="[1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114300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BI56"/>
  <sheetViews>
    <sheetView showGridLines="0" showRowColHeaders="0" topLeftCell="A4" zoomScale="90" zoomScaleNormal="90" workbookViewId="0">
      <selection activeCell="M10" sqref="M10:S10"/>
    </sheetView>
  </sheetViews>
  <sheetFormatPr defaultColWidth="9.140625" defaultRowHeight="12.75" x14ac:dyDescent="0.2"/>
  <cols>
    <col min="1" max="1" width="2.85546875" customWidth="1"/>
    <col min="2" max="3" width="2.140625" customWidth="1"/>
    <col min="4" max="4" width="2.140625" style="78" customWidth="1"/>
    <col min="5" max="59" width="2.140625" customWidth="1"/>
  </cols>
  <sheetData>
    <row r="1" spans="1:44" ht="4.5" customHeight="1" x14ac:dyDescent="0.2">
      <c r="A1" s="1"/>
      <c r="B1" s="1"/>
      <c r="C1" s="1"/>
      <c r="D1" s="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2">
      <c r="A2" s="1"/>
      <c r="B2" s="1"/>
      <c r="C2" s="1"/>
      <c r="D2" s="79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2">
      <c r="A3" s="1"/>
      <c r="B3" s="1"/>
      <c r="C3" s="1"/>
      <c r="D3" s="7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2">
      <c r="A4" s="1"/>
      <c r="B4" s="1"/>
      <c r="C4" s="1"/>
      <c r="D4" s="79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2">
      <c r="A5" s="1"/>
      <c r="B5" s="1"/>
      <c r="C5" s="86">
        <f>AM27</f>
        <v>0</v>
      </c>
      <c r="D5" s="86"/>
      <c r="E5" s="86"/>
      <c r="F5" s="86"/>
      <c r="G5" s="87">
        <f>1-EXP((C5-10)/$AJ$6)</f>
        <v>0.46791782882941413</v>
      </c>
      <c r="H5" s="87"/>
      <c r="I5" s="87"/>
      <c r="J5" s="87"/>
      <c r="K5" s="87"/>
      <c r="L5" s="87"/>
      <c r="M5" s="86">
        <f>(G5-MIN(G$5:G$25))/((MAX(G$5:G$25)-MIN(G$5:G$25)))</f>
        <v>1</v>
      </c>
      <c r="N5" s="86"/>
      <c r="O5" s="86"/>
      <c r="P5" s="86"/>
      <c r="Q5" s="86"/>
      <c r="R5" s="86"/>
      <c r="S5" s="86"/>
      <c r="T5" s="1"/>
      <c r="U5" s="1"/>
      <c r="V5" s="30"/>
      <c r="W5" s="30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2">
      <c r="A6" s="1"/>
      <c r="B6" s="1"/>
      <c r="C6" s="86">
        <f>C5+$AL$10</f>
        <v>5</v>
      </c>
      <c r="D6" s="86"/>
      <c r="E6" s="86"/>
      <c r="F6" s="86"/>
      <c r="G6" s="87">
        <f>1-EXP((C6-10)/$AJ$6)</f>
        <v>0.27056037181231662</v>
      </c>
      <c r="H6" s="87"/>
      <c r="I6" s="87"/>
      <c r="J6" s="87"/>
      <c r="K6" s="87"/>
      <c r="L6" s="87"/>
      <c r="M6" s="86">
        <f>(G6-MIN(G$5:G$25))/((MAX(G$5:G$25)-MIN(G$5:G$25)))</f>
        <v>0.99932414657153312</v>
      </c>
      <c r="N6" s="86"/>
      <c r="O6" s="86"/>
      <c r="P6" s="86"/>
      <c r="Q6" s="86"/>
      <c r="R6" s="86"/>
      <c r="S6" s="86"/>
      <c r="T6" s="1"/>
      <c r="U6" s="1"/>
      <c r="V6" s="30"/>
      <c r="W6" s="30"/>
      <c r="X6" s="1"/>
      <c r="Y6" s="7" t="s">
        <v>26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94">
        <f>10^(3/10*(LOG(AM28^5)-AM29))</f>
        <v>15.848931924611136</v>
      </c>
      <c r="AK6" s="93"/>
      <c r="AL6" s="93"/>
      <c r="AM6" s="93"/>
      <c r="AN6" s="93"/>
      <c r="AO6" s="92"/>
      <c r="AP6" s="1"/>
      <c r="AQ6" s="1"/>
      <c r="AR6" s="1"/>
    </row>
    <row r="7" spans="1:44" x14ac:dyDescent="0.2">
      <c r="A7" s="1"/>
      <c r="B7" s="1"/>
      <c r="C7" s="86">
        <f>C6+$AL$10</f>
        <v>10</v>
      </c>
      <c r="D7" s="86"/>
      <c r="E7" s="86"/>
      <c r="F7" s="86"/>
      <c r="G7" s="87">
        <f>1-EXP((C7-10)/$AJ$6)</f>
        <v>0</v>
      </c>
      <c r="H7" s="87"/>
      <c r="I7" s="87"/>
      <c r="J7" s="87"/>
      <c r="K7" s="87"/>
      <c r="L7" s="87"/>
      <c r="M7" s="86">
        <f>(G7-MIN(G$5:G$25))/((MAX(G$5:G$25)-MIN(G$5:G$25)))</f>
        <v>0.99839760871651373</v>
      </c>
      <c r="N7" s="86"/>
      <c r="O7" s="86"/>
      <c r="P7" s="86"/>
      <c r="Q7" s="86"/>
      <c r="R7" s="86"/>
      <c r="S7" s="86"/>
      <c r="T7" s="1"/>
      <c r="U7" s="1"/>
      <c r="V7" s="30"/>
      <c r="W7" s="30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2">
      <c r="A8" s="1"/>
      <c r="B8" s="1"/>
      <c r="C8" s="86">
        <f>C7+$AL$10</f>
        <v>15</v>
      </c>
      <c r="D8" s="86"/>
      <c r="E8" s="86"/>
      <c r="F8" s="86"/>
      <c r="G8" s="87">
        <f>1-EXP((C8-10)/$AJ$6)</f>
        <v>-0.37091537305771638</v>
      </c>
      <c r="H8" s="87"/>
      <c r="I8" s="87"/>
      <c r="J8" s="87"/>
      <c r="K8" s="87"/>
      <c r="L8" s="87"/>
      <c r="M8" s="86">
        <f>(G8-MIN(G$5:G$25))/((MAX(G$5:G$25)-MIN(G$5:G$25)))</f>
        <v>0.99712740372734809</v>
      </c>
      <c r="N8" s="86"/>
      <c r="O8" s="86"/>
      <c r="P8" s="86"/>
      <c r="Q8" s="86"/>
      <c r="R8" s="86"/>
      <c r="S8" s="86"/>
      <c r="T8" s="1"/>
      <c r="U8" s="1"/>
      <c r="V8" s="30"/>
      <c r="W8" s="30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2">
      <c r="A9" s="1"/>
      <c r="B9" s="1"/>
      <c r="C9" s="86">
        <f>C8+$AL$10</f>
        <v>20</v>
      </c>
      <c r="D9" s="86"/>
      <c r="E9" s="86"/>
      <c r="F9" s="86"/>
      <c r="G9" s="87">
        <f>1-EXP((C9-10)/$AJ$6)</f>
        <v>-0.87940896008597802</v>
      </c>
      <c r="H9" s="87"/>
      <c r="I9" s="87"/>
      <c r="J9" s="87"/>
      <c r="K9" s="87"/>
      <c r="L9" s="87"/>
      <c r="M9" s="86">
        <f>(G9-MIN(G$5:G$25))/((MAX(G$5:G$25)-MIN(G$5:G$25)))</f>
        <v>0.99538606018076603</v>
      </c>
      <c r="N9" s="86"/>
      <c r="O9" s="86"/>
      <c r="P9" s="86"/>
      <c r="Q9" s="86"/>
      <c r="R9" s="86"/>
      <c r="S9" s="86"/>
      <c r="T9" s="1"/>
      <c r="U9" s="1"/>
      <c r="V9" s="30"/>
      <c r="W9" s="3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2">
      <c r="A10" s="1"/>
      <c r="B10" s="1"/>
      <c r="C10" s="86">
        <f>C9+$AL$10</f>
        <v>25</v>
      </c>
      <c r="D10" s="86"/>
      <c r="E10" s="86"/>
      <c r="F10" s="86"/>
      <c r="G10" s="87">
        <f>1-EXP((C10-10)/$AJ$6)</f>
        <v>-1.5765106356442837</v>
      </c>
      <c r="H10" s="87"/>
      <c r="I10" s="87"/>
      <c r="J10" s="87"/>
      <c r="K10" s="87"/>
      <c r="L10" s="87"/>
      <c r="M10" s="86">
        <f>(G10-MIN(G$5:G$25))/((MAX(G$5:G$25)-MIN(G$5:G$25)))</f>
        <v>0.99299882554298191</v>
      </c>
      <c r="N10" s="86"/>
      <c r="O10" s="86"/>
      <c r="P10" s="86"/>
      <c r="Q10" s="86"/>
      <c r="R10" s="86"/>
      <c r="S10" s="86"/>
      <c r="T10" s="1"/>
      <c r="U10" s="1"/>
      <c r="V10" s="30"/>
      <c r="W10" s="30"/>
      <c r="X10" s="1"/>
      <c r="Y10" s="1"/>
      <c r="Z10" s="1"/>
      <c r="AA10" s="1"/>
      <c r="AB10" s="1"/>
      <c r="AC10" s="1"/>
      <c r="AD10" s="1"/>
      <c r="AE10" s="1"/>
      <c r="AF10" s="1"/>
      <c r="AG10" s="91" t="s">
        <v>0</v>
      </c>
      <c r="AH10" s="90"/>
      <c r="AI10" s="90"/>
      <c r="AJ10" s="90"/>
      <c r="AK10" s="89"/>
      <c r="AL10" s="58">
        <f>(AM28-AM27)/20</f>
        <v>5</v>
      </c>
      <c r="AM10" s="58"/>
      <c r="AN10" s="58"/>
      <c r="AO10" s="58"/>
      <c r="AP10" s="58"/>
      <c r="AQ10" s="1"/>
      <c r="AR10" s="1"/>
    </row>
    <row r="11" spans="1:44" ht="12.75" customHeight="1" x14ac:dyDescent="0.2">
      <c r="A11" s="1"/>
      <c r="B11" s="1"/>
      <c r="C11" s="86">
        <f>C10+$AL$10</f>
        <v>30</v>
      </c>
      <c r="D11" s="86"/>
      <c r="E11" s="86"/>
      <c r="F11" s="86"/>
      <c r="G11" s="87">
        <f>1-EXP((C11-10)/$AJ$6)</f>
        <v>-2.5321780392514568</v>
      </c>
      <c r="H11" s="87"/>
      <c r="I11" s="87"/>
      <c r="J11" s="87"/>
      <c r="K11" s="87"/>
      <c r="L11" s="87"/>
      <c r="M11" s="86">
        <f>(G11-MIN(G$5:G$25))/((MAX(G$5:G$25)-MIN(G$5:G$25)))</f>
        <v>0.98972612887894795</v>
      </c>
      <c r="N11" s="86"/>
      <c r="O11" s="86"/>
      <c r="P11" s="86"/>
      <c r="Q11" s="86"/>
      <c r="R11" s="86"/>
      <c r="S11" s="86"/>
      <c r="T11" s="1"/>
      <c r="U11" s="1"/>
      <c r="V11" s="30"/>
      <c r="W11" s="30"/>
      <c r="X11" s="1"/>
      <c r="Y11" s="1"/>
      <c r="Z11" s="1"/>
      <c r="AA11" s="1"/>
      <c r="AB11" s="1"/>
      <c r="AC11" s="1"/>
      <c r="AD11" s="1"/>
      <c r="AE11" s="1"/>
      <c r="AF11" s="1"/>
      <c r="AG11" s="88" t="s">
        <v>1</v>
      </c>
      <c r="AH11" s="88"/>
      <c r="AI11" s="88"/>
      <c r="AJ11" s="88"/>
      <c r="AK11" s="88"/>
      <c r="AL11" s="88"/>
      <c r="AM11" s="88"/>
      <c r="AN11" s="88"/>
      <c r="AO11" s="88"/>
      <c r="AP11" s="88"/>
      <c r="AQ11" s="1"/>
      <c r="AR11" s="1"/>
    </row>
    <row r="12" spans="1:44" x14ac:dyDescent="0.2">
      <c r="A12" s="1"/>
      <c r="B12" s="1"/>
      <c r="C12" s="86">
        <f>C11+$AL$10</f>
        <v>35</v>
      </c>
      <c r="D12" s="86"/>
      <c r="E12" s="86"/>
      <c r="F12" s="86"/>
      <c r="G12" s="87">
        <f>1-EXP((C12-10)/$AJ$6)</f>
        <v>-3.8423171743866851</v>
      </c>
      <c r="H12" s="87"/>
      <c r="I12" s="87"/>
      <c r="J12" s="87"/>
      <c r="K12" s="87"/>
      <c r="L12" s="87"/>
      <c r="M12" s="86">
        <f>(G12-MIN(G$5:G$25))/((MAX(G$5:G$25)-MIN(G$5:G$25)))</f>
        <v>0.98523953871086889</v>
      </c>
      <c r="N12" s="86"/>
      <c r="O12" s="86"/>
      <c r="P12" s="86"/>
      <c r="Q12" s="86"/>
      <c r="R12" s="86"/>
      <c r="S12" s="86"/>
      <c r="T12" s="1"/>
      <c r="U12" s="1"/>
      <c r="V12" s="30"/>
      <c r="W12" s="30"/>
      <c r="X12" s="1"/>
      <c r="Y12" s="1"/>
      <c r="Z12" s="1"/>
      <c r="AA12" s="1"/>
      <c r="AB12" s="1"/>
      <c r="AC12" s="1"/>
      <c r="AD12" s="1"/>
      <c r="AE12" s="1"/>
      <c r="AF12" s="1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1"/>
      <c r="AR12" s="1"/>
    </row>
    <row r="13" spans="1:44" x14ac:dyDescent="0.2">
      <c r="A13" s="1"/>
      <c r="B13" s="1"/>
      <c r="C13" s="86">
        <f>C12+$AL$10</f>
        <v>40</v>
      </c>
      <c r="D13" s="86"/>
      <c r="E13" s="86"/>
      <c r="F13" s="86"/>
      <c r="G13" s="87">
        <f>1-EXP((C13-10)/$AJ$6)</f>
        <v>-5.6384070555881101</v>
      </c>
      <c r="H13" s="87"/>
      <c r="I13" s="87"/>
      <c r="J13" s="87"/>
      <c r="K13" s="87"/>
      <c r="L13" s="87"/>
      <c r="M13" s="86">
        <f>(G13-MIN(G$5:G$25))/((MAX(G$5:G$25)-MIN(G$5:G$25)))</f>
        <v>0.97908880327683978</v>
      </c>
      <c r="N13" s="86"/>
      <c r="O13" s="86"/>
      <c r="P13" s="86"/>
      <c r="Q13" s="86"/>
      <c r="R13" s="86"/>
      <c r="S13" s="86"/>
      <c r="T13" s="1"/>
      <c r="U13" s="1"/>
      <c r="V13" s="30"/>
      <c r="W13" s="30"/>
      <c r="X13" s="1"/>
      <c r="Y13" s="1"/>
      <c r="Z13" s="1"/>
      <c r="AA13" s="1"/>
      <c r="AB13" s="1"/>
      <c r="AC13" s="1"/>
      <c r="AD13" s="1"/>
      <c r="AE13" s="1"/>
      <c r="AF13" s="1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1"/>
      <c r="AR13" s="1"/>
    </row>
    <row r="14" spans="1:44" x14ac:dyDescent="0.2">
      <c r="A14" s="1"/>
      <c r="B14" s="1"/>
      <c r="C14" s="86">
        <f>C13+$AL$10</f>
        <v>45</v>
      </c>
      <c r="D14" s="86"/>
      <c r="E14" s="86"/>
      <c r="F14" s="86"/>
      <c r="G14" s="87">
        <f>1-EXP((C14-10)/$AJ$6)</f>
        <v>-8.1006942851205537</v>
      </c>
      <c r="H14" s="87"/>
      <c r="I14" s="87"/>
      <c r="J14" s="87"/>
      <c r="K14" s="87"/>
      <c r="L14" s="87"/>
      <c r="M14" s="86">
        <f>(G14-MIN(G$5:G$25))/((MAX(G$5:G$25)-MIN(G$5:G$25)))</f>
        <v>0.97065666551471841</v>
      </c>
      <c r="N14" s="86"/>
      <c r="O14" s="86"/>
      <c r="P14" s="86"/>
      <c r="Q14" s="86"/>
      <c r="R14" s="86"/>
      <c r="S14" s="86"/>
      <c r="T14" s="1"/>
      <c r="U14" s="1"/>
      <c r="V14" s="30"/>
      <c r="W14" s="30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2">
      <c r="A15" s="1"/>
      <c r="B15" s="1"/>
      <c r="C15" s="86">
        <f>C14+$AL$10</f>
        <v>50</v>
      </c>
      <c r="D15" s="86"/>
      <c r="E15" s="86"/>
      <c r="F15" s="86"/>
      <c r="G15" s="87">
        <f>1-EXP((C15-10)/$AJ$6)</f>
        <v>-11.476281700970267</v>
      </c>
      <c r="H15" s="87"/>
      <c r="I15" s="87"/>
      <c r="J15" s="87"/>
      <c r="K15" s="87"/>
      <c r="L15" s="87"/>
      <c r="M15" s="86">
        <f>(G15-MIN(G$5:G$25))/((MAX(G$5:G$25)-MIN(G$5:G$25)))</f>
        <v>0.95909691822888576</v>
      </c>
      <c r="N15" s="86"/>
      <c r="O15" s="86"/>
      <c r="P15" s="86"/>
      <c r="Q15" s="86"/>
      <c r="R15" s="86"/>
      <c r="S15" s="86"/>
      <c r="T15" s="1"/>
      <c r="U15" s="1"/>
      <c r="V15" s="30"/>
      <c r="W15" s="30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2">
      <c r="A16" s="1"/>
      <c r="B16" s="1"/>
      <c r="C16" s="86">
        <f>C15+$AL$10</f>
        <v>55</v>
      </c>
      <c r="D16" s="86"/>
      <c r="E16" s="86"/>
      <c r="F16" s="86"/>
      <c r="G16" s="87">
        <f>1-EXP((C16-10)/$AJ$6)</f>
        <v>-16.103926382458816</v>
      </c>
      <c r="H16" s="87"/>
      <c r="I16" s="87"/>
      <c r="J16" s="87"/>
      <c r="K16" s="87"/>
      <c r="L16" s="87"/>
      <c r="M16" s="86">
        <f>(G16-MIN(G$5:G$25))/((MAX(G$5:G$25)-MIN(G$5:G$25)))</f>
        <v>0.94324948296607558</v>
      </c>
      <c r="N16" s="86"/>
      <c r="O16" s="86"/>
      <c r="P16" s="86"/>
      <c r="Q16" s="86"/>
      <c r="R16" s="86"/>
      <c r="S16" s="86"/>
      <c r="T16" s="1"/>
      <c r="U16" s="1"/>
      <c r="V16" s="30"/>
      <c r="W16" s="30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2">
      <c r="A17" s="1"/>
      <c r="B17" s="1"/>
      <c r="C17" s="86">
        <f>C16+$AL$10</f>
        <v>60</v>
      </c>
      <c r="D17" s="86"/>
      <c r="E17" s="86"/>
      <c r="F17" s="86"/>
      <c r="G17" s="87">
        <f>1-EXP((C17-10)/$AJ$6)</f>
        <v>-22.448035617360247</v>
      </c>
      <c r="H17" s="87"/>
      <c r="I17" s="87"/>
      <c r="J17" s="87"/>
      <c r="K17" s="87"/>
      <c r="L17" s="87"/>
      <c r="M17" s="86">
        <f>(G17-MIN(G$5:G$25))/((MAX(G$5:G$25)-MIN(G$5:G$25)))</f>
        <v>0.92152399034075227</v>
      </c>
      <c r="N17" s="86"/>
      <c r="O17" s="86"/>
      <c r="P17" s="86"/>
      <c r="Q17" s="86"/>
      <c r="R17" s="86"/>
      <c r="S17" s="86"/>
      <c r="T17" s="1"/>
      <c r="U17" s="1"/>
      <c r="V17" s="30"/>
      <c r="W17" s="30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2">
      <c r="A18" s="1"/>
      <c r="B18" s="1"/>
      <c r="C18" s="86">
        <f>C17+$AL$10</f>
        <v>65</v>
      </c>
      <c r="D18" s="86"/>
      <c r="E18" s="86"/>
      <c r="F18" s="86"/>
      <c r="G18" s="87">
        <f>1-EXP((C18-10)/$AJ$6)</f>
        <v>-31.145272495844047</v>
      </c>
      <c r="H18" s="87"/>
      <c r="I18" s="87"/>
      <c r="J18" s="87"/>
      <c r="K18" s="87"/>
      <c r="L18" s="87"/>
      <c r="M18" s="86">
        <f>(G18-MIN(G$5:G$25))/((MAX(G$5:G$25)-MIN(G$5:G$25)))</f>
        <v>0.89174017851344434</v>
      </c>
      <c r="N18" s="86"/>
      <c r="O18" s="86"/>
      <c r="P18" s="86"/>
      <c r="Q18" s="86"/>
      <c r="R18" s="86"/>
      <c r="S18" s="86"/>
      <c r="T18" s="1"/>
      <c r="U18" s="1"/>
      <c r="V18" s="30"/>
      <c r="W18" s="30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2">
      <c r="A19" s="1"/>
      <c r="B19" s="1"/>
      <c r="C19" s="86">
        <f>C18+$AL$10</f>
        <v>70</v>
      </c>
      <c r="D19" s="86"/>
      <c r="E19" s="86"/>
      <c r="F19" s="86"/>
      <c r="G19" s="87">
        <f>1-EXP((C19-10)/$AJ$6)</f>
        <v>-43.068448235681998</v>
      </c>
      <c r="H19" s="87"/>
      <c r="I19" s="87"/>
      <c r="J19" s="87"/>
      <c r="K19" s="87"/>
      <c r="L19" s="87"/>
      <c r="M19" s="86">
        <f>(G19-MIN(G$5:G$25))/((MAX(G$5:G$25)-MIN(G$5:G$25)))</f>
        <v>0.8509090930111296</v>
      </c>
      <c r="N19" s="86"/>
      <c r="O19" s="86"/>
      <c r="P19" s="86"/>
      <c r="Q19" s="86"/>
      <c r="R19" s="86"/>
      <c r="S19" s="86"/>
      <c r="T19" s="1"/>
      <c r="U19" s="1"/>
      <c r="V19" s="30"/>
      <c r="W19" s="30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2">
      <c r="A20" s="1"/>
      <c r="B20" s="1"/>
      <c r="C20" s="86">
        <f>C19+$AL$10</f>
        <v>75</v>
      </c>
      <c r="D20" s="86"/>
      <c r="E20" s="86"/>
      <c r="F20" s="86"/>
      <c r="G20" s="87">
        <f>1-EXP((C20-10)/$AJ$6)</f>
        <v>-59.414113153094661</v>
      </c>
      <c r="H20" s="87"/>
      <c r="I20" s="87"/>
      <c r="J20" s="87"/>
      <c r="K20" s="87"/>
      <c r="L20" s="87"/>
      <c r="M20" s="86">
        <f>(G20-MIN(G$5:G$25))/((MAX(G$5:G$25)-MIN(G$5:G$25)))</f>
        <v>0.79493313019737233</v>
      </c>
      <c r="N20" s="86"/>
      <c r="O20" s="86"/>
      <c r="P20" s="86"/>
      <c r="Q20" s="86"/>
      <c r="R20" s="86"/>
      <c r="S20" s="86"/>
      <c r="T20" s="1"/>
      <c r="U20" s="1"/>
      <c r="V20" s="30"/>
      <c r="W20" s="30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2">
      <c r="A21" s="1"/>
      <c r="B21" s="1"/>
      <c r="C21" s="86">
        <f>C20+$AL$10</f>
        <v>80</v>
      </c>
      <c r="D21" s="86"/>
      <c r="E21" s="86"/>
      <c r="F21" s="86"/>
      <c r="G21" s="87">
        <f>1-EXP((C21-10)/$AJ$6)</f>
        <v>-81.822636471225906</v>
      </c>
      <c r="H21" s="87"/>
      <c r="I21" s="87"/>
      <c r="J21" s="87"/>
      <c r="K21" s="87"/>
      <c r="L21" s="87"/>
      <c r="M21" s="86">
        <f>(G21-MIN(G$5:G$25))/((MAX(G$5:G$25)-MIN(G$5:G$25)))</f>
        <v>0.71819482225428533</v>
      </c>
      <c r="N21" s="86"/>
      <c r="O21" s="86"/>
      <c r="P21" s="86"/>
      <c r="Q21" s="86"/>
      <c r="R21" s="86"/>
      <c r="S21" s="86"/>
      <c r="T21" s="1"/>
      <c r="U21" s="1"/>
      <c r="V21" s="30"/>
      <c r="W21" s="30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2">
      <c r="A22" s="1"/>
      <c r="B22" s="1"/>
      <c r="C22" s="86">
        <f>C21+$AL$10</f>
        <v>85</v>
      </c>
      <c r="D22" s="86"/>
      <c r="E22" s="86"/>
      <c r="F22" s="86"/>
      <c r="G22" s="87">
        <f>1-EXP((C22-10)/$AJ$6)</f>
        <v>-112.54282557557426</v>
      </c>
      <c r="H22" s="87"/>
      <c r="I22" s="87"/>
      <c r="J22" s="87"/>
      <c r="K22" s="87"/>
      <c r="L22" s="87"/>
      <c r="M22" s="86">
        <f>(G22-MIN(G$5:G$25))/((MAX(G$5:G$25)-MIN(G$5:G$25)))</f>
        <v>0.61299309619267062</v>
      </c>
      <c r="N22" s="86"/>
      <c r="O22" s="86"/>
      <c r="P22" s="86"/>
      <c r="Q22" s="86"/>
      <c r="R22" s="86"/>
      <c r="S22" s="86"/>
      <c r="T22" s="1"/>
      <c r="U22" s="1"/>
      <c r="V22" s="30"/>
      <c r="W22" s="30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2">
      <c r="A23" s="1"/>
      <c r="B23" s="1"/>
      <c r="C23" s="86">
        <f>C22+$AL$10</f>
        <v>90</v>
      </c>
      <c r="D23" s="86"/>
      <c r="E23" s="86"/>
      <c r="F23" s="86"/>
      <c r="G23" s="87">
        <f>1-EXP((C23-10)/$AJ$6)</f>
        <v>-154.65760508196556</v>
      </c>
      <c r="H23" s="87"/>
      <c r="I23" s="87"/>
      <c r="J23" s="87"/>
      <c r="K23" s="87"/>
      <c r="L23" s="87"/>
      <c r="M23" s="86">
        <f>(G23-MIN(G$5:G$25))/((MAX(G$5:G$25)-MIN(G$5:G$25)))</f>
        <v>0.46877043266259638</v>
      </c>
      <c r="N23" s="86"/>
      <c r="O23" s="86"/>
      <c r="P23" s="86"/>
      <c r="Q23" s="86"/>
      <c r="R23" s="86"/>
      <c r="S23" s="86"/>
      <c r="T23" s="1"/>
      <c r="U23" s="1"/>
      <c r="V23" s="30"/>
      <c r="W23" s="30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2">
      <c r="A24" s="1"/>
      <c r="B24" s="1"/>
      <c r="C24" s="86">
        <f>C23+$AL$10</f>
        <v>95</v>
      </c>
      <c r="D24" s="86"/>
      <c r="E24" s="86"/>
      <c r="F24" s="86"/>
      <c r="G24" s="87">
        <f>1-EXP((C24-10)/$AJ$6)</f>
        <v>-212.39340374021361</v>
      </c>
      <c r="H24" s="87"/>
      <c r="I24" s="87"/>
      <c r="J24" s="87"/>
      <c r="K24" s="87"/>
      <c r="L24" s="87"/>
      <c r="M24" s="86">
        <f>(G24-MIN(G$5:G$25))/((MAX(G$5:G$25)-MIN(G$5:G$25)))</f>
        <v>0.27105336608588659</v>
      </c>
      <c r="N24" s="86"/>
      <c r="O24" s="86"/>
      <c r="P24" s="86"/>
      <c r="Q24" s="86"/>
      <c r="R24" s="86"/>
      <c r="S24" s="86"/>
      <c r="T24" s="1"/>
      <c r="U24" s="1"/>
      <c r="V24" s="30"/>
      <c r="W24" s="30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2">
      <c r="A25" s="1"/>
      <c r="B25" s="1"/>
      <c r="C25" s="86">
        <f>AM28</f>
        <v>100</v>
      </c>
      <c r="D25" s="86"/>
      <c r="E25" s="86"/>
      <c r="F25" s="86"/>
      <c r="G25" s="87">
        <f>1-EXP((C25-10)/$AJ$6)</f>
        <v>-291.54429769657071</v>
      </c>
      <c r="H25" s="87"/>
      <c r="I25" s="87"/>
      <c r="J25" s="87"/>
      <c r="K25" s="87"/>
      <c r="L25" s="87"/>
      <c r="M25" s="86">
        <f>(G25-MIN(G$5:G$25))/((MAX(G$5:G$25)-MIN(G$5:G$25)))</f>
        <v>0</v>
      </c>
      <c r="N25" s="86"/>
      <c r="O25" s="86"/>
      <c r="P25" s="86"/>
      <c r="Q25" s="86"/>
      <c r="R25" s="86"/>
      <c r="S25" s="86"/>
      <c r="T25" s="1"/>
      <c r="U25" s="1"/>
      <c r="V25" s="30"/>
      <c r="W25" s="30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2">
      <c r="A26" s="1"/>
      <c r="B26" s="1"/>
      <c r="C26" s="1"/>
      <c r="D26" s="79"/>
      <c r="E26" s="1"/>
      <c r="F26" s="85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2">
      <c r="A27" s="1"/>
      <c r="B27" s="1"/>
      <c r="C27" s="1"/>
      <c r="D27" s="79"/>
      <c r="E27" s="1"/>
      <c r="F27" s="85"/>
      <c r="G27" s="1"/>
      <c r="H27" s="1"/>
      <c r="I27" s="1"/>
      <c r="J27" s="1"/>
      <c r="K27" s="1"/>
      <c r="L27" s="1"/>
      <c r="M27" s="1"/>
      <c r="N27" s="1"/>
      <c r="O27" s="1"/>
      <c r="P27" s="10"/>
      <c r="Q27" s="57"/>
      <c r="R27" s="57"/>
      <c r="S27" s="57"/>
      <c r="T27" s="57"/>
      <c r="U27" s="57"/>
      <c r="V27" s="10"/>
      <c r="W27" s="1"/>
      <c r="X27" s="1"/>
      <c r="Y27" s="1"/>
      <c r="Z27" s="1"/>
      <c r="AA27" s="84" t="s">
        <v>2</v>
      </c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58">
        <v>0</v>
      </c>
      <c r="AN27" s="58"/>
      <c r="AO27" s="58"/>
      <c r="AP27" s="58"/>
      <c r="AQ27" s="58"/>
      <c r="AR27" s="1"/>
    </row>
    <row r="28" spans="1:44" x14ac:dyDescent="0.2">
      <c r="A28" s="1"/>
      <c r="B28" s="1"/>
      <c r="C28" s="1"/>
      <c r="D28" s="79"/>
      <c r="E28" s="1"/>
      <c r="F28" s="85"/>
      <c r="G28" s="1"/>
      <c r="H28" s="1"/>
      <c r="I28" s="1"/>
      <c r="J28" s="1"/>
      <c r="K28" s="1"/>
      <c r="L28" s="1"/>
      <c r="M28" s="1"/>
      <c r="N28" s="1"/>
      <c r="O28" s="1"/>
      <c r="P28" s="10"/>
      <c r="Q28" s="57"/>
      <c r="R28" s="57"/>
      <c r="S28" s="57"/>
      <c r="T28" s="57"/>
      <c r="U28" s="57"/>
      <c r="V28" s="10"/>
      <c r="W28" s="1"/>
      <c r="X28" s="1"/>
      <c r="Y28" s="1"/>
      <c r="Z28" s="1"/>
      <c r="AA28" s="84" t="s">
        <v>33</v>
      </c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58">
        <v>100</v>
      </c>
      <c r="AN28" s="58"/>
      <c r="AO28" s="58"/>
      <c r="AP28" s="58"/>
      <c r="AQ28" s="58"/>
      <c r="AR28" s="1"/>
    </row>
    <row r="29" spans="1:44" x14ac:dyDescent="0.2">
      <c r="A29" s="1"/>
      <c r="B29" s="1"/>
      <c r="C29" s="1"/>
      <c r="D29" s="79"/>
      <c r="E29" s="1"/>
      <c r="F29" s="85"/>
      <c r="G29" s="1"/>
      <c r="H29" s="1"/>
      <c r="I29" s="1"/>
      <c r="J29" s="1"/>
      <c r="K29" s="1"/>
      <c r="L29" s="1"/>
      <c r="M29" s="1"/>
      <c r="N29" s="1"/>
      <c r="O29" s="1"/>
      <c r="P29" s="10"/>
      <c r="Q29" s="57"/>
      <c r="R29" s="57"/>
      <c r="S29" s="57"/>
      <c r="T29" s="57"/>
      <c r="U29" s="57"/>
      <c r="V29" s="10"/>
      <c r="W29" s="1"/>
      <c r="X29" s="1"/>
      <c r="Y29" s="1"/>
      <c r="Z29" s="1"/>
      <c r="AA29" s="84" t="s">
        <v>25</v>
      </c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58">
        <v>6</v>
      </c>
      <c r="AN29" s="58"/>
      <c r="AO29" s="58"/>
      <c r="AP29" s="58"/>
      <c r="AQ29" s="58"/>
      <c r="AR29" s="1"/>
    </row>
    <row r="30" spans="1:44" x14ac:dyDescent="0.2">
      <c r="A30" s="1"/>
      <c r="B30" s="1"/>
      <c r="C30" s="1"/>
      <c r="D30" s="79"/>
      <c r="E30" s="1"/>
      <c r="F30" s="85"/>
      <c r="G30" s="1"/>
      <c r="H30" s="1"/>
      <c r="I30" s="1"/>
      <c r="J30" s="1"/>
      <c r="K30" s="1"/>
      <c r="L30" s="1"/>
      <c r="M30" s="1"/>
      <c r="N30" s="1"/>
      <c r="O30" s="1"/>
      <c r="P30" s="10"/>
      <c r="Q30" s="57"/>
      <c r="R30" s="57"/>
      <c r="S30" s="57"/>
      <c r="T30" s="57"/>
      <c r="U30" s="57"/>
      <c r="V30" s="10"/>
      <c r="W30" s="1"/>
      <c r="X30" s="1"/>
      <c r="Y30" s="1"/>
      <c r="Z30" s="1"/>
      <c r="AA30" s="84" t="s">
        <v>6</v>
      </c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58" t="s">
        <v>32</v>
      </c>
      <c r="AN30" s="58"/>
      <c r="AO30" s="58"/>
      <c r="AP30" s="58"/>
      <c r="AQ30" s="58"/>
      <c r="AR30" s="1"/>
    </row>
    <row r="31" spans="1:44" ht="6" customHeight="1" x14ac:dyDescent="0.2">
      <c r="A31" s="1"/>
      <c r="B31" s="1"/>
      <c r="C31" s="48"/>
      <c r="D31" s="48"/>
      <c r="E31" s="48"/>
      <c r="F31" s="48"/>
      <c r="G31" s="48"/>
      <c r="H31" s="48"/>
      <c r="I31" s="48"/>
      <c r="J31" s="4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12.75" customHeight="1" x14ac:dyDescent="0.2">
      <c r="A32" s="1"/>
      <c r="B32" s="1"/>
      <c r="C32" s="48"/>
      <c r="D32" s="48"/>
      <c r="E32" s="1"/>
      <c r="F32" s="1"/>
      <c r="G32" s="1"/>
      <c r="H32" s="1"/>
      <c r="I32" s="1"/>
      <c r="J32" s="70" t="s">
        <v>8</v>
      </c>
      <c r="K32" s="50">
        <v>15.848931924611099</v>
      </c>
      <c r="L32" s="50"/>
      <c r="M32" s="50"/>
      <c r="N32" s="50"/>
      <c r="O32" s="50"/>
      <c r="P32" s="50"/>
      <c r="Q32" s="50"/>
      <c r="R32" s="50"/>
      <c r="S32" s="1"/>
      <c r="T32" s="1"/>
      <c r="U32" s="22" t="s">
        <v>10</v>
      </c>
      <c r="V32" s="22"/>
      <c r="W32" s="22"/>
      <c r="X32" s="22"/>
      <c r="Y32" s="22"/>
      <c r="Z32" s="22"/>
      <c r="AA32" s="22"/>
      <c r="AB32" s="22"/>
      <c r="AC32" s="51"/>
      <c r="AD32" s="5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61" x14ac:dyDescent="0.2">
      <c r="A33" s="1"/>
      <c r="B33" s="1"/>
      <c r="C33" s="48"/>
      <c r="D33" s="48"/>
      <c r="E33" s="1"/>
      <c r="F33" s="1"/>
      <c r="G33" s="1"/>
      <c r="H33" s="1"/>
      <c r="I33" s="1"/>
      <c r="J33" s="70" t="s">
        <v>8</v>
      </c>
      <c r="K33" s="50" t="s">
        <v>9</v>
      </c>
      <c r="L33" s="50"/>
      <c r="M33" s="50"/>
      <c r="N33" s="50"/>
      <c r="O33" s="50"/>
      <c r="P33" s="50"/>
      <c r="Q33" s="50"/>
      <c r="R33" s="50"/>
      <c r="S33" s="49"/>
      <c r="T33" s="49"/>
      <c r="U33" s="22"/>
      <c r="V33" s="22"/>
      <c r="W33" s="22"/>
      <c r="X33" s="22"/>
      <c r="Y33" s="22"/>
      <c r="Z33" s="22"/>
      <c r="AA33" s="22"/>
      <c r="AB33" s="22"/>
      <c r="AC33" s="51"/>
      <c r="AD33" s="5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61" x14ac:dyDescent="0.2">
      <c r="A34" s="1"/>
      <c r="B34" s="1"/>
      <c r="C34" s="48"/>
      <c r="D34" s="53"/>
      <c r="E34" s="1"/>
      <c r="F34" s="1"/>
      <c r="G34" s="1"/>
      <c r="H34" s="1"/>
      <c r="I34" s="1"/>
      <c r="J34" s="69" t="s">
        <v>8</v>
      </c>
      <c r="K34" s="54">
        <f>MIN(G5:G25)</f>
        <v>-291.54429769657071</v>
      </c>
      <c r="L34" s="54"/>
      <c r="M34" s="54"/>
      <c r="N34" s="54"/>
      <c r="O34" s="54"/>
      <c r="P34" s="54"/>
      <c r="Q34" s="54"/>
      <c r="R34" s="54"/>
      <c r="S34" s="52"/>
      <c r="T34" s="52"/>
      <c r="U34" s="22"/>
      <c r="V34" s="22"/>
      <c r="W34" s="22"/>
      <c r="X34" s="22"/>
      <c r="Y34" s="22"/>
      <c r="Z34" s="22"/>
      <c r="AA34" s="22"/>
      <c r="AB34" s="22"/>
      <c r="AC34" s="51"/>
      <c r="AD34" s="5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61" x14ac:dyDescent="0.2">
      <c r="A35" s="1"/>
      <c r="B35" s="1"/>
      <c r="C35" s="48"/>
      <c r="D35" s="53"/>
      <c r="E35" s="1"/>
      <c r="F35" s="1"/>
      <c r="G35" s="1"/>
      <c r="H35" s="1"/>
      <c r="I35" s="1"/>
      <c r="J35" s="69" t="s">
        <v>8</v>
      </c>
      <c r="K35" s="55">
        <f>MAX(G5:G25)</f>
        <v>0.46791782882941413</v>
      </c>
      <c r="L35" s="55"/>
      <c r="M35" s="55"/>
      <c r="N35" s="55"/>
      <c r="O35" s="55"/>
      <c r="P35" s="55"/>
      <c r="Q35" s="55"/>
      <c r="R35" s="55"/>
      <c r="S35" s="56"/>
      <c r="T35" s="56"/>
      <c r="U35" s="22"/>
      <c r="V35" s="22"/>
      <c r="W35" s="22"/>
      <c r="X35" s="22"/>
      <c r="Y35" s="22"/>
      <c r="Z35" s="22"/>
      <c r="AA35" s="22"/>
      <c r="AB35" s="22"/>
      <c r="AC35" s="51"/>
      <c r="AD35" s="5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</row>
    <row r="36" spans="1:61" ht="6.75" customHeight="1" x14ac:dyDescent="0.2">
      <c r="A36" s="1"/>
      <c r="B36" s="1"/>
      <c r="C36" s="48"/>
      <c r="D36" s="53"/>
      <c r="E36" s="68"/>
      <c r="F36" s="83"/>
      <c r="G36" s="83"/>
      <c r="H36" s="83"/>
      <c r="I36" s="83"/>
      <c r="J36" s="1"/>
      <c r="K36" s="82"/>
      <c r="L36" s="82"/>
      <c r="M36" s="82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49"/>
      <c r="AS36" s="49"/>
      <c r="AU36" s="49"/>
      <c r="AW36" s="49"/>
      <c r="AX36" s="49"/>
      <c r="AY36" s="49"/>
      <c r="BI36" s="30"/>
    </row>
    <row r="37" spans="1:61" x14ac:dyDescent="0.2">
      <c r="A37" s="1"/>
      <c r="B37" s="1"/>
      <c r="C37" s="50" t="s">
        <v>11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1"/>
      <c r="AR37" s="1"/>
      <c r="AZ37" s="81"/>
    </row>
    <row r="38" spans="1:61" x14ac:dyDescent="0.2">
      <c r="A38" s="1"/>
      <c r="B38" s="80" t="str">
        <f>"funcion_de_valor=((1-exp ((mapa_atributo-30.0)/"&amp;VALUE(AJ6)&amp;"))-("&amp;MIN(G5:G25)&amp;"))/(("&amp;MAX(G5:G25)&amp;")-("&amp;MIN(G5:G25)&amp;"))"</f>
        <v>funcion_de_valor=((1-exp ((mapa_atributo-30.0)/15.8489319246111))-(-291.544297696571))/((0.467917828829414)-(-291.544297696571))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1"/>
    </row>
    <row r="39" spans="1:61" ht="6" customHeight="1" thickBo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</row>
    <row r="40" spans="1:61" ht="13.5" customHeight="1" thickBot="1" x14ac:dyDescent="0.25">
      <c r="A40" s="1"/>
      <c r="B40" s="32" t="s">
        <v>12</v>
      </c>
      <c r="C40" s="33"/>
      <c r="D40" s="33"/>
      <c r="E40" s="33"/>
      <c r="F40" s="33"/>
      <c r="G40" s="33"/>
      <c r="H40" s="33"/>
      <c r="I40" s="33"/>
      <c r="J40" s="33"/>
      <c r="K40" s="33"/>
      <c r="L40" s="34"/>
      <c r="M40" s="35" t="s">
        <v>13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7"/>
      <c r="AR40" s="1"/>
    </row>
    <row r="41" spans="1:61" ht="13.5" customHeight="1" thickBot="1" x14ac:dyDescent="0.25">
      <c r="A41" s="1"/>
      <c r="B41" s="32" t="s">
        <v>14</v>
      </c>
      <c r="C41" s="33"/>
      <c r="D41" s="33"/>
      <c r="E41" s="33"/>
      <c r="F41" s="33"/>
      <c r="G41" s="33"/>
      <c r="H41" s="33"/>
      <c r="I41" s="33"/>
      <c r="J41" s="33"/>
      <c r="K41" s="33"/>
      <c r="L41" s="34"/>
      <c r="M41" s="35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7"/>
      <c r="AR41" s="1"/>
    </row>
    <row r="42" spans="1:61" ht="27" customHeight="1" thickBot="1" x14ac:dyDescent="0.25">
      <c r="A42" s="1"/>
      <c r="B42" s="32" t="s">
        <v>15</v>
      </c>
      <c r="C42" s="33"/>
      <c r="D42" s="33"/>
      <c r="E42" s="33"/>
      <c r="F42" s="33"/>
      <c r="G42" s="33"/>
      <c r="H42" s="33"/>
      <c r="I42" s="33"/>
      <c r="J42" s="33"/>
      <c r="K42" s="33"/>
      <c r="L42" s="34"/>
      <c r="M42" s="35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7"/>
      <c r="AR42" s="1"/>
    </row>
    <row r="43" spans="1:61" ht="13.5" customHeight="1" thickBot="1" x14ac:dyDescent="0.25">
      <c r="A43" s="1"/>
      <c r="B43" s="3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5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7"/>
      <c r="AR43" s="1"/>
    </row>
    <row r="44" spans="1:61" ht="13.5" customHeight="1" thickBot="1" x14ac:dyDescent="0.25">
      <c r="A44" s="1"/>
      <c r="B44" s="32" t="s">
        <v>17</v>
      </c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5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7"/>
      <c r="AR44" s="1"/>
    </row>
    <row r="45" spans="1:61" ht="12.75" customHeight="1" thickBot="1" x14ac:dyDescent="0.25">
      <c r="A45" s="1"/>
      <c r="B45" s="32" t="s">
        <v>18</v>
      </c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40"/>
      <c r="AR45" s="1"/>
    </row>
    <row r="46" spans="1:61" ht="13.5" thickBot="1" x14ac:dyDescent="0.25">
      <c r="A46" s="1"/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41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3"/>
      <c r="AR46" s="1"/>
    </row>
    <row r="47" spans="1:61" ht="13.5" thickBot="1" x14ac:dyDescent="0.25">
      <c r="A47" s="1"/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4"/>
      <c r="M47" s="41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3"/>
      <c r="AR47" s="1"/>
    </row>
    <row r="48" spans="1:61" ht="13.5" thickBot="1" x14ac:dyDescent="0.25">
      <c r="A48" s="1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4"/>
      <c r="M48" s="41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3"/>
      <c r="AR48" s="1"/>
    </row>
    <row r="49" spans="1:44" ht="13.5" thickBot="1" x14ac:dyDescent="0.25">
      <c r="A49" s="1"/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41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3"/>
      <c r="AR49" s="1"/>
    </row>
    <row r="50" spans="1:44" ht="13.5" thickBot="1" x14ac:dyDescent="0.25">
      <c r="A50" s="1"/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41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3"/>
      <c r="AR50" s="1"/>
    </row>
    <row r="51" spans="1:44" ht="13.5" thickBot="1" x14ac:dyDescent="0.25">
      <c r="A51" s="1"/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41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3"/>
      <c r="AR51" s="1"/>
    </row>
    <row r="52" spans="1:44" ht="13.5" thickBot="1" x14ac:dyDescent="0.25">
      <c r="A52" s="1"/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41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3"/>
      <c r="AR52" s="1"/>
    </row>
    <row r="53" spans="1:44" ht="13.5" thickBot="1" x14ac:dyDescent="0.25">
      <c r="A53" s="1"/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44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6"/>
      <c r="AR53" s="1"/>
    </row>
    <row r="54" spans="1:44" ht="26.25" customHeight="1" thickBot="1" x14ac:dyDescent="0.25">
      <c r="A54" s="1"/>
      <c r="B54" s="32" t="s">
        <v>19</v>
      </c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5" t="s">
        <v>34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7"/>
      <c r="AR54" s="1"/>
    </row>
    <row r="55" spans="1:44" ht="13.5" customHeight="1" thickBot="1" x14ac:dyDescent="0.25">
      <c r="A55" s="1"/>
      <c r="B55" s="32" t="s">
        <v>21</v>
      </c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5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7"/>
      <c r="AR55" s="1"/>
    </row>
    <row r="56" spans="1:44" x14ac:dyDescent="0.2">
      <c r="A56" s="1"/>
      <c r="B56" s="1"/>
      <c r="C56" s="1"/>
      <c r="D56" s="79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</row>
  </sheetData>
  <mergeCells count="107">
    <mergeCell ref="M49:AQ49"/>
    <mergeCell ref="M50:AQ50"/>
    <mergeCell ref="M51:AQ51"/>
    <mergeCell ref="M52:AQ52"/>
    <mergeCell ref="M53:AQ53"/>
    <mergeCell ref="M54:AQ54"/>
    <mergeCell ref="B44:L44"/>
    <mergeCell ref="B45:L53"/>
    <mergeCell ref="M55:AQ55"/>
    <mergeCell ref="M44:AQ44"/>
    <mergeCell ref="M45:AQ45"/>
    <mergeCell ref="M46:AQ46"/>
    <mergeCell ref="M47:AQ47"/>
    <mergeCell ref="M48:AQ48"/>
    <mergeCell ref="B54:L54"/>
    <mergeCell ref="B55:L55"/>
    <mergeCell ref="B38:AQ38"/>
    <mergeCell ref="C37:AP37"/>
    <mergeCell ref="B40:L40"/>
    <mergeCell ref="B41:L41"/>
    <mergeCell ref="B42:L42"/>
    <mergeCell ref="B43:L43"/>
    <mergeCell ref="M40:AQ40"/>
    <mergeCell ref="AM27:AQ27"/>
    <mergeCell ref="AM28:AQ28"/>
    <mergeCell ref="AM29:AQ29"/>
    <mergeCell ref="M21:S21"/>
    <mergeCell ref="M42:AQ42"/>
    <mergeCell ref="M43:AQ43"/>
    <mergeCell ref="K32:R32"/>
    <mergeCell ref="K33:R33"/>
    <mergeCell ref="K34:R34"/>
    <mergeCell ref="K35:R35"/>
    <mergeCell ref="G21:L21"/>
    <mergeCell ref="G22:L22"/>
    <mergeCell ref="G23:L23"/>
    <mergeCell ref="G24:L24"/>
    <mergeCell ref="M41:AQ41"/>
    <mergeCell ref="AM30:AQ30"/>
    <mergeCell ref="AA27:AL27"/>
    <mergeCell ref="AA28:AL28"/>
    <mergeCell ref="AA29:AL29"/>
    <mergeCell ref="AA30:AL30"/>
    <mergeCell ref="G15:L15"/>
    <mergeCell ref="M19:S19"/>
    <mergeCell ref="M14:S14"/>
    <mergeCell ref="G16:L16"/>
    <mergeCell ref="G17:L17"/>
    <mergeCell ref="M15:S15"/>
    <mergeCell ref="C10:F10"/>
    <mergeCell ref="M17:S17"/>
    <mergeCell ref="M18:S18"/>
    <mergeCell ref="G18:L18"/>
    <mergeCell ref="G19:L19"/>
    <mergeCell ref="G20:L20"/>
    <mergeCell ref="G11:L11"/>
    <mergeCell ref="G12:L12"/>
    <mergeCell ref="G13:L13"/>
    <mergeCell ref="G14:L14"/>
    <mergeCell ref="M22:S22"/>
    <mergeCell ref="M23:S23"/>
    <mergeCell ref="M24:S24"/>
    <mergeCell ref="M25:S25"/>
    <mergeCell ref="G25:L25"/>
    <mergeCell ref="U32:AB35"/>
    <mergeCell ref="Y6:AI6"/>
    <mergeCell ref="M6:S6"/>
    <mergeCell ref="M7:S7"/>
    <mergeCell ref="M8:S8"/>
    <mergeCell ref="M9:S9"/>
    <mergeCell ref="M10:S10"/>
    <mergeCell ref="M16:S16"/>
    <mergeCell ref="M20:S20"/>
    <mergeCell ref="M5:S5"/>
    <mergeCell ref="AL10:AP10"/>
    <mergeCell ref="AG11:AP13"/>
    <mergeCell ref="AG10:AK10"/>
    <mergeCell ref="M11:S11"/>
    <mergeCell ref="M12:S12"/>
    <mergeCell ref="M13:S13"/>
    <mergeCell ref="AJ6:AO6"/>
    <mergeCell ref="C7:F7"/>
    <mergeCell ref="C8:F8"/>
    <mergeCell ref="G10:L10"/>
    <mergeCell ref="C9:F9"/>
    <mergeCell ref="C20:F20"/>
    <mergeCell ref="C11:F11"/>
    <mergeCell ref="C12:F12"/>
    <mergeCell ref="C13:F13"/>
    <mergeCell ref="C14:F14"/>
    <mergeCell ref="C15:F15"/>
    <mergeCell ref="C25:F25"/>
    <mergeCell ref="C16:F16"/>
    <mergeCell ref="C17:F17"/>
    <mergeCell ref="C18:F18"/>
    <mergeCell ref="C19:F19"/>
    <mergeCell ref="C21:F21"/>
    <mergeCell ref="C22:F22"/>
    <mergeCell ref="C23:F23"/>
    <mergeCell ref="C24:F24"/>
    <mergeCell ref="G5:L5"/>
    <mergeCell ref="G6:L6"/>
    <mergeCell ref="G7:L7"/>
    <mergeCell ref="G8:L8"/>
    <mergeCell ref="G9:L9"/>
    <mergeCell ref="C5:F5"/>
    <mergeCell ref="C6:F6"/>
  </mergeCells>
  <pageMargins left="0.75" right="0.75" top="1" bottom="1" header="0.5" footer="0.5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5122" r:id="rId4">
          <objectPr defaultSize="0" autoPict="0" r:id="rId5">
            <anchor moveWithCells="1">
              <from>
                <xdr:col>8</xdr:col>
                <xdr:colOff>9525</xdr:colOff>
                <xdr:row>32</xdr:row>
                <xdr:rowOff>142875</xdr:rowOff>
              </from>
              <to>
                <xdr:col>9</xdr:col>
                <xdr:colOff>38100</xdr:colOff>
                <xdr:row>33</xdr:row>
                <xdr:rowOff>152400</xdr:rowOff>
              </to>
            </anchor>
          </objectPr>
        </oleObject>
      </mc:Choice>
      <mc:Fallback>
        <oleObject progId="Equation.3" shapeId="5122" r:id="rId4"/>
      </mc:Fallback>
    </mc:AlternateContent>
    <mc:AlternateContent xmlns:mc="http://schemas.openxmlformats.org/markup-compatibility/2006">
      <mc:Choice Requires="x14">
        <oleObject progId="Equation.3" shapeId="5123" r:id="rId6">
          <objectPr defaultSize="0" autoPict="0" r:id="rId7">
            <anchor moveWithCells="1">
              <from>
                <xdr:col>8</xdr:col>
                <xdr:colOff>0</xdr:colOff>
                <xdr:row>33</xdr:row>
                <xdr:rowOff>142875</xdr:rowOff>
              </from>
              <to>
                <xdr:col>9</xdr:col>
                <xdr:colOff>9525</xdr:colOff>
                <xdr:row>34</xdr:row>
                <xdr:rowOff>152400</xdr:rowOff>
              </to>
            </anchor>
          </objectPr>
        </oleObject>
      </mc:Choice>
      <mc:Fallback>
        <oleObject progId="Equation.3" shapeId="5123" r:id="rId6"/>
      </mc:Fallback>
    </mc:AlternateContent>
    <mc:AlternateContent xmlns:mc="http://schemas.openxmlformats.org/markup-compatibility/2006">
      <mc:Choice Requires="x14">
        <oleObject progId="Equation.3" shapeId="5124" r:id="rId8">
          <objectPr defaultSize="0" autoPict="0" r:id="rId9">
            <anchor moveWithCells="1" sizeWithCells="1">
              <from>
                <xdr:col>27</xdr:col>
                <xdr:colOff>85725</xdr:colOff>
                <xdr:row>31</xdr:row>
                <xdr:rowOff>9525</xdr:rowOff>
              </from>
              <to>
                <xdr:col>37</xdr:col>
                <xdr:colOff>142875</xdr:colOff>
                <xdr:row>35</xdr:row>
                <xdr:rowOff>47625</xdr:rowOff>
              </to>
            </anchor>
          </objectPr>
        </oleObject>
      </mc:Choice>
      <mc:Fallback>
        <oleObject progId="Equation.3" shapeId="5124" r:id="rId8"/>
      </mc:Fallback>
    </mc:AlternateContent>
    <mc:AlternateContent xmlns:mc="http://schemas.openxmlformats.org/markup-compatibility/2006">
      <mc:Choice Requires="x14">
        <oleObject progId="Equation.3" shapeId="5125" r:id="rId10">
          <objectPr defaultSize="0" autoPict="0" r:id="rId11">
            <anchor moveWithCells="1">
              <from>
                <xdr:col>8</xdr:col>
                <xdr:colOff>9525</xdr:colOff>
                <xdr:row>31</xdr:row>
                <xdr:rowOff>28575</xdr:rowOff>
              </from>
              <to>
                <xdr:col>9</xdr:col>
                <xdr:colOff>19050</xdr:colOff>
                <xdr:row>32</xdr:row>
                <xdr:rowOff>38100</xdr:rowOff>
              </to>
            </anchor>
          </objectPr>
        </oleObject>
      </mc:Choice>
      <mc:Fallback>
        <oleObject progId="Equation.3" shapeId="5125" r:id="rId10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12" name="Button 1">
              <controlPr defaultSize="0" print="0" autoFill="0" autoPict="0" macro="[0]!sdsad">
                <anchor moveWithCells="1" sizeWithCells="1">
                  <from>
                    <xdr:col>38</xdr:col>
                    <xdr:colOff>66675</xdr:colOff>
                    <xdr:row>31</xdr:row>
                    <xdr:rowOff>114300</xdr:rowOff>
                  </from>
                  <to>
                    <xdr:col>42</xdr:col>
                    <xdr:colOff>114300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B1:BH55"/>
  <sheetViews>
    <sheetView showGridLines="0" showRowColHeaders="0" topLeftCell="A4" workbookViewId="0">
      <selection activeCell="M5" sqref="M5:R5"/>
    </sheetView>
  </sheetViews>
  <sheetFormatPr defaultColWidth="9.140625" defaultRowHeight="12.75" x14ac:dyDescent="0.2"/>
  <cols>
    <col min="1" max="1" width="2.85546875" style="1" customWidth="1"/>
    <col min="2" max="53" width="2.140625" style="1" customWidth="1"/>
    <col min="54" max="16384" width="9.140625" style="1"/>
  </cols>
  <sheetData>
    <row r="1" spans="3:36" ht="3.75" customHeight="1" x14ac:dyDescent="0.2"/>
    <row r="5" spans="3:36" x14ac:dyDescent="0.2">
      <c r="C5" s="20">
        <f>AM27</f>
        <v>0</v>
      </c>
      <c r="D5" s="20"/>
      <c r="E5" s="20"/>
      <c r="F5" s="20"/>
      <c r="G5" s="4">
        <f>EXP($AF$6*C5)</f>
        <v>1</v>
      </c>
      <c r="H5" s="4"/>
      <c r="I5" s="4"/>
      <c r="J5" s="4"/>
      <c r="K5" s="4"/>
      <c r="L5" s="4"/>
      <c r="M5" s="4">
        <f>(G5-MIN(G$5:G$25))/(MAX(G$5:G$25)-MIN(G$5:G$25))</f>
        <v>0</v>
      </c>
      <c r="N5" s="4"/>
      <c r="O5" s="4"/>
      <c r="P5" s="4"/>
      <c r="Q5" s="4"/>
      <c r="R5" s="4"/>
    </row>
    <row r="6" spans="3:36" x14ac:dyDescent="0.2">
      <c r="C6" s="20">
        <f>C5+$AF$13</f>
        <v>5</v>
      </c>
      <c r="D6" s="20"/>
      <c r="E6" s="20"/>
      <c r="F6" s="20"/>
      <c r="G6" s="4">
        <f>EXP($AF$6*C6)</f>
        <v>1.1772654625189747</v>
      </c>
      <c r="H6" s="4"/>
      <c r="I6" s="4"/>
      <c r="J6" s="4"/>
      <c r="K6" s="4"/>
      <c r="L6" s="4"/>
      <c r="M6" s="4">
        <f>(G6-MIN(G$5:G$25))/(MAX(G$5:G$25)-MIN(G$5:G$25))</f>
        <v>7.0480522522330539E-3</v>
      </c>
      <c r="N6" s="4"/>
      <c r="O6" s="4"/>
      <c r="P6" s="4"/>
      <c r="Q6" s="4"/>
      <c r="R6" s="4"/>
      <c r="W6" s="77" t="s">
        <v>26</v>
      </c>
      <c r="X6" s="77"/>
      <c r="Y6" s="77"/>
      <c r="Z6" s="77"/>
      <c r="AA6" s="77"/>
      <c r="AB6" s="77"/>
      <c r="AC6" s="77"/>
      <c r="AD6" s="77"/>
      <c r="AE6" s="77"/>
      <c r="AF6" s="7">
        <f>(-LOG(LOG(1.1+0.88*(10-AM29))))/((LOG(AM28))^2)</f>
        <v>3.2638868898966639E-2</v>
      </c>
      <c r="AG6" s="7"/>
      <c r="AH6" s="7"/>
      <c r="AI6" s="7"/>
      <c r="AJ6" s="7"/>
    </row>
    <row r="7" spans="3:36" x14ac:dyDescent="0.2">
      <c r="C7" s="20">
        <f>C6+$AF$13</f>
        <v>10</v>
      </c>
      <c r="D7" s="20"/>
      <c r="E7" s="20"/>
      <c r="F7" s="20"/>
      <c r="G7" s="4">
        <f>EXP($AF$6*C7)</f>
        <v>1.3859539692400153</v>
      </c>
      <c r="H7" s="4"/>
      <c r="I7" s="4"/>
      <c r="J7" s="4"/>
      <c r="K7" s="4"/>
      <c r="L7" s="4"/>
      <c r="M7" s="4">
        <f>(G7-MIN(G$5:G$25))/(MAX(G$5:G$25)-MIN(G$5:G$25))</f>
        <v>1.53454807468161E-2</v>
      </c>
      <c r="N7" s="4"/>
      <c r="O7" s="4"/>
      <c r="P7" s="4"/>
      <c r="Q7" s="4"/>
      <c r="R7" s="4"/>
      <c r="W7" s="76"/>
    </row>
    <row r="8" spans="3:36" x14ac:dyDescent="0.2">
      <c r="C8" s="20">
        <f>C7+$AF$13</f>
        <v>15</v>
      </c>
      <c r="D8" s="20"/>
      <c r="E8" s="20"/>
      <c r="F8" s="20"/>
      <c r="G8" s="4">
        <f>EXP($AF$6*C8)</f>
        <v>1.6316357406273556</v>
      </c>
      <c r="H8" s="4"/>
      <c r="I8" s="4"/>
      <c r="J8" s="4"/>
      <c r="K8" s="4"/>
      <c r="L8" s="4"/>
      <c r="M8" s="4">
        <f>(G8-MIN(G$5:G$25))/(MAX(G$5:G$25)-MIN(G$5:G$25))</f>
        <v>2.5113756741209536E-2</v>
      </c>
      <c r="N8" s="4"/>
      <c r="O8" s="4"/>
      <c r="P8" s="4"/>
      <c r="Q8" s="4"/>
      <c r="R8" s="4"/>
    </row>
    <row r="9" spans="3:36" x14ac:dyDescent="0.2">
      <c r="C9" s="20">
        <f>C8+$AF$13</f>
        <v>20</v>
      </c>
      <c r="D9" s="20"/>
      <c r="E9" s="20"/>
      <c r="F9" s="20"/>
      <c r="G9" s="4">
        <f>EXP($AF$6*C9)</f>
        <v>1.9208684048521536</v>
      </c>
      <c r="H9" s="4"/>
      <c r="I9" s="4"/>
      <c r="J9" s="4"/>
      <c r="K9" s="4"/>
      <c r="L9" s="4"/>
      <c r="M9" s="4">
        <f>(G9-MIN(G$5:G$25))/(MAX(G$5:G$25)-MIN(G$5:G$25))</f>
        <v>3.6613610697762117E-2</v>
      </c>
      <c r="N9" s="4"/>
      <c r="O9" s="4"/>
      <c r="P9" s="4"/>
      <c r="Q9" s="4"/>
      <c r="R9" s="4"/>
    </row>
    <row r="10" spans="3:36" x14ac:dyDescent="0.2">
      <c r="C10" s="20">
        <f>C9+$AF$13</f>
        <v>25</v>
      </c>
      <c r="D10" s="20"/>
      <c r="E10" s="20"/>
      <c r="F10" s="20"/>
      <c r="G10" s="4">
        <f>EXP($AF$6*C10)</f>
        <v>2.2613720310763559</v>
      </c>
      <c r="H10" s="4"/>
      <c r="I10" s="4"/>
      <c r="J10" s="4"/>
      <c r="K10" s="4"/>
      <c r="L10" s="4"/>
      <c r="M10" s="4">
        <f>(G10-MIN(G$5:G$25))/(MAX(G$5:G$25)-MIN(G$5:G$25))</f>
        <v>5.0151991584823655E-2</v>
      </c>
      <c r="N10" s="4"/>
      <c r="O10" s="4"/>
      <c r="P10" s="4"/>
      <c r="Q10" s="4"/>
      <c r="R10" s="4"/>
    </row>
    <row r="11" spans="3:36" x14ac:dyDescent="0.2">
      <c r="C11" s="20">
        <f>C10+$AF$13</f>
        <v>30</v>
      </c>
      <c r="D11" s="20"/>
      <c r="E11" s="20"/>
      <c r="F11" s="20"/>
      <c r="G11" s="4">
        <f>EXP($AF$6*C11)</f>
        <v>2.6622351900925794</v>
      </c>
      <c r="H11" s="4"/>
      <c r="I11" s="4"/>
      <c r="J11" s="4"/>
      <c r="K11" s="4"/>
      <c r="L11" s="4"/>
      <c r="M11" s="4">
        <f>(G11-MIN(G$5:G$25))/(MAX(G$5:G$25)-MIN(G$5:G$25))</f>
        <v>6.6090259821588199E-2</v>
      </c>
      <c r="N11" s="4"/>
      <c r="O11" s="4"/>
      <c r="P11" s="4"/>
      <c r="Q11" s="4"/>
      <c r="R11" s="4"/>
    </row>
    <row r="12" spans="3:36" x14ac:dyDescent="0.2">
      <c r="C12" s="20">
        <f>C11+$AF$13</f>
        <v>35</v>
      </c>
      <c r="D12" s="20"/>
      <c r="E12" s="20"/>
      <c r="F12" s="20"/>
      <c r="G12" s="4">
        <f>EXP($AF$6*C12)</f>
        <v>3.134157542398631</v>
      </c>
      <c r="H12" s="4"/>
      <c r="I12" s="4"/>
      <c r="J12" s="4"/>
      <c r="K12" s="4"/>
      <c r="L12" s="4"/>
      <c r="M12" s="4">
        <f>(G12-MIN(G$5:G$25))/(MAX(G$5:G$25)-MIN(G$5:G$25))</f>
        <v>8.4853832549094302E-2</v>
      </c>
      <c r="N12" s="4"/>
      <c r="O12" s="4"/>
      <c r="P12" s="4"/>
      <c r="Q12" s="4"/>
      <c r="R12" s="4"/>
    </row>
    <row r="13" spans="3:36" x14ac:dyDescent="0.2">
      <c r="C13" s="20">
        <f>C12+$AF$13</f>
        <v>40</v>
      </c>
      <c r="D13" s="20"/>
      <c r="E13" s="20"/>
      <c r="F13" s="20"/>
      <c r="G13" s="4">
        <f>EXP($AF$6*C13)</f>
        <v>3.6897354287592572</v>
      </c>
      <c r="H13" s="4"/>
      <c r="I13" s="4"/>
      <c r="J13" s="4"/>
      <c r="K13" s="4"/>
      <c r="L13" s="4"/>
      <c r="M13" s="4">
        <f>(G13-MIN(G$5:G$25))/(MAX(G$5:G$25)-MIN(G$5:G$25))</f>
        <v>0.10694353867465019</v>
      </c>
      <c r="N13" s="4"/>
      <c r="O13" s="4"/>
      <c r="P13" s="4"/>
      <c r="Q13" s="4"/>
      <c r="R13" s="4"/>
      <c r="X13" s="7" t="s">
        <v>0</v>
      </c>
      <c r="Y13" s="7"/>
      <c r="Z13" s="7"/>
      <c r="AA13" s="7"/>
      <c r="AB13" s="7"/>
      <c r="AC13" s="7"/>
      <c r="AD13" s="7"/>
      <c r="AE13" s="7"/>
      <c r="AF13" s="8">
        <f>(AM28-AM27)/20</f>
        <v>5</v>
      </c>
      <c r="AG13" s="8"/>
      <c r="AH13" s="8"/>
    </row>
    <row r="14" spans="3:36" ht="12.75" customHeight="1" x14ac:dyDescent="0.2">
      <c r="C14" s="20">
        <f>C13+$AF$13</f>
        <v>45</v>
      </c>
      <c r="D14" s="20"/>
      <c r="E14" s="20"/>
      <c r="F14" s="20"/>
      <c r="G14" s="4">
        <f>EXP($AF$6*C14)</f>
        <v>4.3437980861109136</v>
      </c>
      <c r="H14" s="4"/>
      <c r="I14" s="4"/>
      <c r="J14" s="4"/>
      <c r="K14" s="4"/>
      <c r="L14" s="4"/>
      <c r="M14" s="4">
        <f>(G14-MIN(G$5:G$25))/(MAX(G$5:G$25)-MIN(G$5:G$25))</f>
        <v>0.13294898677346093</v>
      </c>
      <c r="N14" s="4"/>
      <c r="O14" s="4"/>
      <c r="P14" s="4"/>
      <c r="Q14" s="4"/>
      <c r="R14" s="4"/>
      <c r="X14" s="9" t="s">
        <v>1</v>
      </c>
      <c r="Y14" s="9"/>
      <c r="Z14" s="9"/>
      <c r="AA14" s="9"/>
      <c r="AB14" s="9"/>
      <c r="AC14" s="9"/>
      <c r="AD14" s="9"/>
      <c r="AE14" s="9"/>
      <c r="AF14" s="9"/>
    </row>
    <row r="15" spans="3:36" x14ac:dyDescent="0.2">
      <c r="C15" s="20">
        <f>C14+$AF$13</f>
        <v>50</v>
      </c>
      <c r="D15" s="20"/>
      <c r="E15" s="20"/>
      <c r="F15" s="20"/>
      <c r="G15" s="4">
        <f>EXP($AF$6*C15)</f>
        <v>5.1138034629344018</v>
      </c>
      <c r="H15" s="4"/>
      <c r="I15" s="4"/>
      <c r="J15" s="4"/>
      <c r="K15" s="4"/>
      <c r="L15" s="4"/>
      <c r="M15" s="4">
        <f>(G15-MIN(G$5:G$25))/(MAX(G$5:G$25)-MIN(G$5:G$25))</f>
        <v>0.16356430265752059</v>
      </c>
      <c r="N15" s="4"/>
      <c r="O15" s="4"/>
      <c r="P15" s="4"/>
      <c r="Q15" s="4"/>
      <c r="R15" s="4"/>
      <c r="X15" s="9"/>
      <c r="Y15" s="9"/>
      <c r="Z15" s="9"/>
      <c r="AA15" s="9"/>
      <c r="AB15" s="9"/>
      <c r="AC15" s="9"/>
      <c r="AD15" s="9"/>
      <c r="AE15" s="9"/>
      <c r="AF15" s="9"/>
    </row>
    <row r="16" spans="3:36" x14ac:dyDescent="0.2">
      <c r="C16" s="20">
        <f>C15+$AF$13</f>
        <v>55</v>
      </c>
      <c r="D16" s="20"/>
      <c r="E16" s="20"/>
      <c r="F16" s="20"/>
      <c r="G16" s="4">
        <f>EXP($AF$6*C16)</f>
        <v>6.0203041990226032</v>
      </c>
      <c r="H16" s="4"/>
      <c r="I16" s="4"/>
      <c r="J16" s="4"/>
      <c r="K16" s="4"/>
      <c r="L16" s="4"/>
      <c r="M16" s="4">
        <f>(G16-MIN(G$5:G$25))/(MAX(G$5:G$25)-MIN(G$5:G$25))</f>
        <v>0.19960665667193259</v>
      </c>
      <c r="N16" s="4"/>
      <c r="O16" s="4"/>
      <c r="P16" s="4"/>
      <c r="Q16" s="4"/>
      <c r="R16" s="4"/>
      <c r="X16" s="9"/>
      <c r="Y16" s="9"/>
      <c r="Z16" s="9"/>
      <c r="AA16" s="9"/>
      <c r="AB16" s="9"/>
      <c r="AC16" s="9"/>
      <c r="AD16" s="9"/>
      <c r="AE16" s="9"/>
      <c r="AF16" s="9"/>
    </row>
    <row r="17" spans="3:60" x14ac:dyDescent="0.2">
      <c r="C17" s="20">
        <f>C16+$AF$13</f>
        <v>60</v>
      </c>
      <c r="D17" s="20"/>
      <c r="E17" s="20"/>
      <c r="F17" s="20"/>
      <c r="G17" s="4">
        <f>EXP($AF$6*C17)</f>
        <v>7.0874962073672716</v>
      </c>
      <c r="H17" s="4"/>
      <c r="I17" s="4"/>
      <c r="J17" s="4"/>
      <c r="K17" s="4"/>
      <c r="L17" s="4"/>
      <c r="M17" s="4">
        <f>(G17-MIN(G$5:G$25))/(MAX(G$5:G$25)-MIN(G$5:G$25))</f>
        <v>0.242038075240982</v>
      </c>
      <c r="N17" s="4"/>
      <c r="O17" s="4"/>
      <c r="P17" s="4"/>
      <c r="Q17" s="4"/>
      <c r="R17" s="4"/>
    </row>
    <row r="18" spans="3:60" x14ac:dyDescent="0.2">
      <c r="C18" s="20">
        <f>C17+$AF$13</f>
        <v>65</v>
      </c>
      <c r="D18" s="20"/>
      <c r="E18" s="20"/>
      <c r="F18" s="20"/>
      <c r="G18" s="4">
        <f>EXP($AF$6*C18)</f>
        <v>8.3438645006677081</v>
      </c>
      <c r="H18" s="4"/>
      <c r="I18" s="4"/>
      <c r="J18" s="4"/>
      <c r="K18" s="4"/>
      <c r="L18" s="4"/>
      <c r="M18" s="4">
        <f>(G18-MIN(G$5:G$25))/(MAX(G$5:G$25)-MIN(G$5:G$25))</f>
        <v>0.29199111884801005</v>
      </c>
      <c r="N18" s="4"/>
      <c r="O18" s="4"/>
      <c r="P18" s="4"/>
      <c r="Q18" s="4"/>
      <c r="R18" s="4"/>
    </row>
    <row r="19" spans="3:60" x14ac:dyDescent="0.2">
      <c r="C19" s="20">
        <f>C18+$AF$13</f>
        <v>70</v>
      </c>
      <c r="D19" s="20"/>
      <c r="E19" s="20"/>
      <c r="F19" s="20"/>
      <c r="G19" s="4">
        <f>EXP($AF$6*C19)</f>
        <v>9.8229435005742243</v>
      </c>
      <c r="H19" s="4"/>
      <c r="I19" s="4"/>
      <c r="J19" s="4"/>
      <c r="K19" s="4"/>
      <c r="L19" s="4"/>
      <c r="M19" s="4">
        <f>(G19-MIN(G$5:G$25))/(MAX(G$5:G$25)-MIN(G$5:G$25))</f>
        <v>0.3507991118342686</v>
      </c>
      <c r="N19" s="4"/>
      <c r="O19" s="4"/>
      <c r="P19" s="4"/>
      <c r="Q19" s="4"/>
      <c r="R19" s="4"/>
    </row>
    <row r="20" spans="3:60" x14ac:dyDescent="0.2">
      <c r="C20" s="20">
        <f>C19+$AF$13</f>
        <v>75</v>
      </c>
      <c r="D20" s="20"/>
      <c r="E20" s="20"/>
      <c r="F20" s="20"/>
      <c r="G20" s="4">
        <f>EXP($AF$6*C20)</f>
        <v>11.564212123501269</v>
      </c>
      <c r="H20" s="4"/>
      <c r="I20" s="4"/>
      <c r="J20" s="4"/>
      <c r="K20" s="4"/>
      <c r="L20" s="4"/>
      <c r="M20" s="4">
        <f>(G20-MIN(G$5:G$25))/(MAX(G$5:G$25)-MIN(G$5:G$25))</f>
        <v>0.42003173089704871</v>
      </c>
      <c r="N20" s="4"/>
      <c r="O20" s="4"/>
      <c r="P20" s="4"/>
      <c r="Q20" s="4"/>
      <c r="R20" s="4"/>
    </row>
    <row r="21" spans="3:60" x14ac:dyDescent="0.2">
      <c r="C21" s="20">
        <f>C20+$AF$13</f>
        <v>80</v>
      </c>
      <c r="D21" s="20"/>
      <c r="E21" s="20"/>
      <c r="F21" s="20"/>
      <c r="G21" s="4">
        <f>EXP($AF$6*C21)</f>
        <v>13.614147534241258</v>
      </c>
      <c r="H21" s="4"/>
      <c r="I21" s="4"/>
      <c r="J21" s="4"/>
      <c r="K21" s="4"/>
      <c r="L21" s="4"/>
      <c r="M21" s="4">
        <f>(G21-MIN(G$5:G$25))/(MAX(G$5:G$25)-MIN(G$5:G$25))</f>
        <v>0.50153690219939273</v>
      </c>
      <c r="N21" s="4"/>
      <c r="O21" s="4"/>
      <c r="P21" s="4"/>
      <c r="Q21" s="4"/>
      <c r="R21" s="4"/>
    </row>
    <row r="22" spans="3:60" x14ac:dyDescent="0.2">
      <c r="C22" s="20">
        <f>C21+$AF$13</f>
        <v>85</v>
      </c>
      <c r="D22" s="20"/>
      <c r="E22" s="20"/>
      <c r="F22" s="20"/>
      <c r="G22" s="4">
        <f>EXP($AF$6*C22)</f>
        <v>16.027465693700098</v>
      </c>
      <c r="H22" s="4"/>
      <c r="I22" s="4"/>
      <c r="J22" s="4"/>
      <c r="K22" s="4"/>
      <c r="L22" s="4"/>
      <c r="M22" s="4">
        <f>(G22-MIN(G$5:G$25))/(MAX(G$5:G$25)-MIN(G$5:G$25))</f>
        <v>0.59749012539033508</v>
      </c>
      <c r="N22" s="4"/>
      <c r="O22" s="4"/>
      <c r="P22" s="4"/>
      <c r="Q22" s="4"/>
      <c r="R22" s="4"/>
    </row>
    <row r="23" spans="3:60" x14ac:dyDescent="0.2">
      <c r="C23" s="20">
        <f>C22+$AF$13</f>
        <v>90</v>
      </c>
      <c r="D23" s="20"/>
      <c r="E23" s="20"/>
      <c r="F23" s="20"/>
      <c r="G23" s="4">
        <f>EXP($AF$6*C23)</f>
        <v>18.868581812900839</v>
      </c>
      <c r="H23" s="4"/>
      <c r="I23" s="4"/>
      <c r="J23" s="4"/>
      <c r="K23" s="4"/>
      <c r="L23" s="4"/>
      <c r="M23" s="4">
        <f>(G23-MIN(G$5:G$25))/(MAX(G$5:G$25)-MIN(G$5:G$25))</f>
        <v>0.71045254107040579</v>
      </c>
      <c r="N23" s="4"/>
      <c r="O23" s="4"/>
      <c r="P23" s="4"/>
      <c r="Q23" s="4"/>
      <c r="R23" s="4"/>
    </row>
    <row r="24" spans="3:60" x14ac:dyDescent="0.2">
      <c r="C24" s="20">
        <f>C23+$AF$13</f>
        <v>95</v>
      </c>
      <c r="D24" s="20"/>
      <c r="E24" s="20"/>
      <c r="F24" s="20"/>
      <c r="G24" s="4">
        <f>EXP($AF$6*C24)</f>
        <v>22.213329695041825</v>
      </c>
      <c r="H24" s="4"/>
      <c r="I24" s="4"/>
      <c r="J24" s="4"/>
      <c r="K24" s="4"/>
      <c r="L24" s="4"/>
      <c r="M24" s="4">
        <f>(G24-MIN(G$5:G$25))/(MAX(G$5:G$25)-MIN(G$5:G$25))</f>
        <v>0.84343929161326536</v>
      </c>
      <c r="N24" s="4"/>
      <c r="O24" s="4"/>
      <c r="P24" s="4"/>
      <c r="Q24" s="4"/>
      <c r="R24" s="4"/>
      <c r="BA24" s="10"/>
      <c r="BB24" s="10"/>
      <c r="BC24" s="10"/>
      <c r="BD24" s="10"/>
      <c r="BE24" s="10"/>
      <c r="BF24" s="10"/>
      <c r="BG24" s="10"/>
      <c r="BH24" s="10"/>
    </row>
    <row r="25" spans="3:60" x14ac:dyDescent="0.2">
      <c r="C25" s="20">
        <f>AM28</f>
        <v>100</v>
      </c>
      <c r="D25" s="20"/>
      <c r="E25" s="20"/>
      <c r="F25" s="20"/>
      <c r="G25" s="4">
        <f>EXP($AF$6*C25)</f>
        <v>26.150985857519881</v>
      </c>
      <c r="H25" s="4"/>
      <c r="I25" s="4"/>
      <c r="J25" s="4"/>
      <c r="K25" s="4"/>
      <c r="L25" s="4"/>
      <c r="M25" s="4">
        <f>(G25-MIN(G$5:G$25))/(MAX(G$5:G$25)-MIN(G$5:G$25))</f>
        <v>1</v>
      </c>
      <c r="N25" s="4"/>
      <c r="O25" s="4"/>
      <c r="P25" s="4"/>
      <c r="Q25" s="4"/>
      <c r="R25" s="4"/>
      <c r="BA25" s="10"/>
      <c r="BB25" s="75"/>
      <c r="BC25" s="75"/>
      <c r="BD25" s="75"/>
      <c r="BE25" s="75"/>
      <c r="BF25" s="75"/>
      <c r="BG25" s="21"/>
      <c r="BH25" s="10"/>
    </row>
    <row r="26" spans="3:60" x14ac:dyDescent="0.2"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</row>
    <row r="27" spans="3:60" x14ac:dyDescent="0.2">
      <c r="AA27" s="74" t="s">
        <v>2</v>
      </c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8">
        <v>0</v>
      </c>
      <c r="AN27" s="8"/>
      <c r="AO27" s="8"/>
      <c r="AP27" s="8"/>
      <c r="AQ27" s="8"/>
      <c r="BA27" s="10"/>
      <c r="BB27" s="75"/>
      <c r="BC27" s="75"/>
      <c r="BD27" s="75"/>
      <c r="BE27" s="75"/>
      <c r="BF27" s="75"/>
      <c r="BG27" s="21"/>
      <c r="BH27" s="10"/>
    </row>
    <row r="28" spans="3:60" x14ac:dyDescent="0.2">
      <c r="AA28" s="74" t="s">
        <v>3</v>
      </c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8">
        <v>100</v>
      </c>
      <c r="AN28" s="8"/>
      <c r="AO28" s="8"/>
      <c r="AP28" s="8"/>
      <c r="AQ28" s="8"/>
      <c r="BA28" s="10"/>
      <c r="BB28" s="75"/>
      <c r="BC28" s="75"/>
      <c r="BD28" s="75"/>
      <c r="BE28" s="75"/>
      <c r="BF28" s="75"/>
      <c r="BG28" s="21"/>
      <c r="BH28" s="10"/>
    </row>
    <row r="29" spans="3:60" x14ac:dyDescent="0.2">
      <c r="AA29" s="74" t="s">
        <v>30</v>
      </c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8">
        <v>5</v>
      </c>
      <c r="AN29" s="8"/>
      <c r="AO29" s="8"/>
      <c r="AP29" s="8"/>
      <c r="AQ29" s="8"/>
      <c r="BA29" s="10"/>
      <c r="BB29" s="10"/>
      <c r="BC29" s="10"/>
      <c r="BD29" s="10"/>
      <c r="BE29" s="10"/>
      <c r="BF29" s="10"/>
      <c r="BG29" s="10"/>
      <c r="BH29" s="10"/>
    </row>
    <row r="30" spans="3:60" x14ac:dyDescent="0.2">
      <c r="AA30" s="74" t="s">
        <v>6</v>
      </c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8" t="s">
        <v>31</v>
      </c>
      <c r="AN30" s="8"/>
      <c r="AO30" s="8"/>
      <c r="AP30" s="8"/>
      <c r="AQ30" s="8"/>
    </row>
    <row r="31" spans="3:60" ht="6" customHeight="1" x14ac:dyDescent="0.2"/>
    <row r="32" spans="3:60" ht="12.75" customHeight="1" x14ac:dyDescent="0.2">
      <c r="I32" s="19" t="s">
        <v>8</v>
      </c>
      <c r="J32" s="20">
        <f>VALUE(AF6)</f>
        <v>3.2638868898966639E-2</v>
      </c>
      <c r="K32" s="20"/>
      <c r="L32" s="20"/>
      <c r="M32" s="20"/>
      <c r="N32" s="20"/>
      <c r="O32" s="20"/>
      <c r="P32" s="20"/>
      <c r="Q32" s="20"/>
      <c r="R32" s="20"/>
      <c r="W32" s="22" t="s">
        <v>10</v>
      </c>
      <c r="X32" s="22"/>
      <c r="Y32" s="22"/>
      <c r="Z32" s="22"/>
      <c r="AA32" s="22"/>
      <c r="AB32" s="22"/>
      <c r="AC32" s="22"/>
    </row>
    <row r="33" spans="2:43" x14ac:dyDescent="0.2">
      <c r="I33" s="19" t="s">
        <v>8</v>
      </c>
      <c r="J33" s="20" t="s">
        <v>9</v>
      </c>
      <c r="K33" s="20"/>
      <c r="L33" s="20"/>
      <c r="M33" s="20"/>
      <c r="N33" s="20"/>
      <c r="O33" s="20"/>
      <c r="P33" s="20"/>
      <c r="Q33" s="20"/>
      <c r="R33" s="20"/>
      <c r="W33" s="22"/>
      <c r="X33" s="22"/>
      <c r="Y33" s="22"/>
      <c r="Z33" s="22"/>
      <c r="AA33" s="22"/>
      <c r="AB33" s="22"/>
      <c r="AC33" s="22"/>
    </row>
    <row r="34" spans="2:43" x14ac:dyDescent="0.2">
      <c r="D34" s="23"/>
      <c r="I34" s="25" t="s">
        <v>8</v>
      </c>
      <c r="J34" s="26">
        <f>MIN(G5:G25)</f>
        <v>1</v>
      </c>
      <c r="K34" s="26"/>
      <c r="L34" s="26"/>
      <c r="M34" s="26"/>
      <c r="N34" s="26"/>
      <c r="O34" s="26"/>
      <c r="P34" s="26"/>
      <c r="Q34" s="26"/>
      <c r="R34" s="26"/>
      <c r="W34" s="22"/>
      <c r="X34" s="22"/>
      <c r="Y34" s="22"/>
      <c r="Z34" s="22"/>
      <c r="AA34" s="22"/>
      <c r="AB34" s="22"/>
      <c r="AC34" s="22"/>
    </row>
    <row r="35" spans="2:43" x14ac:dyDescent="0.2">
      <c r="D35" s="23"/>
      <c r="I35" s="25" t="s">
        <v>8</v>
      </c>
      <c r="J35" s="27">
        <f>MAX(G5:G25)</f>
        <v>26.150985857519881</v>
      </c>
      <c r="K35" s="27"/>
      <c r="L35" s="27"/>
      <c r="M35" s="27"/>
      <c r="N35" s="27"/>
      <c r="O35" s="27"/>
      <c r="P35" s="27"/>
      <c r="Q35" s="27"/>
      <c r="R35" s="27"/>
      <c r="W35" s="22"/>
      <c r="X35" s="22"/>
      <c r="Y35" s="22"/>
      <c r="Z35" s="22"/>
      <c r="AA35" s="22"/>
      <c r="AB35" s="22"/>
      <c r="AC35" s="22"/>
    </row>
    <row r="36" spans="2:43" ht="6" customHeight="1" x14ac:dyDescent="0.2">
      <c r="D36" s="23"/>
      <c r="E36" s="73"/>
      <c r="F36" s="72"/>
      <c r="G36" s="72"/>
      <c r="H36" s="72"/>
      <c r="I36" s="23"/>
      <c r="J36" s="23"/>
      <c r="K36" s="23"/>
      <c r="L36" s="23"/>
    </row>
    <row r="37" spans="2:43" x14ac:dyDescent="0.2">
      <c r="C37" s="20" t="s">
        <v>11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</row>
    <row r="38" spans="2:43" x14ac:dyDescent="0.2">
      <c r="B38" s="71" t="str">
        <f>"funcion_de_valor= ((exp  ("&amp;VALUE(AF6)&amp;"* mapa_atributo))-("&amp;MIN(G5:G25)&amp;"))/(("&amp;MAX(G5:G25)&amp;")-("&amp;MIN(G5:G25)&amp;"))"</f>
        <v>funcion_de_valor= ((exp  (0.0326388688989666* mapa_atributo))-(1))/((26.1509858575199)-(1))</v>
      </c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</row>
    <row r="39" spans="2:43" ht="6" customHeight="1" thickBot="1" x14ac:dyDescent="0.25"/>
    <row r="40" spans="2:43" ht="13.5" customHeight="1" thickBot="1" x14ac:dyDescent="0.25">
      <c r="B40" s="32" t="s">
        <v>12</v>
      </c>
      <c r="C40" s="33"/>
      <c r="D40" s="33"/>
      <c r="E40" s="33"/>
      <c r="F40" s="33"/>
      <c r="G40" s="33"/>
      <c r="H40" s="33"/>
      <c r="I40" s="33"/>
      <c r="J40" s="33"/>
      <c r="K40" s="33"/>
      <c r="L40" s="34"/>
      <c r="M40" s="32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4"/>
    </row>
    <row r="41" spans="2:43" ht="13.5" customHeight="1" thickBot="1" x14ac:dyDescent="0.25">
      <c r="B41" s="32" t="s">
        <v>14</v>
      </c>
      <c r="C41" s="33"/>
      <c r="D41" s="33"/>
      <c r="E41" s="33"/>
      <c r="F41" s="33"/>
      <c r="G41" s="33"/>
      <c r="H41" s="33"/>
      <c r="I41" s="33"/>
      <c r="J41" s="33"/>
      <c r="K41" s="33"/>
      <c r="L41" s="34"/>
      <c r="M41" s="32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4"/>
    </row>
    <row r="42" spans="2:43" ht="27" customHeight="1" thickBot="1" x14ac:dyDescent="0.25">
      <c r="B42" s="32" t="s">
        <v>15</v>
      </c>
      <c r="C42" s="33"/>
      <c r="D42" s="33"/>
      <c r="E42" s="33"/>
      <c r="F42" s="33"/>
      <c r="G42" s="33"/>
      <c r="H42" s="33"/>
      <c r="I42" s="33"/>
      <c r="J42" s="33"/>
      <c r="K42" s="33"/>
      <c r="L42" s="34"/>
      <c r="M42" s="32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4"/>
    </row>
    <row r="43" spans="2:43" ht="13.5" customHeight="1" thickBot="1" x14ac:dyDescent="0.25">
      <c r="B43" s="3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4"/>
      <c r="M43" s="32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4"/>
    </row>
    <row r="44" spans="2:43" ht="13.5" customHeight="1" thickBot="1" x14ac:dyDescent="0.25">
      <c r="B44" s="32" t="s">
        <v>17</v>
      </c>
      <c r="C44" s="33"/>
      <c r="D44" s="33"/>
      <c r="E44" s="33"/>
      <c r="F44" s="33"/>
      <c r="G44" s="33"/>
      <c r="H44" s="33"/>
      <c r="I44" s="33"/>
      <c r="J44" s="33"/>
      <c r="K44" s="33"/>
      <c r="L44" s="34"/>
      <c r="M44" s="32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4"/>
    </row>
    <row r="45" spans="2:43" ht="12.75" customHeight="1" thickBot="1" x14ac:dyDescent="0.25">
      <c r="B45" s="32" t="s">
        <v>18</v>
      </c>
      <c r="C45" s="33"/>
      <c r="D45" s="33"/>
      <c r="E45" s="33"/>
      <c r="F45" s="33"/>
      <c r="G45" s="33"/>
      <c r="H45" s="33"/>
      <c r="I45" s="33"/>
      <c r="J45" s="33"/>
      <c r="K45" s="33"/>
      <c r="L45" s="34"/>
      <c r="M45" s="67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5"/>
    </row>
    <row r="46" spans="2:43" ht="13.5" thickBot="1" x14ac:dyDescent="0.25">
      <c r="B46" s="32"/>
      <c r="C46" s="33"/>
      <c r="D46" s="33"/>
      <c r="E46" s="33"/>
      <c r="F46" s="33"/>
      <c r="G46" s="33"/>
      <c r="H46" s="33"/>
      <c r="I46" s="33"/>
      <c r="J46" s="33"/>
      <c r="K46" s="33"/>
      <c r="L46" s="34"/>
      <c r="M46" s="64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2"/>
    </row>
    <row r="47" spans="2:43" ht="13.5" thickBot="1" x14ac:dyDescent="0.25">
      <c r="B47" s="32"/>
      <c r="C47" s="33"/>
      <c r="D47" s="33"/>
      <c r="E47" s="33"/>
      <c r="F47" s="33"/>
      <c r="G47" s="33"/>
      <c r="H47" s="33"/>
      <c r="I47" s="33"/>
      <c r="J47" s="33"/>
      <c r="K47" s="33"/>
      <c r="L47" s="34"/>
      <c r="M47" s="64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2"/>
    </row>
    <row r="48" spans="2:43" ht="13.5" thickBot="1" x14ac:dyDescent="0.25"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4"/>
      <c r="M48" s="64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2"/>
    </row>
    <row r="49" spans="2:43" ht="13.5" thickBot="1" x14ac:dyDescent="0.25">
      <c r="B49" s="32"/>
      <c r="C49" s="33"/>
      <c r="D49" s="33"/>
      <c r="E49" s="33"/>
      <c r="F49" s="33"/>
      <c r="G49" s="33"/>
      <c r="H49" s="33"/>
      <c r="I49" s="33"/>
      <c r="J49" s="33"/>
      <c r="K49" s="33"/>
      <c r="L49" s="34"/>
      <c r="M49" s="64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2"/>
    </row>
    <row r="50" spans="2:43" ht="13.5" thickBot="1" x14ac:dyDescent="0.25">
      <c r="B50" s="32"/>
      <c r="C50" s="33"/>
      <c r="D50" s="33"/>
      <c r="E50" s="33"/>
      <c r="F50" s="33"/>
      <c r="G50" s="33"/>
      <c r="H50" s="33"/>
      <c r="I50" s="33"/>
      <c r="J50" s="33"/>
      <c r="K50" s="33"/>
      <c r="L50" s="34"/>
      <c r="M50" s="64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2"/>
    </row>
    <row r="51" spans="2:43" ht="13.5" thickBot="1" x14ac:dyDescent="0.25">
      <c r="B51" s="32"/>
      <c r="C51" s="33"/>
      <c r="D51" s="33"/>
      <c r="E51" s="33"/>
      <c r="F51" s="33"/>
      <c r="G51" s="33"/>
      <c r="H51" s="33"/>
      <c r="I51" s="33"/>
      <c r="J51" s="33"/>
      <c r="K51" s="33"/>
      <c r="L51" s="34"/>
      <c r="M51" s="64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2"/>
    </row>
    <row r="52" spans="2:43" ht="13.5" thickBot="1" x14ac:dyDescent="0.25">
      <c r="B52" s="32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64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2"/>
    </row>
    <row r="53" spans="2:43" ht="13.5" thickBot="1" x14ac:dyDescent="0.25">
      <c r="B53" s="32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61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59"/>
    </row>
    <row r="54" spans="2:43" ht="27" customHeight="1" thickBot="1" x14ac:dyDescent="0.25">
      <c r="B54" s="32" t="s">
        <v>19</v>
      </c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4"/>
    </row>
    <row r="55" spans="2:43" ht="13.5" customHeight="1" thickBot="1" x14ac:dyDescent="0.25">
      <c r="B55" s="32" t="s">
        <v>21</v>
      </c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2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4"/>
    </row>
  </sheetData>
  <mergeCells count="107">
    <mergeCell ref="M53:AQ53"/>
    <mergeCell ref="M54:AQ54"/>
    <mergeCell ref="M49:AQ49"/>
    <mergeCell ref="M50:AQ50"/>
    <mergeCell ref="M51:AQ51"/>
    <mergeCell ref="M52:AQ52"/>
    <mergeCell ref="M40:AQ40"/>
    <mergeCell ref="M45:AQ45"/>
    <mergeCell ref="M46:AQ46"/>
    <mergeCell ref="M47:AQ47"/>
    <mergeCell ref="M48:AQ48"/>
    <mergeCell ref="M41:AQ41"/>
    <mergeCell ref="M42:AQ42"/>
    <mergeCell ref="M43:AQ43"/>
    <mergeCell ref="M44:AQ44"/>
    <mergeCell ref="M13:R13"/>
    <mergeCell ref="M55:AQ55"/>
    <mergeCell ref="B40:L40"/>
    <mergeCell ref="B41:L41"/>
    <mergeCell ref="B42:L42"/>
    <mergeCell ref="B43:L43"/>
    <mergeCell ref="B44:L44"/>
    <mergeCell ref="B45:L53"/>
    <mergeCell ref="B54:L54"/>
    <mergeCell ref="B55:L55"/>
    <mergeCell ref="C21:F21"/>
    <mergeCell ref="J33:R33"/>
    <mergeCell ref="M5:R5"/>
    <mergeCell ref="M6:R6"/>
    <mergeCell ref="M7:R7"/>
    <mergeCell ref="M8:R8"/>
    <mergeCell ref="M9:R9"/>
    <mergeCell ref="M10:R10"/>
    <mergeCell ref="M11:R11"/>
    <mergeCell ref="M12:R12"/>
    <mergeCell ref="C18:F18"/>
    <mergeCell ref="J34:R34"/>
    <mergeCell ref="G13:L13"/>
    <mergeCell ref="C13:F13"/>
    <mergeCell ref="C14:F14"/>
    <mergeCell ref="C15:F15"/>
    <mergeCell ref="M14:R14"/>
    <mergeCell ref="M15:R15"/>
    <mergeCell ref="C19:F19"/>
    <mergeCell ref="C20:F20"/>
    <mergeCell ref="C5:F5"/>
    <mergeCell ref="C6:F6"/>
    <mergeCell ref="C7:F7"/>
    <mergeCell ref="C8:F8"/>
    <mergeCell ref="G9:L9"/>
    <mergeCell ref="G10:L10"/>
    <mergeCell ref="G5:L5"/>
    <mergeCell ref="G6:L6"/>
    <mergeCell ref="G7:L7"/>
    <mergeCell ref="G8:L8"/>
    <mergeCell ref="G23:L23"/>
    <mergeCell ref="W32:AC35"/>
    <mergeCell ref="C9:F9"/>
    <mergeCell ref="C10:F10"/>
    <mergeCell ref="C11:F11"/>
    <mergeCell ref="C12:F12"/>
    <mergeCell ref="G11:L11"/>
    <mergeCell ref="G12:L12"/>
    <mergeCell ref="C16:F16"/>
    <mergeCell ref="C17:F17"/>
    <mergeCell ref="G18:L18"/>
    <mergeCell ref="M16:R16"/>
    <mergeCell ref="M17:R17"/>
    <mergeCell ref="G14:L14"/>
    <mergeCell ref="G15:L15"/>
    <mergeCell ref="G16:L16"/>
    <mergeCell ref="G17:L17"/>
    <mergeCell ref="J32:R32"/>
    <mergeCell ref="M24:R24"/>
    <mergeCell ref="M25:R25"/>
    <mergeCell ref="M18:R18"/>
    <mergeCell ref="G19:L19"/>
    <mergeCell ref="G20:L20"/>
    <mergeCell ref="G21:L21"/>
    <mergeCell ref="M19:R19"/>
    <mergeCell ref="M20:R20"/>
    <mergeCell ref="M21:R21"/>
    <mergeCell ref="AM30:AQ30"/>
    <mergeCell ref="AA29:AL29"/>
    <mergeCell ref="AA30:AL30"/>
    <mergeCell ref="AM29:AQ29"/>
    <mergeCell ref="AF6:AJ6"/>
    <mergeCell ref="W6:AE6"/>
    <mergeCell ref="X14:AF16"/>
    <mergeCell ref="X13:AE13"/>
    <mergeCell ref="AF13:AH13"/>
    <mergeCell ref="AM28:AQ28"/>
    <mergeCell ref="AM27:AQ27"/>
    <mergeCell ref="AA27:AL27"/>
    <mergeCell ref="AA28:AL28"/>
    <mergeCell ref="M22:R22"/>
    <mergeCell ref="M23:R23"/>
    <mergeCell ref="B38:AQ38"/>
    <mergeCell ref="C37:AP37"/>
    <mergeCell ref="C22:F22"/>
    <mergeCell ref="C23:F23"/>
    <mergeCell ref="G22:L22"/>
    <mergeCell ref="C24:F24"/>
    <mergeCell ref="C25:F25"/>
    <mergeCell ref="G24:L24"/>
    <mergeCell ref="G25:L25"/>
    <mergeCell ref="J35:R35"/>
  </mergeCells>
  <pageMargins left="0.25" right="0.25" top="0.75" bottom="0.75" header="0.3" footer="0.3"/>
  <pageSetup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8" r:id="rId4">
          <objectPr defaultSize="0" autoPict="0" r:id="rId5">
            <anchor moveWithCells="1" sizeWithCells="1">
              <from>
                <xdr:col>30</xdr:col>
                <xdr:colOff>9525</xdr:colOff>
                <xdr:row>31</xdr:row>
                <xdr:rowOff>0</xdr:rowOff>
              </from>
              <to>
                <xdr:col>37</xdr:col>
                <xdr:colOff>85725</xdr:colOff>
                <xdr:row>35</xdr:row>
                <xdr:rowOff>47625</xdr:rowOff>
              </to>
            </anchor>
          </objectPr>
        </oleObject>
      </mc:Choice>
      <mc:Fallback>
        <oleObject progId="Equation.3" shapeId="4098" r:id="rId4"/>
      </mc:Fallback>
    </mc:AlternateContent>
    <mc:AlternateContent xmlns:mc="http://schemas.openxmlformats.org/markup-compatibility/2006">
      <mc:Choice Requires="x14">
        <oleObject progId="Equation.3" shapeId="4099" r:id="rId6">
          <objectPr defaultSize="0" autoPict="0" r:id="rId7">
            <anchor moveWithCells="1">
              <from>
                <xdr:col>7</xdr:col>
                <xdr:colOff>0</xdr:colOff>
                <xdr:row>32</xdr:row>
                <xdr:rowOff>142875</xdr:rowOff>
              </from>
              <to>
                <xdr:col>8</xdr:col>
                <xdr:colOff>9525</xdr:colOff>
                <xdr:row>33</xdr:row>
                <xdr:rowOff>152400</xdr:rowOff>
              </to>
            </anchor>
          </objectPr>
        </oleObject>
      </mc:Choice>
      <mc:Fallback>
        <oleObject progId="Equation.3" shapeId="4099" r:id="rId6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9">
            <anchor moveWithCells="1">
              <from>
                <xdr:col>7</xdr:col>
                <xdr:colOff>0</xdr:colOff>
                <xdr:row>33</xdr:row>
                <xdr:rowOff>142875</xdr:rowOff>
              </from>
              <to>
                <xdr:col>8</xdr:col>
                <xdr:colOff>0</xdr:colOff>
                <xdr:row>34</xdr:row>
                <xdr:rowOff>152400</xdr:rowOff>
              </to>
            </anchor>
          </objectPr>
        </oleObject>
      </mc:Choice>
      <mc:Fallback>
        <oleObject progId="Equation.3" shapeId="4100" r:id="rId8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10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31</xdr:row>
                    <xdr:rowOff>104775</xdr:rowOff>
                  </from>
                  <to>
                    <xdr:col>42</xdr:col>
                    <xdr:colOff>123825</xdr:colOff>
                    <xdr:row>34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pageSetUpPr fitToPage="1"/>
  </sheetPr>
  <dimension ref="A1:BM56"/>
  <sheetViews>
    <sheetView showGridLines="0" showRowColHeaders="0" tabSelected="1" zoomScale="80" zoomScaleNormal="80" workbookViewId="0">
      <selection activeCell="AD18" sqref="AD18"/>
    </sheetView>
  </sheetViews>
  <sheetFormatPr defaultColWidth="9.140625" defaultRowHeight="12.75" x14ac:dyDescent="0.2"/>
  <cols>
    <col min="1" max="1" width="2.85546875" style="158" customWidth="1"/>
    <col min="2" max="4" width="2.140625" style="158" customWidth="1"/>
    <col min="5" max="5" width="2.140625" style="177" customWidth="1"/>
    <col min="6" max="60" width="2.140625" style="158" customWidth="1"/>
    <col min="61" max="16384" width="9.140625" style="158"/>
  </cols>
  <sheetData>
    <row r="1" spans="1:44" ht="4.5" customHeight="1" x14ac:dyDescent="0.2">
      <c r="A1" s="95"/>
      <c r="B1" s="95"/>
      <c r="C1" s="95"/>
      <c r="D1" s="95"/>
      <c r="E1" s="131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  <c r="AR1" s="95"/>
    </row>
    <row r="2" spans="1:44" x14ac:dyDescent="0.2">
      <c r="A2" s="95"/>
      <c r="B2" s="95"/>
      <c r="C2" s="95"/>
      <c r="D2" s="95"/>
      <c r="E2" s="131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/>
      <c r="AP2" s="95"/>
      <c r="AQ2" s="95"/>
      <c r="AR2" s="95"/>
    </row>
    <row r="3" spans="1:44" x14ac:dyDescent="0.2">
      <c r="A3" s="95"/>
      <c r="B3" s="95"/>
      <c r="C3" s="95"/>
      <c r="D3" s="95"/>
      <c r="E3" s="131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</row>
    <row r="4" spans="1:44" x14ac:dyDescent="0.2">
      <c r="A4" s="95"/>
      <c r="B4" s="95"/>
      <c r="C4" s="95"/>
      <c r="D4" s="95"/>
      <c r="E4" s="131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</row>
    <row r="5" spans="1:44" x14ac:dyDescent="0.2">
      <c r="A5" s="95"/>
      <c r="B5" s="95"/>
      <c r="C5" s="124">
        <f>AM27</f>
        <v>0</v>
      </c>
      <c r="D5" s="124"/>
      <c r="E5" s="124"/>
      <c r="F5" s="124"/>
      <c r="G5" s="124">
        <f>EXP(-POWER((C5-AM$29)/AM$30,2))</f>
        <v>1</v>
      </c>
      <c r="H5" s="124"/>
      <c r="I5" s="124"/>
      <c r="J5" s="124"/>
      <c r="K5" s="124"/>
      <c r="L5" s="124"/>
      <c r="M5" s="190">
        <f>(G5-MIN(G$5:G$25))/(MAX(G$5:G$25)-MIN(G$5:G$25))</f>
        <v>1</v>
      </c>
      <c r="N5" s="190"/>
      <c r="O5" s="190"/>
      <c r="P5" s="190"/>
      <c r="Q5" s="190"/>
      <c r="R5" s="190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</row>
    <row r="6" spans="1:44" x14ac:dyDescent="0.2">
      <c r="A6" s="95"/>
      <c r="B6" s="95"/>
      <c r="C6" s="124">
        <f>C5+$AI$6</f>
        <v>5</v>
      </c>
      <c r="D6" s="124"/>
      <c r="E6" s="124"/>
      <c r="F6" s="124"/>
      <c r="G6" s="124">
        <f>EXP(-POWER((C6-AM$29)/AM$30,2))</f>
        <v>0.99610136947011751</v>
      </c>
      <c r="H6" s="124"/>
      <c r="I6" s="124"/>
      <c r="J6" s="124"/>
      <c r="K6" s="124"/>
      <c r="L6" s="124"/>
      <c r="M6" s="190">
        <f>(G6-MIN(G$5:G$25))/(MAX(G$5:G$25)-MIN(G$5:G$25))</f>
        <v>0.99506745104053296</v>
      </c>
      <c r="N6" s="190"/>
      <c r="O6" s="190"/>
      <c r="P6" s="190"/>
      <c r="Q6" s="190"/>
      <c r="R6" s="190"/>
      <c r="S6" s="95"/>
      <c r="T6" s="95"/>
      <c r="U6" s="95"/>
      <c r="V6" s="95"/>
      <c r="W6" s="95"/>
      <c r="X6" s="95"/>
      <c r="Y6" s="95"/>
      <c r="Z6" s="182" t="s">
        <v>0</v>
      </c>
      <c r="AA6" s="182"/>
      <c r="AB6" s="182"/>
      <c r="AC6" s="182"/>
      <c r="AD6" s="182"/>
      <c r="AE6" s="182"/>
      <c r="AF6" s="182"/>
      <c r="AG6" s="182"/>
      <c r="AH6" s="182"/>
      <c r="AI6" s="184">
        <v>5</v>
      </c>
      <c r="AJ6" s="184"/>
      <c r="AK6" s="184"/>
      <c r="AL6" s="95"/>
      <c r="AM6" s="95"/>
      <c r="AN6" s="95"/>
      <c r="AO6" s="95"/>
      <c r="AP6" s="95"/>
      <c r="AQ6" s="95"/>
      <c r="AR6" s="95"/>
    </row>
    <row r="7" spans="1:44" x14ac:dyDescent="0.2">
      <c r="A7" s="95"/>
      <c r="B7" s="95"/>
      <c r="C7" s="124">
        <f>C6+$AI$6</f>
        <v>10</v>
      </c>
      <c r="D7" s="124"/>
      <c r="E7" s="124"/>
      <c r="F7" s="124"/>
      <c r="G7" s="124">
        <f>EXP(-POWER((C7-AM$29)/AM$30,2))</f>
        <v>0.98449643700540845</v>
      </c>
      <c r="H7" s="124"/>
      <c r="I7" s="124"/>
      <c r="J7" s="124"/>
      <c r="K7" s="124"/>
      <c r="L7" s="124"/>
      <c r="M7" s="190">
        <f>(G7-MIN(G$5:G$25))/(MAX(G$5:G$25)-MIN(G$5:G$25))</f>
        <v>0.98038488568463811</v>
      </c>
      <c r="N7" s="190"/>
      <c r="O7" s="190"/>
      <c r="P7" s="190"/>
      <c r="Q7" s="190"/>
      <c r="R7" s="190"/>
      <c r="S7" s="95"/>
      <c r="T7" s="95"/>
      <c r="U7" s="95"/>
      <c r="V7" s="95"/>
      <c r="W7" s="95"/>
      <c r="X7" s="95"/>
      <c r="Y7" s="95"/>
      <c r="Z7" s="175" t="s">
        <v>24</v>
      </c>
      <c r="AA7" s="175"/>
      <c r="AB7" s="175"/>
      <c r="AC7" s="175"/>
      <c r="AD7" s="175"/>
      <c r="AE7" s="175"/>
      <c r="AF7" s="175"/>
      <c r="AG7" s="175"/>
      <c r="AH7" s="175"/>
      <c r="AI7" s="95"/>
      <c r="AJ7" s="95"/>
      <c r="AK7" s="95"/>
      <c r="AL7" s="95"/>
      <c r="AM7" s="95"/>
      <c r="AN7" s="95"/>
      <c r="AO7" s="95"/>
      <c r="AP7" s="95"/>
      <c r="AQ7" s="95"/>
      <c r="AR7" s="95"/>
    </row>
    <row r="8" spans="1:44" x14ac:dyDescent="0.2">
      <c r="A8" s="95"/>
      <c r="B8" s="95"/>
      <c r="C8" s="124">
        <f>C7+$AI$6</f>
        <v>15</v>
      </c>
      <c r="D8" s="124"/>
      <c r="E8" s="124"/>
      <c r="F8" s="124"/>
      <c r="G8" s="124">
        <f>EXP(-POWER((C8-AM$29)/AM$30,2))</f>
        <v>0.96545455219783782</v>
      </c>
      <c r="H8" s="124"/>
      <c r="I8" s="124"/>
      <c r="J8" s="124"/>
      <c r="K8" s="124"/>
      <c r="L8" s="124"/>
      <c r="M8" s="190">
        <f>(G8-MIN(G$5:G$25))/(MAX(G$5:G$25)-MIN(G$5:G$25))</f>
        <v>0.9562930851475131</v>
      </c>
      <c r="N8" s="190"/>
      <c r="O8" s="190"/>
      <c r="P8" s="190"/>
      <c r="Q8" s="190"/>
      <c r="R8" s="190"/>
      <c r="S8" s="95"/>
      <c r="T8" s="95"/>
      <c r="U8" s="95"/>
      <c r="V8" s="95"/>
      <c r="W8" s="95"/>
      <c r="X8" s="95"/>
      <c r="Y8" s="95"/>
      <c r="Z8" s="175"/>
      <c r="AA8" s="175"/>
      <c r="AB8" s="175"/>
      <c r="AC8" s="175"/>
      <c r="AD8" s="175"/>
      <c r="AE8" s="175"/>
      <c r="AF8" s="175"/>
      <c r="AG8" s="175"/>
      <c r="AH8" s="175"/>
      <c r="AI8" s="95"/>
      <c r="AJ8" s="95"/>
      <c r="AK8" s="95"/>
      <c r="AL8" s="95"/>
      <c r="AM8" s="95"/>
      <c r="AN8" s="95"/>
      <c r="AO8" s="95"/>
      <c r="AP8" s="95"/>
      <c r="AQ8" s="95"/>
      <c r="AR8" s="95"/>
    </row>
    <row r="9" spans="1:44" x14ac:dyDescent="0.2">
      <c r="A9" s="95"/>
      <c r="B9" s="95"/>
      <c r="C9" s="124">
        <f>C8+$AI$6</f>
        <v>20</v>
      </c>
      <c r="D9" s="124"/>
      <c r="E9" s="124"/>
      <c r="F9" s="124"/>
      <c r="G9" s="124">
        <f>EXP(-POWER((C9-AM$29)/AM$30,2))</f>
        <v>0.93941306281347581</v>
      </c>
      <c r="H9" s="124"/>
      <c r="I9" s="124"/>
      <c r="J9" s="124"/>
      <c r="K9" s="124"/>
      <c r="L9" s="124"/>
      <c r="M9" s="190">
        <f>(G9-MIN(G$5:G$25))/(MAX(G$5:G$25)-MIN(G$5:G$25))</f>
        <v>0.92334538200374283</v>
      </c>
      <c r="N9" s="190"/>
      <c r="O9" s="190"/>
      <c r="P9" s="190"/>
      <c r="Q9" s="190"/>
      <c r="R9" s="190"/>
      <c r="S9" s="95"/>
      <c r="T9" s="95"/>
      <c r="U9" s="95"/>
      <c r="V9" s="95"/>
      <c r="W9" s="95"/>
      <c r="X9" s="95"/>
      <c r="Y9" s="95"/>
      <c r="Z9" s="175"/>
      <c r="AA9" s="175"/>
      <c r="AB9" s="175"/>
      <c r="AC9" s="175"/>
      <c r="AD9" s="175"/>
      <c r="AE9" s="175"/>
      <c r="AF9" s="175"/>
      <c r="AG9" s="175"/>
      <c r="AH9" s="175"/>
      <c r="AI9" s="95"/>
      <c r="AJ9" s="95"/>
      <c r="AK9" s="95"/>
      <c r="AL9" s="95"/>
      <c r="AM9" s="95"/>
      <c r="AN9" s="95"/>
      <c r="AO9" s="95"/>
      <c r="AP9" s="95"/>
      <c r="AQ9" s="95"/>
      <c r="AR9" s="95"/>
    </row>
    <row r="10" spans="1:44" x14ac:dyDescent="0.2">
      <c r="A10" s="95"/>
      <c r="B10" s="95"/>
      <c r="C10" s="124">
        <f>C9+$AI$6</f>
        <v>25</v>
      </c>
      <c r="D10" s="124"/>
      <c r="E10" s="124"/>
      <c r="F10" s="124"/>
      <c r="G10" s="124">
        <f>EXP(-POWER((C10-AM$29)/AM$30,2))</f>
        <v>0.90696061788738358</v>
      </c>
      <c r="H10" s="124"/>
      <c r="I10" s="124"/>
      <c r="J10" s="124"/>
      <c r="K10" s="124"/>
      <c r="L10" s="124"/>
      <c r="M10" s="190">
        <f>(G10-MIN(G$5:G$25))/(MAX(G$5:G$25)-MIN(G$5:G$25))</f>
        <v>0.88228653525604039</v>
      </c>
      <c r="N10" s="190"/>
      <c r="O10" s="190"/>
      <c r="P10" s="190"/>
      <c r="Q10" s="190"/>
      <c r="R10" s="190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</row>
    <row r="11" spans="1:44" x14ac:dyDescent="0.2">
      <c r="A11" s="95"/>
      <c r="B11" s="95"/>
      <c r="C11" s="124">
        <f>C10+$AI$6</f>
        <v>30</v>
      </c>
      <c r="D11" s="124"/>
      <c r="E11" s="124"/>
      <c r="F11" s="124"/>
      <c r="G11" s="124">
        <f>EXP(-POWER((C11-AM$29)/AM$30,2))</f>
        <v>0.86881505626284317</v>
      </c>
      <c r="H11" s="124"/>
      <c r="I11" s="124"/>
      <c r="J11" s="124"/>
      <c r="K11" s="124"/>
      <c r="L11" s="124"/>
      <c r="M11" s="190">
        <f>(G11-MIN(G$5:G$25))/(MAX(G$5:G$25)-MIN(G$5:G$25))</f>
        <v>0.8340247549059322</v>
      </c>
      <c r="N11" s="190"/>
      <c r="O11" s="190"/>
      <c r="P11" s="190"/>
      <c r="Q11" s="190"/>
      <c r="R11" s="190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</row>
    <row r="12" spans="1:44" x14ac:dyDescent="0.2">
      <c r="A12" s="95"/>
      <c r="B12" s="95"/>
      <c r="C12" s="124">
        <f>C11+$AI$6</f>
        <v>35</v>
      </c>
      <c r="D12" s="124"/>
      <c r="E12" s="124"/>
      <c r="F12" s="124"/>
      <c r="G12" s="124">
        <f>EXP(-POWER((C12-AM$29)/AM$30,2))</f>
        <v>0.82579703995010068</v>
      </c>
      <c r="H12" s="124"/>
      <c r="I12" s="124"/>
      <c r="J12" s="124"/>
      <c r="K12" s="124"/>
      <c r="L12" s="124"/>
      <c r="M12" s="190">
        <f>(G12-MIN(G$5:G$25))/(MAX(G$5:G$25)-MIN(G$5:G$25))</f>
        <v>0.77959834286833085</v>
      </c>
      <c r="N12" s="190"/>
      <c r="O12" s="190"/>
      <c r="P12" s="190"/>
      <c r="Q12" s="190"/>
      <c r="R12" s="190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</row>
    <row r="13" spans="1:44" x14ac:dyDescent="0.2">
      <c r="A13" s="95"/>
      <c r="B13" s="95"/>
      <c r="C13" s="124">
        <f>C12+$AI$6</f>
        <v>40</v>
      </c>
      <c r="D13" s="124"/>
      <c r="E13" s="124"/>
      <c r="F13" s="124"/>
      <c r="G13" s="124">
        <f>EXP(-POWER((C13-AM$29)/AM$30,2))</f>
        <v>0.77880078307140488</v>
      </c>
      <c r="H13" s="124"/>
      <c r="I13" s="124"/>
      <c r="J13" s="124"/>
      <c r="K13" s="124"/>
      <c r="L13" s="124"/>
      <c r="M13" s="190">
        <f>(G13-MIN(G$5:G$25))/(MAX(G$5:G$25)-MIN(G$5:G$25))</f>
        <v>0.72013865922068698</v>
      </c>
      <c r="N13" s="190"/>
      <c r="O13" s="190"/>
      <c r="P13" s="190"/>
      <c r="Q13" s="190"/>
      <c r="R13" s="190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</row>
    <row r="14" spans="1:44" x14ac:dyDescent="0.2">
      <c r="A14" s="95"/>
      <c r="B14" s="95"/>
      <c r="C14" s="124">
        <f>C13+$AI$6</f>
        <v>45</v>
      </c>
      <c r="D14" s="124"/>
      <c r="E14" s="124"/>
      <c r="F14" s="124"/>
      <c r="G14" s="124">
        <f>EXP(-POWER((C14-AM$29)/AM$30,2))</f>
        <v>0.72876332991949122</v>
      </c>
      <c r="H14" s="124"/>
      <c r="I14" s="124"/>
      <c r="J14" s="124"/>
      <c r="K14" s="124"/>
      <c r="L14" s="124"/>
      <c r="M14" s="190">
        <f>(G14-MIN(G$5:G$25))/(MAX(G$5:G$25)-MIN(G$5:G$25))</f>
        <v>0.65683125278987187</v>
      </c>
      <c r="N14" s="190"/>
      <c r="O14" s="190"/>
      <c r="P14" s="190"/>
      <c r="Q14" s="190"/>
      <c r="R14" s="190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</row>
    <row r="15" spans="1:44" x14ac:dyDescent="0.2">
      <c r="A15" s="95"/>
      <c r="B15" s="95"/>
      <c r="C15" s="124">
        <f>C14+$AI$6</f>
        <v>50</v>
      </c>
      <c r="D15" s="124"/>
      <c r="E15" s="124"/>
      <c r="F15" s="124"/>
      <c r="G15" s="124">
        <f>EXP(-POWER((C15-AM$29)/AM$30,2))</f>
        <v>0.67663384616172895</v>
      </c>
      <c r="H15" s="124"/>
      <c r="I15" s="124"/>
      <c r="J15" s="124"/>
      <c r="K15" s="124"/>
      <c r="L15" s="124"/>
      <c r="M15" s="190">
        <f>(G15-MIN(G$5:G$25))/(MAX(G$5:G$25)-MIN(G$5:G$25))</f>
        <v>0.59087700837095858</v>
      </c>
      <c r="N15" s="190"/>
      <c r="O15" s="190"/>
      <c r="P15" s="190"/>
      <c r="Q15" s="190"/>
      <c r="R15" s="190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</row>
    <row r="16" spans="1:44" x14ac:dyDescent="0.2">
      <c r="A16" s="95"/>
      <c r="B16" s="95"/>
      <c r="C16" s="124">
        <f>C15+$AI$6</f>
        <v>55</v>
      </c>
      <c r="D16" s="124"/>
      <c r="E16" s="124"/>
      <c r="F16" s="124"/>
      <c r="G16" s="124">
        <f>EXP(-POWER((C16-AM$29)/AM$30,2))</f>
        <v>0.62334430895963433</v>
      </c>
      <c r="H16" s="124"/>
      <c r="I16" s="124"/>
      <c r="J16" s="124"/>
      <c r="K16" s="124"/>
      <c r="L16" s="124"/>
      <c r="M16" s="190">
        <f>(G16-MIN(G$5:G$25))/(MAX(G$5:G$25)-MIN(G$5:G$25))</f>
        <v>0.52345506385430352</v>
      </c>
      <c r="N16" s="190"/>
      <c r="O16" s="190"/>
      <c r="P16" s="190"/>
      <c r="Q16" s="190"/>
      <c r="R16" s="190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</row>
    <row r="17" spans="1:44" x14ac:dyDescent="0.2">
      <c r="A17" s="95"/>
      <c r="B17" s="95"/>
      <c r="C17" s="124">
        <f>C16+$AI$6</f>
        <v>60</v>
      </c>
      <c r="D17" s="124"/>
      <c r="E17" s="124"/>
      <c r="F17" s="124"/>
      <c r="G17" s="124">
        <f>EXP(-POWER((C17-AM$29)/AM$30,2))</f>
        <v>0.56978282473092301</v>
      </c>
      <c r="H17" s="124"/>
      <c r="I17" s="124"/>
      <c r="J17" s="124"/>
      <c r="K17" s="124"/>
      <c r="L17" s="124"/>
      <c r="M17" s="190">
        <f>(G17-MIN(G$5:G$25))/(MAX(G$5:G$25)-MIN(G$5:G$25))</f>
        <v>0.45568905184705488</v>
      </c>
      <c r="N17" s="190"/>
      <c r="O17" s="190"/>
      <c r="P17" s="190"/>
      <c r="Q17" s="190"/>
      <c r="R17" s="190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</row>
    <row r="18" spans="1:44" x14ac:dyDescent="0.2">
      <c r="A18" s="95"/>
      <c r="B18" s="95"/>
      <c r="C18" s="124">
        <f>C17+$AI$6</f>
        <v>65</v>
      </c>
      <c r="D18" s="124"/>
      <c r="E18" s="124"/>
      <c r="F18" s="124"/>
      <c r="G18" s="124">
        <f>EXP(-POWER((C18-AM$29)/AM$30,2))</f>
        <v>0.51677058277957666</v>
      </c>
      <c r="H18" s="124"/>
      <c r="I18" s="124"/>
      <c r="J18" s="124"/>
      <c r="K18" s="124"/>
      <c r="L18" s="124"/>
      <c r="M18" s="190">
        <f>(G18-MIN(G$5:G$25))/(MAX(G$5:G$25)-MIN(G$5:G$25))</f>
        <v>0.38861794139637756</v>
      </c>
      <c r="N18" s="190"/>
      <c r="O18" s="190"/>
      <c r="P18" s="190"/>
      <c r="Q18" s="190"/>
      <c r="R18" s="190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</row>
    <row r="19" spans="1:44" x14ac:dyDescent="0.2">
      <c r="A19" s="95"/>
      <c r="B19" s="95"/>
      <c r="C19" s="124">
        <f>C18+$AI$6</f>
        <v>70</v>
      </c>
      <c r="D19" s="124"/>
      <c r="E19" s="124"/>
      <c r="F19" s="124"/>
      <c r="G19" s="124">
        <f>EXP(-POWER((C19-AM$29)/AM$30,2))</f>
        <v>0.46504318813405632</v>
      </c>
      <c r="H19" s="124"/>
      <c r="I19" s="124"/>
      <c r="J19" s="124"/>
      <c r="K19" s="124"/>
      <c r="L19" s="124"/>
      <c r="M19" s="190">
        <f>(G19-MIN(G$5:G$25))/(MAX(G$5:G$25)-MIN(G$5:G$25))</f>
        <v>0.32317242028863735</v>
      </c>
      <c r="N19" s="190"/>
      <c r="O19" s="190"/>
      <c r="P19" s="190"/>
      <c r="Q19" s="190"/>
      <c r="R19" s="190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</row>
    <row r="20" spans="1:44" x14ac:dyDescent="0.2">
      <c r="A20" s="95"/>
      <c r="B20" s="95"/>
      <c r="C20" s="124">
        <f>C19+$AI$6</f>
        <v>75</v>
      </c>
      <c r="D20" s="124"/>
      <c r="E20" s="124"/>
      <c r="F20" s="124"/>
      <c r="G20" s="124">
        <f>EXP(-POWER((C20-AM$29)/AM$30,2))</f>
        <v>0.41523682868184131</v>
      </c>
      <c r="H20" s="124"/>
      <c r="I20" s="124"/>
      <c r="J20" s="124"/>
      <c r="K20" s="124"/>
      <c r="L20" s="124"/>
      <c r="M20" s="190">
        <f>(G20-MIN(G$5:G$25))/(MAX(G$5:G$25)-MIN(G$5:G$25))</f>
        <v>0.26015739370229607</v>
      </c>
      <c r="N20" s="190"/>
      <c r="O20" s="190"/>
      <c r="P20" s="190"/>
      <c r="Q20" s="190"/>
      <c r="R20" s="190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</row>
    <row r="21" spans="1:44" x14ac:dyDescent="0.2">
      <c r="A21" s="95"/>
      <c r="B21" s="95"/>
      <c r="C21" s="124">
        <f>C20+$AI$6</f>
        <v>80</v>
      </c>
      <c r="D21" s="124"/>
      <c r="E21" s="124"/>
      <c r="F21" s="124"/>
      <c r="G21" s="124">
        <f>EXP(-POWER((C21-AM$29)/AM$30,2))</f>
        <v>0.36787944117144233</v>
      </c>
      <c r="H21" s="124"/>
      <c r="I21" s="124"/>
      <c r="J21" s="124"/>
      <c r="K21" s="124"/>
      <c r="L21" s="124"/>
      <c r="M21" s="190">
        <f>(G21-MIN(G$5:G$25))/(MAX(G$5:G$25)-MIN(G$5:G$25))</f>
        <v>0.20024080743000339</v>
      </c>
      <c r="N21" s="190"/>
      <c r="O21" s="190"/>
      <c r="P21" s="190"/>
      <c r="Q21" s="190"/>
      <c r="R21" s="190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</row>
    <row r="22" spans="1:44" x14ac:dyDescent="0.2">
      <c r="A22" s="95"/>
      <c r="B22" s="95"/>
      <c r="C22" s="124">
        <f>C21+$AI$6</f>
        <v>85</v>
      </c>
      <c r="D22" s="124"/>
      <c r="E22" s="124"/>
      <c r="F22" s="124"/>
      <c r="G22" s="124">
        <f>EXP(-POWER((C22-AM$29)/AM$30,2))</f>
        <v>0.32338676733750477</v>
      </c>
      <c r="H22" s="124"/>
      <c r="I22" s="124"/>
      <c r="J22" s="124"/>
      <c r="K22" s="124"/>
      <c r="L22" s="124"/>
      <c r="M22" s="190">
        <f>(G22-MIN(G$5:G$25))/(MAX(G$5:G$25)-MIN(G$5:G$25))</f>
        <v>0.143948658086446</v>
      </c>
      <c r="N22" s="190"/>
      <c r="O22" s="190"/>
      <c r="P22" s="190"/>
      <c r="Q22" s="190"/>
      <c r="R22" s="190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</row>
    <row r="23" spans="1:44" x14ac:dyDescent="0.2">
      <c r="A23" s="95"/>
      <c r="B23" s="95"/>
      <c r="C23" s="124">
        <f>C22+$AI$6</f>
        <v>90</v>
      </c>
      <c r="D23" s="124"/>
      <c r="E23" s="124"/>
      <c r="F23" s="124"/>
      <c r="G23" s="124">
        <f>EXP(-POWER((C23-AM$29)/AM$30,2))</f>
        <v>0.28206295169381546</v>
      </c>
      <c r="H23" s="124"/>
      <c r="I23" s="124"/>
      <c r="J23" s="124"/>
      <c r="K23" s="124"/>
      <c r="L23" s="124"/>
      <c r="M23" s="190">
        <f>(G23-MIN(G$5:G$25))/(MAX(G$5:G$25)-MIN(G$5:G$25))</f>
        <v>9.1665749436306898E-2</v>
      </c>
      <c r="N23" s="190"/>
      <c r="O23" s="190"/>
      <c r="P23" s="190"/>
      <c r="Q23" s="190"/>
      <c r="R23" s="190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95"/>
      <c r="AQ23" s="95"/>
      <c r="AR23" s="95"/>
    </row>
    <row r="24" spans="1:44" x14ac:dyDescent="0.2">
      <c r="A24" s="95"/>
      <c r="B24" s="95"/>
      <c r="C24" s="124">
        <f>C23+$AI$6</f>
        <v>95</v>
      </c>
      <c r="D24" s="124"/>
      <c r="E24" s="124"/>
      <c r="F24" s="124"/>
      <c r="G24" s="124">
        <f>EXP(-POWER((C24-AM$29)/AM$30,2))</f>
        <v>0.24410513874555384</v>
      </c>
      <c r="H24" s="124"/>
      <c r="I24" s="124"/>
      <c r="J24" s="124"/>
      <c r="K24" s="124"/>
      <c r="L24" s="124"/>
      <c r="M24" s="190">
        <f>(G24-MIN(G$5:G$25))/(MAX(G$5:G$25)-MIN(G$5:G$25))</f>
        <v>4.3641508789107726E-2</v>
      </c>
      <c r="N24" s="190"/>
      <c r="O24" s="190"/>
      <c r="P24" s="190"/>
      <c r="Q24" s="190"/>
      <c r="R24" s="190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</row>
    <row r="25" spans="1:44" x14ac:dyDescent="0.2">
      <c r="A25" s="95"/>
      <c r="B25" s="95"/>
      <c r="C25" s="124">
        <f>AM28</f>
        <v>100</v>
      </c>
      <c r="D25" s="124"/>
      <c r="E25" s="124"/>
      <c r="F25" s="124"/>
      <c r="G25" s="124">
        <f>EXP(-POWER((C25-AM$29)/AM$30,2))</f>
        <v>0.20961138715109781</v>
      </c>
      <c r="H25" s="124"/>
      <c r="I25" s="124"/>
      <c r="J25" s="124"/>
      <c r="K25" s="124"/>
      <c r="L25" s="124"/>
      <c r="M25" s="190">
        <f>(G25-MIN(G$5:G$25))/(MAX(G$5:G$25)-MIN(G$5:G$25))</f>
        <v>0</v>
      </c>
      <c r="N25" s="190"/>
      <c r="O25" s="190"/>
      <c r="P25" s="190"/>
      <c r="Q25" s="190"/>
      <c r="R25" s="190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</row>
    <row r="26" spans="1:44" x14ac:dyDescent="0.2">
      <c r="A26" s="95"/>
      <c r="B26" s="95"/>
      <c r="C26" s="95"/>
      <c r="D26" s="95"/>
      <c r="E26" s="131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95"/>
      <c r="AQ26" s="95"/>
      <c r="AR26" s="95"/>
    </row>
    <row r="27" spans="1:44" x14ac:dyDescent="0.2">
      <c r="A27" s="95"/>
      <c r="B27" s="95"/>
      <c r="C27" s="95"/>
      <c r="D27" s="95"/>
      <c r="E27" s="131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183"/>
      <c r="R27" s="183"/>
      <c r="S27" s="183"/>
      <c r="T27" s="183"/>
      <c r="U27" s="120"/>
      <c r="V27" s="185"/>
      <c r="W27" s="185"/>
      <c r="X27" s="185"/>
      <c r="Y27" s="120"/>
      <c r="Z27" s="95"/>
      <c r="AA27" s="182" t="s">
        <v>2</v>
      </c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4">
        <v>0</v>
      </c>
      <c r="AN27" s="184"/>
      <c r="AO27" s="184"/>
      <c r="AP27" s="184"/>
      <c r="AQ27" s="184"/>
      <c r="AR27" s="95"/>
    </row>
    <row r="28" spans="1:44" x14ac:dyDescent="0.2">
      <c r="A28" s="95"/>
      <c r="B28" s="95"/>
      <c r="C28" s="95"/>
      <c r="D28" s="95"/>
      <c r="E28" s="131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183"/>
      <c r="R28" s="183"/>
      <c r="S28" s="183"/>
      <c r="T28" s="183"/>
      <c r="U28" s="120"/>
      <c r="V28" s="185"/>
      <c r="W28" s="185"/>
      <c r="X28" s="185"/>
      <c r="Y28" s="120"/>
      <c r="Z28" s="95"/>
      <c r="AA28" s="182" t="s">
        <v>3</v>
      </c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4">
        <v>100</v>
      </c>
      <c r="AN28" s="184"/>
      <c r="AO28" s="184"/>
      <c r="AP28" s="184"/>
      <c r="AQ28" s="184"/>
      <c r="AR28" s="95"/>
    </row>
    <row r="29" spans="1:44" ht="12.75" customHeight="1" x14ac:dyDescent="0.2">
      <c r="A29" s="95"/>
      <c r="B29" s="95"/>
      <c r="C29" s="95"/>
      <c r="D29" s="95"/>
      <c r="E29" s="131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189"/>
      <c r="R29" s="189"/>
      <c r="S29" s="189"/>
      <c r="T29" s="189"/>
      <c r="U29" s="120"/>
      <c r="V29" s="188"/>
      <c r="W29" s="188"/>
      <c r="X29" s="188"/>
      <c r="Y29" s="120"/>
      <c r="Z29" s="95"/>
      <c r="AA29" s="187" t="s">
        <v>23</v>
      </c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6">
        <v>0</v>
      </c>
      <c r="AN29" s="186"/>
      <c r="AO29" s="186"/>
      <c r="AP29" s="186"/>
      <c r="AQ29" s="186"/>
      <c r="AR29" s="95"/>
    </row>
    <row r="30" spans="1:44" x14ac:dyDescent="0.2">
      <c r="A30" s="95"/>
      <c r="B30" s="95"/>
      <c r="C30" s="95"/>
      <c r="D30" s="95"/>
      <c r="E30" s="131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183"/>
      <c r="R30" s="183"/>
      <c r="S30" s="183"/>
      <c r="T30" s="183"/>
      <c r="U30" s="120"/>
      <c r="V30" s="185"/>
      <c r="W30" s="185"/>
      <c r="X30" s="185"/>
      <c r="Y30" s="120"/>
      <c r="Z30" s="95"/>
      <c r="AA30" s="182" t="s">
        <v>5</v>
      </c>
      <c r="AB30" s="182"/>
      <c r="AC30" s="182"/>
      <c r="AD30" s="182"/>
      <c r="AE30" s="182"/>
      <c r="AF30" s="182"/>
      <c r="AG30" s="182"/>
      <c r="AH30" s="182"/>
      <c r="AI30" s="182"/>
      <c r="AJ30" s="182"/>
      <c r="AK30" s="182"/>
      <c r="AL30" s="182"/>
      <c r="AM30" s="184">
        <v>80</v>
      </c>
      <c r="AN30" s="184"/>
      <c r="AO30" s="184"/>
      <c r="AP30" s="184"/>
      <c r="AQ30" s="184"/>
      <c r="AR30" s="95"/>
    </row>
    <row r="31" spans="1:44" x14ac:dyDescent="0.2">
      <c r="A31" s="95"/>
      <c r="B31" s="95"/>
      <c r="C31" s="95"/>
      <c r="D31" s="95"/>
      <c r="E31" s="95"/>
      <c r="F31" s="95"/>
      <c r="G31" s="95"/>
      <c r="H31" s="95"/>
      <c r="I31" s="95"/>
      <c r="J31" s="148" t="s">
        <v>8</v>
      </c>
      <c r="K31" s="169" t="s">
        <v>9</v>
      </c>
      <c r="L31" s="169"/>
      <c r="M31" s="169"/>
      <c r="N31" s="169"/>
      <c r="O31" s="169"/>
      <c r="P31" s="169"/>
      <c r="Q31" s="169"/>
      <c r="R31" s="169"/>
      <c r="S31" s="183"/>
      <c r="T31" s="183"/>
      <c r="U31" s="120"/>
      <c r="V31" s="183"/>
      <c r="W31" s="183"/>
      <c r="X31" s="183"/>
      <c r="Y31" s="120"/>
      <c r="Z31" s="95"/>
      <c r="AA31" s="182" t="s">
        <v>6</v>
      </c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18" t="s">
        <v>22</v>
      </c>
      <c r="AN31" s="118"/>
      <c r="AO31" s="118"/>
      <c r="AP31" s="118"/>
      <c r="AQ31" s="118"/>
      <c r="AR31" s="95"/>
    </row>
    <row r="32" spans="1:44" x14ac:dyDescent="0.2">
      <c r="A32" s="95"/>
      <c r="B32" s="95"/>
      <c r="C32" s="95"/>
      <c r="D32" s="161"/>
      <c r="E32" s="131"/>
      <c r="F32" s="95"/>
      <c r="G32" s="95"/>
      <c r="H32" s="162"/>
      <c r="I32" s="162"/>
      <c r="J32" s="148" t="s">
        <v>8</v>
      </c>
      <c r="K32" s="168">
        <f>VALUE(AM29)</f>
        <v>0</v>
      </c>
      <c r="L32" s="168"/>
      <c r="M32" s="168"/>
      <c r="N32" s="168"/>
      <c r="O32" s="168"/>
      <c r="P32" s="168"/>
      <c r="Q32" s="168"/>
      <c r="R32" s="168"/>
      <c r="S32" s="95"/>
      <c r="T32" s="95"/>
      <c r="U32" s="95"/>
      <c r="V32" s="95"/>
      <c r="W32" s="95"/>
      <c r="X32" s="95"/>
      <c r="Y32" s="95"/>
      <c r="Z32" s="95"/>
      <c r="AA32" s="181"/>
      <c r="AB32" s="181"/>
      <c r="AC32" s="181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95"/>
      <c r="AO32" s="95"/>
      <c r="AP32" s="95"/>
      <c r="AQ32" s="95"/>
      <c r="AR32" s="95"/>
    </row>
    <row r="33" spans="1:65" ht="12.75" customHeight="1" x14ac:dyDescent="0.2">
      <c r="A33" s="95"/>
      <c r="B33" s="95"/>
      <c r="C33" s="95"/>
      <c r="D33" s="161"/>
      <c r="E33" s="131"/>
      <c r="F33" s="95"/>
      <c r="G33" s="95"/>
      <c r="H33" s="162"/>
      <c r="I33" s="162"/>
      <c r="J33" s="178" t="s">
        <v>8</v>
      </c>
      <c r="K33" s="168">
        <f>VALUE(AM30)</f>
        <v>80</v>
      </c>
      <c r="L33" s="168"/>
      <c r="M33" s="168"/>
      <c r="N33" s="168"/>
      <c r="O33" s="168"/>
      <c r="P33" s="168"/>
      <c r="Q33" s="168"/>
      <c r="R33" s="168"/>
      <c r="S33" s="95"/>
      <c r="T33" s="95"/>
      <c r="U33" s="113" t="s">
        <v>10</v>
      </c>
      <c r="V33" s="113"/>
      <c r="W33" s="113"/>
      <c r="X33" s="113"/>
      <c r="Y33" s="113"/>
      <c r="Z33" s="113"/>
      <c r="AA33" s="113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</row>
    <row r="34" spans="1:65" x14ac:dyDescent="0.2">
      <c r="A34" s="95"/>
      <c r="B34" s="95"/>
      <c r="C34" s="95"/>
      <c r="D34" s="163"/>
      <c r="E34" s="131"/>
      <c r="F34" s="95"/>
      <c r="G34" s="95"/>
      <c r="H34" s="159"/>
      <c r="I34" s="159"/>
      <c r="J34" s="178" t="s">
        <v>8</v>
      </c>
      <c r="K34" s="167">
        <f>MIN(G5:G25)</f>
        <v>0.20961138715109781</v>
      </c>
      <c r="L34" s="167"/>
      <c r="M34" s="167"/>
      <c r="N34" s="167"/>
      <c r="O34" s="167"/>
      <c r="P34" s="167"/>
      <c r="Q34" s="167"/>
      <c r="R34" s="167"/>
      <c r="S34" s="95"/>
      <c r="T34" s="95"/>
      <c r="U34" s="113"/>
      <c r="V34" s="113"/>
      <c r="W34" s="113"/>
      <c r="X34" s="113"/>
      <c r="Y34" s="113"/>
      <c r="Z34" s="113"/>
      <c r="AA34" s="113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95"/>
      <c r="AO34" s="95"/>
      <c r="AP34" s="95"/>
      <c r="AQ34" s="95"/>
      <c r="AR34" s="95"/>
    </row>
    <row r="35" spans="1:65" x14ac:dyDescent="0.2">
      <c r="A35" s="95"/>
      <c r="B35" s="95"/>
      <c r="C35" s="95"/>
      <c r="D35" s="163"/>
      <c r="E35" s="131"/>
      <c r="F35" s="95"/>
      <c r="G35" s="95"/>
      <c r="H35" s="160"/>
      <c r="I35" s="160"/>
      <c r="J35" s="178" t="s">
        <v>8</v>
      </c>
      <c r="K35" s="168">
        <f>MAX(G5:G25)</f>
        <v>1</v>
      </c>
      <c r="L35" s="168"/>
      <c r="M35" s="168"/>
      <c r="N35" s="168"/>
      <c r="O35" s="168"/>
      <c r="P35" s="168"/>
      <c r="Q35" s="168"/>
      <c r="R35" s="168"/>
      <c r="S35" s="95"/>
      <c r="T35" s="95"/>
      <c r="U35" s="113"/>
      <c r="V35" s="113"/>
      <c r="W35" s="113"/>
      <c r="X35" s="113"/>
      <c r="Y35" s="113"/>
      <c r="Z35" s="113"/>
      <c r="AA35" s="113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95"/>
      <c r="AO35" s="95"/>
      <c r="AP35" s="95"/>
      <c r="AQ35" s="95"/>
      <c r="AR35" s="95"/>
    </row>
    <row r="36" spans="1:65" x14ac:dyDescent="0.2">
      <c r="A36" s="95"/>
      <c r="B36" s="95"/>
      <c r="C36" s="95"/>
      <c r="D36" s="163"/>
      <c r="E36" s="131"/>
      <c r="F36" s="95"/>
      <c r="G36" s="95"/>
      <c r="H36" s="160"/>
      <c r="I36" s="160"/>
      <c r="J36" s="160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180"/>
      <c r="W36" s="180"/>
      <c r="X36" s="180"/>
      <c r="Y36" s="180"/>
      <c r="Z36" s="180"/>
      <c r="AA36" s="180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95"/>
      <c r="AO36" s="95"/>
      <c r="AP36" s="95"/>
      <c r="AQ36" s="95"/>
      <c r="AR36" s="95"/>
    </row>
    <row r="37" spans="1:65" x14ac:dyDescent="0.2">
      <c r="A37" s="95"/>
      <c r="C37" s="169" t="s">
        <v>11</v>
      </c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2"/>
      <c r="AR37" s="95"/>
    </row>
    <row r="38" spans="1:65" x14ac:dyDescent="0.2">
      <c r="A38" s="95"/>
      <c r="B38" s="161"/>
      <c r="C38" s="145" t="str">
        <f>"funcion_de_valor=((exp  ((mapa_atributo-"&amp;VALUE(AM29)&amp;")/"&amp;VALUE(AM30)&amp;",  2))-("&amp;MIN(G5:G25)&amp;"))/(("&amp;MAX(G5:G25)&amp;")-("&amp;MIN(G5:G25)&amp;"))"</f>
        <v>funcion_de_valor=((exp  ((mapa_atributo-0)/80,  2))-(0.209611387151098))/((1)-(0.209611387151098))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  <c r="W38" s="145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145"/>
      <c r="AN38" s="145"/>
      <c r="AO38" s="145"/>
      <c r="AP38" s="145"/>
      <c r="AQ38" s="179"/>
      <c r="AR38" s="95"/>
    </row>
    <row r="39" spans="1:65" ht="6" customHeight="1" thickBot="1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BH39" s="123"/>
      <c r="BK39" s="123"/>
      <c r="BM39" s="95"/>
    </row>
    <row r="40" spans="1:65" ht="13.5" customHeight="1" thickBot="1" x14ac:dyDescent="0.25">
      <c r="A40" s="95"/>
      <c r="B40" s="98" t="s">
        <v>12</v>
      </c>
      <c r="C40" s="97"/>
      <c r="D40" s="97"/>
      <c r="E40" s="97"/>
      <c r="F40" s="97"/>
      <c r="G40" s="97"/>
      <c r="H40" s="97"/>
      <c r="I40" s="97"/>
      <c r="J40" s="97"/>
      <c r="K40" s="97"/>
      <c r="L40" s="96"/>
      <c r="M40" s="134" t="s">
        <v>13</v>
      </c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3"/>
      <c r="AP40" s="133"/>
      <c r="AQ40" s="132"/>
      <c r="AR40" s="95"/>
      <c r="AV40" s="148"/>
    </row>
    <row r="41" spans="1:65" ht="13.5" customHeight="1" thickBot="1" x14ac:dyDescent="0.25">
      <c r="A41" s="95"/>
      <c r="B41" s="98" t="s">
        <v>14</v>
      </c>
      <c r="C41" s="97"/>
      <c r="D41" s="97"/>
      <c r="E41" s="97"/>
      <c r="F41" s="97"/>
      <c r="G41" s="97"/>
      <c r="H41" s="97"/>
      <c r="I41" s="97"/>
      <c r="J41" s="97"/>
      <c r="K41" s="97"/>
      <c r="L41" s="96"/>
      <c r="M41" s="134" t="s">
        <v>36</v>
      </c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2"/>
      <c r="AR41" s="95"/>
      <c r="AV41" s="148"/>
    </row>
    <row r="42" spans="1:65" ht="27" customHeight="1" thickBot="1" x14ac:dyDescent="0.25">
      <c r="A42" s="95"/>
      <c r="B42" s="98" t="s">
        <v>15</v>
      </c>
      <c r="C42" s="97"/>
      <c r="D42" s="97"/>
      <c r="E42" s="97"/>
      <c r="F42" s="97"/>
      <c r="G42" s="97"/>
      <c r="H42" s="97"/>
      <c r="I42" s="97"/>
      <c r="J42" s="97"/>
      <c r="K42" s="97"/>
      <c r="L42" s="96"/>
      <c r="M42" s="134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2"/>
      <c r="AR42" s="95"/>
      <c r="AV42" s="178"/>
    </row>
    <row r="43" spans="1:65" ht="13.5" customHeight="1" thickBot="1" x14ac:dyDescent="0.25">
      <c r="A43" s="95"/>
      <c r="B43" s="98" t="s">
        <v>16</v>
      </c>
      <c r="C43" s="97"/>
      <c r="D43" s="97"/>
      <c r="E43" s="97"/>
      <c r="F43" s="97"/>
      <c r="G43" s="97"/>
      <c r="H43" s="97"/>
      <c r="I43" s="97"/>
      <c r="J43" s="97"/>
      <c r="K43" s="97"/>
      <c r="L43" s="96"/>
      <c r="M43" s="134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  <c r="AM43" s="133"/>
      <c r="AN43" s="133"/>
      <c r="AO43" s="133"/>
      <c r="AP43" s="133"/>
      <c r="AQ43" s="132"/>
      <c r="AR43" s="95"/>
      <c r="AV43" s="178"/>
    </row>
    <row r="44" spans="1:65" ht="13.5" customHeight="1" thickBot="1" x14ac:dyDescent="0.25">
      <c r="A44" s="95"/>
      <c r="B44" s="98" t="s">
        <v>17</v>
      </c>
      <c r="C44" s="97"/>
      <c r="D44" s="97"/>
      <c r="E44" s="97"/>
      <c r="F44" s="97"/>
      <c r="G44" s="97"/>
      <c r="H44" s="97"/>
      <c r="I44" s="97"/>
      <c r="J44" s="97"/>
      <c r="K44" s="97"/>
      <c r="L44" s="96"/>
      <c r="M44" s="134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33"/>
      <c r="AH44" s="133"/>
      <c r="AI44" s="133"/>
      <c r="AJ44" s="133"/>
      <c r="AK44" s="133"/>
      <c r="AL44" s="133"/>
      <c r="AM44" s="133"/>
      <c r="AN44" s="133"/>
      <c r="AO44" s="133"/>
      <c r="AP44" s="133"/>
      <c r="AQ44" s="132"/>
      <c r="AR44" s="95"/>
      <c r="AV44" s="178"/>
    </row>
    <row r="45" spans="1:65" ht="12.75" customHeight="1" thickBot="1" x14ac:dyDescent="0.25">
      <c r="A45" s="95"/>
      <c r="B45" s="98" t="s">
        <v>18</v>
      </c>
      <c r="C45" s="97"/>
      <c r="D45" s="97"/>
      <c r="E45" s="97"/>
      <c r="F45" s="97"/>
      <c r="G45" s="97"/>
      <c r="H45" s="97"/>
      <c r="I45" s="97"/>
      <c r="J45" s="97"/>
      <c r="K45" s="97"/>
      <c r="L45" s="96"/>
      <c r="M45" s="143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1"/>
      <c r="AR45" s="95"/>
    </row>
    <row r="46" spans="1:65" ht="13.5" thickBot="1" x14ac:dyDescent="0.25">
      <c r="A46" s="95"/>
      <c r="B46" s="98"/>
      <c r="C46" s="97"/>
      <c r="D46" s="97"/>
      <c r="E46" s="97"/>
      <c r="F46" s="97"/>
      <c r="G46" s="97"/>
      <c r="H46" s="97"/>
      <c r="I46" s="97"/>
      <c r="J46" s="97"/>
      <c r="K46" s="97"/>
      <c r="L46" s="96"/>
      <c r="M46" s="140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8"/>
      <c r="AR46" s="95"/>
    </row>
    <row r="47" spans="1:65" ht="13.5" thickBot="1" x14ac:dyDescent="0.25">
      <c r="A47" s="95"/>
      <c r="B47" s="98"/>
      <c r="C47" s="97"/>
      <c r="D47" s="97"/>
      <c r="E47" s="97"/>
      <c r="F47" s="97"/>
      <c r="G47" s="97"/>
      <c r="H47" s="97"/>
      <c r="I47" s="97"/>
      <c r="J47" s="97"/>
      <c r="K47" s="97"/>
      <c r="L47" s="96"/>
      <c r="M47" s="140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  <c r="AA47" s="139"/>
      <c r="AB47" s="139"/>
      <c r="AC47" s="139"/>
      <c r="AD47" s="139"/>
      <c r="AE47" s="139"/>
      <c r="AF47" s="139"/>
      <c r="AG47" s="139"/>
      <c r="AH47" s="139"/>
      <c r="AI47" s="139"/>
      <c r="AJ47" s="139"/>
      <c r="AK47" s="139"/>
      <c r="AL47" s="139"/>
      <c r="AM47" s="139"/>
      <c r="AN47" s="139"/>
      <c r="AO47" s="139"/>
      <c r="AP47" s="139"/>
      <c r="AQ47" s="138"/>
      <c r="AR47" s="95"/>
    </row>
    <row r="48" spans="1:65" ht="13.5" thickBot="1" x14ac:dyDescent="0.25">
      <c r="A48" s="95"/>
      <c r="B48" s="98"/>
      <c r="C48" s="97"/>
      <c r="D48" s="97"/>
      <c r="E48" s="97"/>
      <c r="F48" s="97"/>
      <c r="G48" s="97"/>
      <c r="H48" s="97"/>
      <c r="I48" s="97"/>
      <c r="J48" s="97"/>
      <c r="K48" s="97"/>
      <c r="L48" s="96"/>
      <c r="M48" s="140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  <c r="AA48" s="139"/>
      <c r="AB48" s="139"/>
      <c r="AC48" s="139"/>
      <c r="AD48" s="139"/>
      <c r="AE48" s="139"/>
      <c r="AF48" s="139"/>
      <c r="AG48" s="139"/>
      <c r="AH48" s="139"/>
      <c r="AI48" s="139"/>
      <c r="AJ48" s="139"/>
      <c r="AK48" s="139"/>
      <c r="AL48" s="139"/>
      <c r="AM48" s="139"/>
      <c r="AN48" s="139"/>
      <c r="AO48" s="139"/>
      <c r="AP48" s="139"/>
      <c r="AQ48" s="138"/>
      <c r="AR48" s="95"/>
    </row>
    <row r="49" spans="1:44" ht="13.5" thickBot="1" x14ac:dyDescent="0.25">
      <c r="A49" s="95"/>
      <c r="B49" s="98"/>
      <c r="C49" s="97"/>
      <c r="D49" s="97"/>
      <c r="E49" s="97"/>
      <c r="F49" s="97"/>
      <c r="G49" s="97"/>
      <c r="H49" s="97"/>
      <c r="I49" s="97"/>
      <c r="J49" s="97"/>
      <c r="K49" s="97"/>
      <c r="L49" s="96"/>
      <c r="M49" s="140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  <c r="AA49" s="139"/>
      <c r="AB49" s="139"/>
      <c r="AC49" s="139"/>
      <c r="AD49" s="139"/>
      <c r="AE49" s="139"/>
      <c r="AF49" s="139"/>
      <c r="AG49" s="139"/>
      <c r="AH49" s="139"/>
      <c r="AI49" s="139"/>
      <c r="AJ49" s="139"/>
      <c r="AK49" s="139"/>
      <c r="AL49" s="139"/>
      <c r="AM49" s="139"/>
      <c r="AN49" s="139"/>
      <c r="AO49" s="139"/>
      <c r="AP49" s="139"/>
      <c r="AQ49" s="138"/>
      <c r="AR49" s="95"/>
    </row>
    <row r="50" spans="1:44" ht="13.5" thickBot="1" x14ac:dyDescent="0.25">
      <c r="A50" s="95"/>
      <c r="B50" s="98"/>
      <c r="C50" s="97"/>
      <c r="D50" s="97"/>
      <c r="E50" s="97"/>
      <c r="F50" s="97"/>
      <c r="G50" s="97"/>
      <c r="H50" s="97"/>
      <c r="I50" s="97"/>
      <c r="J50" s="97"/>
      <c r="K50" s="97"/>
      <c r="L50" s="96"/>
      <c r="M50" s="140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39"/>
      <c r="AH50" s="139"/>
      <c r="AI50" s="139"/>
      <c r="AJ50" s="139"/>
      <c r="AK50" s="139"/>
      <c r="AL50" s="139"/>
      <c r="AM50" s="139"/>
      <c r="AN50" s="139"/>
      <c r="AO50" s="139"/>
      <c r="AP50" s="139"/>
      <c r="AQ50" s="138"/>
      <c r="AR50" s="95"/>
    </row>
    <row r="51" spans="1:44" ht="13.5" thickBot="1" x14ac:dyDescent="0.25">
      <c r="A51" s="95"/>
      <c r="B51" s="98"/>
      <c r="C51" s="97"/>
      <c r="D51" s="97"/>
      <c r="E51" s="97"/>
      <c r="F51" s="97"/>
      <c r="G51" s="97"/>
      <c r="H51" s="97"/>
      <c r="I51" s="97"/>
      <c r="J51" s="97"/>
      <c r="K51" s="97"/>
      <c r="L51" s="96"/>
      <c r="M51" s="140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  <c r="AA51" s="139"/>
      <c r="AB51" s="139"/>
      <c r="AC51" s="139"/>
      <c r="AD51" s="139"/>
      <c r="AE51" s="139"/>
      <c r="AF51" s="139"/>
      <c r="AG51" s="139"/>
      <c r="AH51" s="139"/>
      <c r="AI51" s="139"/>
      <c r="AJ51" s="139"/>
      <c r="AK51" s="139"/>
      <c r="AL51" s="139"/>
      <c r="AM51" s="139"/>
      <c r="AN51" s="139"/>
      <c r="AO51" s="139"/>
      <c r="AP51" s="139"/>
      <c r="AQ51" s="138"/>
      <c r="AR51" s="95"/>
    </row>
    <row r="52" spans="1:44" ht="13.5" thickBot="1" x14ac:dyDescent="0.25">
      <c r="A52" s="95"/>
      <c r="B52" s="98"/>
      <c r="C52" s="97"/>
      <c r="D52" s="97"/>
      <c r="E52" s="97"/>
      <c r="F52" s="97"/>
      <c r="G52" s="97"/>
      <c r="H52" s="97"/>
      <c r="I52" s="97"/>
      <c r="J52" s="97"/>
      <c r="K52" s="97"/>
      <c r="L52" s="96"/>
      <c r="M52" s="140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  <c r="AD52" s="139"/>
      <c r="AE52" s="139"/>
      <c r="AF52" s="139"/>
      <c r="AG52" s="139"/>
      <c r="AH52" s="139"/>
      <c r="AI52" s="139"/>
      <c r="AJ52" s="139"/>
      <c r="AK52" s="139"/>
      <c r="AL52" s="139"/>
      <c r="AM52" s="139"/>
      <c r="AN52" s="139"/>
      <c r="AO52" s="139"/>
      <c r="AP52" s="139"/>
      <c r="AQ52" s="138"/>
      <c r="AR52" s="95"/>
    </row>
    <row r="53" spans="1:44" ht="13.5" thickBot="1" x14ac:dyDescent="0.25">
      <c r="A53" s="95"/>
      <c r="B53" s="98"/>
      <c r="C53" s="97"/>
      <c r="D53" s="97"/>
      <c r="E53" s="97"/>
      <c r="F53" s="97"/>
      <c r="G53" s="97"/>
      <c r="H53" s="97"/>
      <c r="I53" s="97"/>
      <c r="J53" s="97"/>
      <c r="K53" s="97"/>
      <c r="L53" s="96"/>
      <c r="M53" s="137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5"/>
      <c r="AR53" s="95"/>
    </row>
    <row r="54" spans="1:44" ht="27" customHeight="1" thickBot="1" x14ac:dyDescent="0.25">
      <c r="A54" s="95"/>
      <c r="B54" s="98" t="s">
        <v>19</v>
      </c>
      <c r="C54" s="97"/>
      <c r="D54" s="97"/>
      <c r="E54" s="97"/>
      <c r="F54" s="97"/>
      <c r="G54" s="97"/>
      <c r="H54" s="97"/>
      <c r="I54" s="97"/>
      <c r="J54" s="97"/>
      <c r="K54" s="97"/>
      <c r="L54" s="96"/>
      <c r="M54" s="134" t="s">
        <v>37</v>
      </c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2"/>
      <c r="AR54" s="95"/>
    </row>
    <row r="55" spans="1:44" ht="13.5" customHeight="1" thickBot="1" x14ac:dyDescent="0.25">
      <c r="A55" s="95"/>
      <c r="B55" s="98" t="s">
        <v>21</v>
      </c>
      <c r="C55" s="97"/>
      <c r="D55" s="97"/>
      <c r="E55" s="97"/>
      <c r="F55" s="97"/>
      <c r="G55" s="97"/>
      <c r="H55" s="97"/>
      <c r="I55" s="97"/>
      <c r="J55" s="97"/>
      <c r="K55" s="97"/>
      <c r="L55" s="96"/>
      <c r="M55" s="134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2"/>
      <c r="AR55" s="95"/>
    </row>
    <row r="56" spans="1:44" x14ac:dyDescent="0.2">
      <c r="A56" s="95"/>
      <c r="B56" s="95"/>
      <c r="C56" s="95"/>
      <c r="D56" s="95"/>
      <c r="E56" s="131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</row>
  </sheetData>
  <mergeCells count="108">
    <mergeCell ref="AA28:AL28"/>
    <mergeCell ref="AA27:AL27"/>
    <mergeCell ref="AM27:AQ27"/>
    <mergeCell ref="AM28:AQ28"/>
    <mergeCell ref="AM29:AQ29"/>
    <mergeCell ref="AM30:AQ30"/>
    <mergeCell ref="U33:AA35"/>
    <mergeCell ref="K31:R31"/>
    <mergeCell ref="AA29:AL29"/>
    <mergeCell ref="AA30:AL30"/>
    <mergeCell ref="AM31:AQ31"/>
    <mergeCell ref="AA31:AL31"/>
    <mergeCell ref="M44:AQ44"/>
    <mergeCell ref="M45:AQ45"/>
    <mergeCell ref="B45:L53"/>
    <mergeCell ref="B54:L54"/>
    <mergeCell ref="C38:AP38"/>
    <mergeCell ref="C37:AP37"/>
    <mergeCell ref="M46:AQ46"/>
    <mergeCell ref="M47:AQ47"/>
    <mergeCell ref="M54:AQ54"/>
    <mergeCell ref="M48:AQ48"/>
    <mergeCell ref="M49:AQ49"/>
    <mergeCell ref="M50:AQ50"/>
    <mergeCell ref="M51:AQ51"/>
    <mergeCell ref="M52:AQ52"/>
    <mergeCell ref="M53:AQ53"/>
    <mergeCell ref="K32:R32"/>
    <mergeCell ref="K33:R33"/>
    <mergeCell ref="K34:R34"/>
    <mergeCell ref="K35:R35"/>
    <mergeCell ref="B44:L44"/>
    <mergeCell ref="B40:L40"/>
    <mergeCell ref="B41:L41"/>
    <mergeCell ref="B42:L42"/>
    <mergeCell ref="B43:L43"/>
    <mergeCell ref="M43:AQ43"/>
    <mergeCell ref="G25:L25"/>
    <mergeCell ref="G16:L16"/>
    <mergeCell ref="M19:R19"/>
    <mergeCell ref="M20:R20"/>
    <mergeCell ref="M23:R23"/>
    <mergeCell ref="M55:AQ55"/>
    <mergeCell ref="B55:L55"/>
    <mergeCell ref="M40:AQ40"/>
    <mergeCell ref="M41:AQ41"/>
    <mergeCell ref="M42:AQ42"/>
    <mergeCell ref="C21:F21"/>
    <mergeCell ref="C22:F22"/>
    <mergeCell ref="C23:F23"/>
    <mergeCell ref="C24:F24"/>
    <mergeCell ref="C19:F19"/>
    <mergeCell ref="M16:R16"/>
    <mergeCell ref="G20:L20"/>
    <mergeCell ref="G21:L21"/>
    <mergeCell ref="G22:L22"/>
    <mergeCell ref="G23:L23"/>
    <mergeCell ref="C25:F25"/>
    <mergeCell ref="M25:R25"/>
    <mergeCell ref="G14:L14"/>
    <mergeCell ref="G15:L15"/>
    <mergeCell ref="G19:L19"/>
    <mergeCell ref="M15:R15"/>
    <mergeCell ref="G24:L24"/>
    <mergeCell ref="M24:R24"/>
    <mergeCell ref="C20:F20"/>
    <mergeCell ref="Z7:AH9"/>
    <mergeCell ref="G6:L6"/>
    <mergeCell ref="G7:L7"/>
    <mergeCell ref="G8:L8"/>
    <mergeCell ref="G9:L9"/>
    <mergeCell ref="G10:L10"/>
    <mergeCell ref="C16:F16"/>
    <mergeCell ref="C11:F11"/>
    <mergeCell ref="C12:F12"/>
    <mergeCell ref="C13:F13"/>
    <mergeCell ref="G17:L17"/>
    <mergeCell ref="G18:L18"/>
    <mergeCell ref="G11:L11"/>
    <mergeCell ref="G12:L12"/>
    <mergeCell ref="AI6:AK6"/>
    <mergeCell ref="Z6:AH6"/>
    <mergeCell ref="C17:F17"/>
    <mergeCell ref="C18:F18"/>
    <mergeCell ref="M9:R9"/>
    <mergeCell ref="M10:R10"/>
    <mergeCell ref="M17:R17"/>
    <mergeCell ref="M18:R18"/>
    <mergeCell ref="C14:F14"/>
    <mergeCell ref="C15:F15"/>
    <mergeCell ref="G5:L5"/>
    <mergeCell ref="G13:L13"/>
    <mergeCell ref="M5:R5"/>
    <mergeCell ref="M6:R6"/>
    <mergeCell ref="M7:R7"/>
    <mergeCell ref="M8:R8"/>
    <mergeCell ref="C10:F10"/>
    <mergeCell ref="C5:F5"/>
    <mergeCell ref="C6:F6"/>
    <mergeCell ref="C8:F8"/>
    <mergeCell ref="C7:F7"/>
    <mergeCell ref="C9:F9"/>
    <mergeCell ref="M21:R21"/>
    <mergeCell ref="M22:R22"/>
    <mergeCell ref="M11:R11"/>
    <mergeCell ref="M12:R12"/>
    <mergeCell ref="M13:R13"/>
    <mergeCell ref="M14:R14"/>
  </mergeCells>
  <pageMargins left="0.25" right="0.25" top="0.75" bottom="0.75" header="0.3" footer="0.3"/>
  <pageSetup orientation="portrait" horizontalDpi="0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1266" r:id="rId4">
          <objectPr defaultSize="0" autoPict="0" r:id="rId5">
            <anchor moveWithCells="1">
              <from>
                <xdr:col>7</xdr:col>
                <xdr:colOff>76200</xdr:colOff>
                <xdr:row>33</xdr:row>
                <xdr:rowOff>0</xdr:rowOff>
              </from>
              <to>
                <xdr:col>8</xdr:col>
                <xdr:colOff>85725</xdr:colOff>
                <xdr:row>34</xdr:row>
                <xdr:rowOff>19050</xdr:rowOff>
              </to>
            </anchor>
          </objectPr>
        </oleObject>
      </mc:Choice>
      <mc:Fallback>
        <oleObject progId="Equation.3" shapeId="11266" r:id="rId4"/>
      </mc:Fallback>
    </mc:AlternateContent>
    <mc:AlternateContent xmlns:mc="http://schemas.openxmlformats.org/markup-compatibility/2006">
      <mc:Choice Requires="x14">
        <oleObject progId="Equation.3" shapeId="11267" r:id="rId6">
          <objectPr defaultSize="0" autoPict="0" r:id="rId7">
            <anchor moveWithCells="1">
              <from>
                <xdr:col>7</xdr:col>
                <xdr:colOff>76200</xdr:colOff>
                <xdr:row>33</xdr:row>
                <xdr:rowOff>142875</xdr:rowOff>
              </from>
              <to>
                <xdr:col>8</xdr:col>
                <xdr:colOff>66675</xdr:colOff>
                <xdr:row>34</xdr:row>
                <xdr:rowOff>161925</xdr:rowOff>
              </to>
            </anchor>
          </objectPr>
        </oleObject>
      </mc:Choice>
      <mc:Fallback>
        <oleObject progId="Equation.3" shapeId="11267" r:id="rId6"/>
      </mc:Fallback>
    </mc:AlternateContent>
    <mc:AlternateContent xmlns:mc="http://schemas.openxmlformats.org/markup-compatibility/2006">
      <mc:Choice Requires="x14">
        <oleObject progId="Equation.3" shapeId="11268" r:id="rId8">
          <objectPr defaultSize="0" autoPict="0" r:id="rId9">
            <anchor moveWithCells="1" sizeWithCells="1">
              <from>
                <xdr:col>26</xdr:col>
                <xdr:colOff>142875</xdr:colOff>
                <xdr:row>31</xdr:row>
                <xdr:rowOff>66675</xdr:rowOff>
              </from>
              <to>
                <xdr:col>37</xdr:col>
                <xdr:colOff>114300</xdr:colOff>
                <xdr:row>35</xdr:row>
                <xdr:rowOff>85725</xdr:rowOff>
              </to>
            </anchor>
          </objectPr>
        </oleObject>
      </mc:Choice>
      <mc:Fallback>
        <oleObject progId="Equation.3" shapeId="11268" r:id="rId8"/>
      </mc:Fallback>
    </mc:AlternateContent>
    <mc:AlternateContent xmlns:mc="http://schemas.openxmlformats.org/markup-compatibility/2006">
      <mc:Choice Requires="x14">
        <oleObject progId="Equation.3" shapeId="11269" r:id="rId10">
          <objectPr defaultSize="0" autoPict="0" r:id="rId11">
            <anchor moveWithCells="1">
              <from>
                <xdr:col>7</xdr:col>
                <xdr:colOff>28575</xdr:colOff>
                <xdr:row>30</xdr:row>
                <xdr:rowOff>142875</xdr:rowOff>
              </from>
              <to>
                <xdr:col>9</xdr:col>
                <xdr:colOff>0</xdr:colOff>
                <xdr:row>32</xdr:row>
                <xdr:rowOff>9525</xdr:rowOff>
              </to>
            </anchor>
          </objectPr>
        </oleObject>
      </mc:Choice>
      <mc:Fallback>
        <oleObject progId="Equation.3" shapeId="11269" r:id="rId10"/>
      </mc:Fallback>
    </mc:AlternateContent>
    <mc:AlternateContent xmlns:mc="http://schemas.openxmlformats.org/markup-compatibility/2006">
      <mc:Choice Requires="x14">
        <oleObject progId="Equation.3" shapeId="11270" r:id="rId12">
          <objectPr defaultSize="0" autoPict="0" r:id="rId13">
            <anchor moveWithCells="1">
              <from>
                <xdr:col>7</xdr:col>
                <xdr:colOff>76200</xdr:colOff>
                <xdr:row>32</xdr:row>
                <xdr:rowOff>9525</xdr:rowOff>
              </from>
              <to>
                <xdr:col>8</xdr:col>
                <xdr:colOff>85725</xdr:colOff>
                <xdr:row>33</xdr:row>
                <xdr:rowOff>0</xdr:rowOff>
              </to>
            </anchor>
          </objectPr>
        </oleObject>
      </mc:Choice>
      <mc:Fallback>
        <oleObject progId="Equation.3" shapeId="11270" r:id="rId12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14" name="Button 1">
              <controlPr defaultSize="0" print="0" autoFill="0" autoPict="0" macro="[0]!sdsad">
                <anchor moveWithCells="1" sizeWithCells="1">
                  <from>
                    <xdr:col>38</xdr:col>
                    <xdr:colOff>28575</xdr:colOff>
                    <xdr:row>32</xdr:row>
                    <xdr:rowOff>38100</xdr:rowOff>
                  </from>
                  <to>
                    <xdr:col>42</xdr:col>
                    <xdr:colOff>123825</xdr:colOff>
                    <xdr:row>34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ezcases</vt:lpstr>
      <vt:lpstr>social pressure</vt:lpstr>
      <vt:lpstr>falta</vt:lpstr>
      <vt:lpstr>Edad</vt:lpstr>
      <vt:lpstr>salud</vt:lpstr>
      <vt:lpstr>capasidad</vt:lpstr>
      <vt:lpstr>encharcamientos</vt:lpstr>
      <vt:lpstr>capasidad!Print_Area</vt:lpstr>
      <vt:lpstr>ezcases!Print_Area</vt:lpstr>
      <vt:lpstr>falta!Print_Area</vt:lpstr>
    </vt:vector>
  </TitlesOfParts>
  <Company>ASU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Andres Baeza-Castro</cp:lastModifiedBy>
  <dcterms:created xsi:type="dcterms:W3CDTF">2017-12-18T22:53:22Z</dcterms:created>
  <dcterms:modified xsi:type="dcterms:W3CDTF">2017-12-22T20:53:33Z</dcterms:modified>
</cp:coreProperties>
</file>