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M2-2024\PTY4614 - CAPSTONE\Grupos\Grupo 1 OPAZO SOTO MONTANO ZAMORA\Fase 3\Evidencias grupales\"/>
    </mc:Choice>
  </mc:AlternateContent>
  <xr:revisionPtr revIDLastSave="0" documentId="13_ncr:1_{CFA51210-1637-4466-BEA7-41E99C6A76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B53" i="1" l="1"/>
  <c r="B54" i="1"/>
  <c r="B55" i="1"/>
  <c r="B56" i="1"/>
  <c r="B57" i="1"/>
  <c r="B58" i="1"/>
  <c r="B52" i="1"/>
  <c r="B50" i="1"/>
  <c r="J58" i="1"/>
  <c r="K58" i="1" s="1"/>
  <c r="H58" i="1"/>
  <c r="I58" i="1" s="1"/>
  <c r="G58" i="1"/>
  <c r="E58" i="1"/>
  <c r="K57" i="1"/>
  <c r="J57" i="1"/>
  <c r="I57" i="1"/>
  <c r="H57" i="1"/>
  <c r="G57" i="1"/>
  <c r="F57" i="1"/>
  <c r="E57" i="1"/>
  <c r="D57" i="1"/>
  <c r="J56" i="1"/>
  <c r="K56" i="1" s="1"/>
  <c r="H56" i="1"/>
  <c r="I56" i="1" s="1"/>
  <c r="G56" i="1"/>
  <c r="E56" i="1"/>
  <c r="K55" i="1"/>
  <c r="J55" i="1"/>
  <c r="I55" i="1"/>
  <c r="H55" i="1"/>
  <c r="G55" i="1"/>
  <c r="F55" i="1"/>
  <c r="E55" i="1"/>
  <c r="D55" i="1"/>
  <c r="J54" i="1"/>
  <c r="K54" i="1" s="1"/>
  <c r="H54" i="1"/>
  <c r="I54" i="1" s="1"/>
  <c r="F54" i="1"/>
  <c r="G54" i="1" s="1"/>
  <c r="D54" i="1"/>
  <c r="E54" i="1" s="1"/>
  <c r="K53" i="1"/>
  <c r="J53" i="1"/>
  <c r="I53" i="1"/>
  <c r="H53" i="1"/>
  <c r="G53" i="1"/>
  <c r="F53" i="1"/>
  <c r="E53" i="1"/>
  <c r="D53" i="1"/>
  <c r="J52" i="1"/>
  <c r="K52" i="1" s="1"/>
  <c r="K59" i="1" s="1"/>
  <c r="H52" i="1"/>
  <c r="I52" i="1" s="1"/>
  <c r="I59" i="1" s="1"/>
  <c r="G52" i="1"/>
  <c r="E52" i="1"/>
  <c r="B104" i="1"/>
  <c r="B105" i="1"/>
  <c r="B106" i="1"/>
  <c r="B107" i="1"/>
  <c r="B108" i="1"/>
  <c r="B109" i="1"/>
  <c r="B103" i="1"/>
  <c r="J109" i="1"/>
  <c r="K109" i="1" s="1"/>
  <c r="H109" i="1"/>
  <c r="I109" i="1" s="1"/>
  <c r="G109" i="1"/>
  <c r="E109" i="1"/>
  <c r="J108" i="1"/>
  <c r="K108" i="1" s="1"/>
  <c r="H108" i="1"/>
  <c r="I108" i="1" s="1"/>
  <c r="G108" i="1"/>
  <c r="F108" i="1"/>
  <c r="D108" i="1"/>
  <c r="E108" i="1" s="1"/>
  <c r="J107" i="1"/>
  <c r="K107" i="1" s="1"/>
  <c r="H107" i="1"/>
  <c r="I107" i="1" s="1"/>
  <c r="G107" i="1"/>
  <c r="E107" i="1"/>
  <c r="J106" i="1"/>
  <c r="K106" i="1" s="1"/>
  <c r="I106" i="1"/>
  <c r="H106" i="1"/>
  <c r="F106" i="1"/>
  <c r="G106" i="1" s="1"/>
  <c r="D106" i="1"/>
  <c r="E106" i="1" s="1"/>
  <c r="J105" i="1"/>
  <c r="K105" i="1" s="1"/>
  <c r="I105" i="1"/>
  <c r="H105" i="1"/>
  <c r="F105" i="1"/>
  <c r="G105" i="1" s="1"/>
  <c r="D105" i="1"/>
  <c r="E105" i="1" s="1"/>
  <c r="K104" i="1"/>
  <c r="J104" i="1"/>
  <c r="H104" i="1"/>
  <c r="I104" i="1" s="1"/>
  <c r="F104" i="1"/>
  <c r="G104" i="1" s="1"/>
  <c r="D104" i="1"/>
  <c r="E104" i="1" s="1"/>
  <c r="K103" i="1"/>
  <c r="J103" i="1"/>
  <c r="H103" i="1"/>
  <c r="I103" i="1" s="1"/>
  <c r="I110" i="1" s="1"/>
  <c r="G103" i="1"/>
  <c r="E103" i="1"/>
  <c r="B88" i="1"/>
  <c r="B75" i="1"/>
  <c r="B62" i="1"/>
  <c r="B91" i="1"/>
  <c r="B92" i="1"/>
  <c r="B93" i="1"/>
  <c r="B94" i="1"/>
  <c r="B95" i="1"/>
  <c r="B96" i="1"/>
  <c r="B90" i="1"/>
  <c r="B78" i="1"/>
  <c r="B79" i="1"/>
  <c r="B80" i="1"/>
  <c r="B81" i="1"/>
  <c r="B82" i="1"/>
  <c r="B83" i="1"/>
  <c r="B77" i="1"/>
  <c r="J96" i="1"/>
  <c r="K96" i="1" s="1"/>
  <c r="H96" i="1"/>
  <c r="I96" i="1" s="1"/>
  <c r="G96" i="1"/>
  <c r="E96" i="1"/>
  <c r="J95" i="1"/>
  <c r="K95" i="1" s="1"/>
  <c r="H95" i="1"/>
  <c r="I95" i="1" s="1"/>
  <c r="F95" i="1"/>
  <c r="G95" i="1" s="1"/>
  <c r="D95" i="1"/>
  <c r="E95" i="1" s="1"/>
  <c r="J94" i="1"/>
  <c r="K94" i="1" s="1"/>
  <c r="H94" i="1"/>
  <c r="I94" i="1" s="1"/>
  <c r="G94" i="1"/>
  <c r="E94" i="1"/>
  <c r="J93" i="1"/>
  <c r="K93" i="1" s="1"/>
  <c r="H93" i="1"/>
  <c r="I93" i="1" s="1"/>
  <c r="F93" i="1"/>
  <c r="G93" i="1" s="1"/>
  <c r="D93" i="1"/>
  <c r="E93" i="1" s="1"/>
  <c r="J92" i="1"/>
  <c r="K92" i="1" s="1"/>
  <c r="H92" i="1"/>
  <c r="I92" i="1" s="1"/>
  <c r="F92" i="1"/>
  <c r="G92" i="1" s="1"/>
  <c r="D92" i="1"/>
  <c r="E92" i="1" s="1"/>
  <c r="J91" i="1"/>
  <c r="K91" i="1" s="1"/>
  <c r="H91" i="1"/>
  <c r="I91" i="1" s="1"/>
  <c r="F91" i="1"/>
  <c r="G91" i="1" s="1"/>
  <c r="D91" i="1"/>
  <c r="E91" i="1" s="1"/>
  <c r="J90" i="1"/>
  <c r="K90" i="1" s="1"/>
  <c r="H90" i="1"/>
  <c r="I90" i="1" s="1"/>
  <c r="G90" i="1"/>
  <c r="E90" i="1"/>
  <c r="J83" i="1"/>
  <c r="K83" i="1" s="1"/>
  <c r="H83" i="1"/>
  <c r="I83" i="1" s="1"/>
  <c r="G83" i="1"/>
  <c r="E83" i="1"/>
  <c r="J82" i="1"/>
  <c r="K82" i="1" s="1"/>
  <c r="H82" i="1"/>
  <c r="I82" i="1" s="1"/>
  <c r="F82" i="1"/>
  <c r="G82" i="1" s="1"/>
  <c r="D82" i="1"/>
  <c r="E82" i="1" s="1"/>
  <c r="J81" i="1"/>
  <c r="K81" i="1" s="1"/>
  <c r="I81" i="1"/>
  <c r="H81" i="1"/>
  <c r="G81" i="1"/>
  <c r="E81" i="1"/>
  <c r="J80" i="1"/>
  <c r="K80" i="1" s="1"/>
  <c r="H80" i="1"/>
  <c r="I80" i="1" s="1"/>
  <c r="F80" i="1"/>
  <c r="G80" i="1" s="1"/>
  <c r="D80" i="1"/>
  <c r="E80" i="1" s="1"/>
  <c r="K79" i="1"/>
  <c r="J79" i="1"/>
  <c r="H79" i="1"/>
  <c r="I79" i="1" s="1"/>
  <c r="F79" i="1"/>
  <c r="G79" i="1" s="1"/>
  <c r="D79" i="1"/>
  <c r="E79" i="1" s="1"/>
  <c r="J78" i="1"/>
  <c r="K78" i="1" s="1"/>
  <c r="H78" i="1"/>
  <c r="I78" i="1" s="1"/>
  <c r="F78" i="1"/>
  <c r="G78" i="1" s="1"/>
  <c r="D78" i="1"/>
  <c r="E78" i="1" s="1"/>
  <c r="J77" i="1"/>
  <c r="K77" i="1" s="1"/>
  <c r="H77" i="1"/>
  <c r="I77" i="1" s="1"/>
  <c r="G77" i="1"/>
  <c r="E77" i="1"/>
  <c r="B37" i="1"/>
  <c r="B24" i="1"/>
  <c r="B11" i="1"/>
  <c r="B65" i="1"/>
  <c r="B66" i="1"/>
  <c r="B67" i="1"/>
  <c r="B68" i="1"/>
  <c r="B69" i="1"/>
  <c r="B70" i="1"/>
  <c r="B64" i="1"/>
  <c r="J70" i="1"/>
  <c r="K70" i="1" s="1"/>
  <c r="I70" i="1"/>
  <c r="H70" i="1"/>
  <c r="G70" i="1"/>
  <c r="E70" i="1"/>
  <c r="J69" i="1"/>
  <c r="K69" i="1" s="1"/>
  <c r="H69" i="1"/>
  <c r="I69" i="1" s="1"/>
  <c r="F69" i="1"/>
  <c r="G69" i="1" s="1"/>
  <c r="D69" i="1"/>
  <c r="E69" i="1" s="1"/>
  <c r="J68" i="1"/>
  <c r="K68" i="1" s="1"/>
  <c r="H68" i="1"/>
  <c r="I68" i="1" s="1"/>
  <c r="G68" i="1"/>
  <c r="E68" i="1"/>
  <c r="J67" i="1"/>
  <c r="K67" i="1" s="1"/>
  <c r="H67" i="1"/>
  <c r="I67" i="1" s="1"/>
  <c r="G67" i="1"/>
  <c r="E67" i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J64" i="1"/>
  <c r="K64" i="1" s="1"/>
  <c r="I64" i="1"/>
  <c r="H64" i="1"/>
  <c r="G64" i="1"/>
  <c r="E64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G45" i="1"/>
  <c r="E45" i="1"/>
  <c r="K44" i="1"/>
  <c r="J44" i="1"/>
  <c r="H44" i="1"/>
  <c r="I44" i="1" s="1"/>
  <c r="F44" i="1"/>
  <c r="G44" i="1" s="1"/>
  <c r="D44" i="1"/>
  <c r="E44" i="1" s="1"/>
  <c r="J43" i="1"/>
  <c r="K43" i="1" s="1"/>
  <c r="H43" i="1"/>
  <c r="I43" i="1" s="1"/>
  <c r="G43" i="1"/>
  <c r="E43" i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G39" i="1"/>
  <c r="J32" i="1"/>
  <c r="K32" i="1" s="1"/>
  <c r="H32" i="1"/>
  <c r="I32" i="1" s="1"/>
  <c r="G32" i="1"/>
  <c r="E32" i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G30" i="1"/>
  <c r="E30" i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G26" i="1"/>
  <c r="E26" i="1"/>
  <c r="E59" i="1" l="1"/>
  <c r="G59" i="1"/>
  <c r="K110" i="1"/>
  <c r="E110" i="1"/>
  <c r="G110" i="1"/>
  <c r="E84" i="1"/>
  <c r="G46" i="1"/>
  <c r="E33" i="1"/>
  <c r="G33" i="1"/>
  <c r="K97" i="1"/>
  <c r="E97" i="1"/>
  <c r="I97" i="1"/>
  <c r="G97" i="1"/>
  <c r="G84" i="1"/>
  <c r="I84" i="1"/>
  <c r="K84" i="1"/>
  <c r="E71" i="1"/>
  <c r="K71" i="1"/>
  <c r="G71" i="1"/>
  <c r="I71" i="1"/>
  <c r="K46" i="1"/>
  <c r="I46" i="1"/>
  <c r="E46" i="1"/>
  <c r="I33" i="1"/>
  <c r="K33" i="1"/>
  <c r="C59" i="1" l="1"/>
  <c r="C60" i="1" s="1"/>
  <c r="C7" i="1" s="1"/>
  <c r="C110" i="1"/>
  <c r="C111" i="1" s="1"/>
  <c r="D7" i="1" s="1"/>
  <c r="C33" i="1"/>
  <c r="C34" i="1" s="1"/>
  <c r="C5" i="1" s="1"/>
  <c r="C46" i="1"/>
  <c r="C47" i="1" s="1"/>
  <c r="C6" i="1" s="1"/>
  <c r="C84" i="1"/>
  <c r="C85" i="1" s="1"/>
  <c r="D5" i="1" s="1"/>
  <c r="C71" i="1"/>
  <c r="C72" i="1" s="1"/>
  <c r="D4" i="1" s="1"/>
  <c r="C97" i="1"/>
  <c r="C98" i="1" s="1"/>
  <c r="D6" i="1" s="1"/>
  <c r="E7" i="1" l="1"/>
  <c r="B14" i="1"/>
  <c r="B15" i="1"/>
  <c r="B16" i="1"/>
  <c r="B17" i="1"/>
  <c r="B18" i="1"/>
  <c r="B19" i="1"/>
  <c r="E13" i="1" l="1"/>
  <c r="D14" i="1"/>
  <c r="E14" i="1" s="1"/>
  <c r="D15" i="1"/>
  <c r="E15" i="1" s="1"/>
  <c r="D16" i="1"/>
  <c r="E16" i="1" s="1"/>
  <c r="E17" i="1"/>
  <c r="D18" i="1"/>
  <c r="E18" i="1" s="1"/>
  <c r="E19" i="1"/>
  <c r="G17" i="1" l="1"/>
  <c r="H17" i="1"/>
  <c r="I17" i="1" s="1"/>
  <c r="J17" i="1"/>
  <c r="K17" i="1" s="1"/>
  <c r="J19" i="1"/>
  <c r="K19" i="1" s="1"/>
  <c r="H19" i="1"/>
  <c r="I19" i="1" s="1"/>
  <c r="G19" i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G13" i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<sst xmlns="http://schemas.openxmlformats.org/spreadsheetml/2006/main" count="250" uniqueCount="70">
  <si>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</si>
  <si>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</si>
  <si>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</si>
  <si>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</si>
  <si>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</si>
  <si>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</si>
  <si>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</si>
  <si>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</si>
  <si>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</si>
  <si>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</si>
  <si>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</si>
  <si>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</si>
  <si>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</si>
  <si>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</si>
  <si>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</si>
  <si>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</si>
  <si>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</si>
  <si>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</si>
  <si>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</si>
  <si>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</si>
  <si>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</si>
  <si>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</si>
  <si>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</si>
  <si>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</si>
  <si>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</si>
  <si>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</si>
  <si>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</si>
  <si>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</si>
  <si>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</si>
  <si>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</si>
  <si>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</si>
  <si>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</si>
  <si>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</si>
  <si>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</si>
  <si>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</si>
  <si>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</si>
  <si>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</si>
  <si>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</si>
  <si>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</si>
  <si>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</si>
  <si>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</si>
  <si>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</si>
  <si>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</si>
  <si>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</si>
  <si>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</si>
  <si>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</si>
  <si>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</si>
  <si>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</si>
  <si>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</si>
  <si>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</si>
  <si>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</si>
  <si>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</si>
  <si>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</si>
  <si>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</si>
  <si>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</si>
  <si>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</si>
  <si>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</si>
  <si>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</si>
  <si>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</si>
  <si>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</si>
  <si>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</si>
  <si>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</si>
  <si>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</si>
  <si>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COMISION 4</t>
  </si>
  <si>
    <t>Sebastian Eduardo Soto Riquelme</t>
  </si>
  <si>
    <t>Gonzalo Raúl Opazo Echeverría</t>
  </si>
  <si>
    <t>Freddy Alexander Montaño Pinto</t>
  </si>
  <si>
    <t>Jorge Alexis Zamora González</t>
  </si>
  <si>
    <t xml:space="preserve">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</si>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</sst>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3" fillId="0" borderId="16" xfId="0" applyFont="1" applyBorder="1" applyAlignment="1">
      <alignment vertical="center" wrapText="1"/>
    </xf>
    <xf numFmtId="0" fontId="13" fillId="0" borderId="16" xfId="0" applyFont="1" applyBorder="1"/>
    <xf numFmtId="0" fontId="0" fillId="0" borderId="16" xfId="0" applyBorder="1"/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809"/>
  <sheetViews>
    <sheetView tabSelected="1" zoomScale="120" zoomScaleNormal="120" workbookViewId="0">
      <selection activeCell="E70" sqref="E70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8">
        <v>0.7</v>
      </c>
      <c r="D2" s="31">
        <v>0.3</v>
      </c>
      <c r="E2" s="32">
        <v>1</v>
      </c>
    </row>
    <row r="3" spans="1:11" ht="30" x14ac:dyDescent="0.25">
      <c r="B3" s="2" t="s">
        <v>0</v>
      </c>
      <c r="C3" s="29" t="s">
        <v>1</v>
      </c>
      <c r="D3" s="33" t="s">
        <v>2</v>
      </c>
      <c r="E3" s="34" t="s">
        <v>3</v>
      </c>
    </row>
    <row r="4" spans="1:11" x14ac:dyDescent="0.25">
      <c r="A4" s="3">
        <v>1</v>
      </c>
      <c r="B4" s="38" t="s">
        <v>64</v>
      </c>
      <c r="C4" s="30">
        <f>C21</f>
        <v>6.1</v>
      </c>
      <c r="D4" s="36">
        <f>C72</f>
        <v>6.1</v>
      </c>
      <c r="E4" s="35">
        <f>C4*C$2+D4*D$2</f>
        <v>6.1</v>
      </c>
    </row>
    <row r="5" spans="1:11" x14ac:dyDescent="0.25">
      <c r="A5" s="3">
        <v>2</v>
      </c>
      <c r="B5" s="39" t="s">
        <v>65</v>
      </c>
      <c r="C5" s="30">
        <f>C34</f>
        <v>6.1</v>
      </c>
      <c r="D5" s="36">
        <f>C85</f>
        <v>6.1</v>
      </c>
      <c r="E5" s="35">
        <f t="shared" ref="E5:E6" si="0">C5*C$2+D5*D$2</f>
        <v>6.1</v>
      </c>
    </row>
    <row r="6" spans="1:11" x14ac:dyDescent="0.25">
      <c r="A6" s="3">
        <v>3</v>
      </c>
      <c r="B6" s="39" t="s">
        <v>66</v>
      </c>
      <c r="C6" s="30">
        <f>C47</f>
        <v>6.1</v>
      </c>
      <c r="D6" s="36">
        <f>C98</f>
        <v>6.1</v>
      </c>
      <c r="E6" s="35">
        <f t="shared" si="0"/>
        <v>6.1</v>
      </c>
    </row>
    <row r="7" spans="1:11" ht="15" customHeight="1" x14ac:dyDescent="0.25">
      <c r="A7" s="3">
        <v>4</v>
      </c>
      <c r="B7" s="40" t="s">
        <v>67</v>
      </c>
      <c r="C7" s="30">
        <f>C60</f>
        <v>6.1</v>
      </c>
      <c r="D7" s="36">
        <f>C111</f>
        <v>6.1</v>
      </c>
      <c r="E7" s="35">
        <f t="shared" ref="E7" si="1">C7*C$2+D7*D$2</f>
        <v>6.1</v>
      </c>
    </row>
    <row r="11" spans="1:11" ht="18.75" outlineLevel="1" x14ac:dyDescent="0.25">
      <c r="A11" s="41" t="s">
        <v>4</v>
      </c>
      <c r="B11" s="11" t="str">
        <f>B4</f>
        <v>Sebastian Eduardo Soto Riquelme</v>
      </c>
      <c r="C11" s="45" t="s">
        <v>5</v>
      </c>
      <c r="D11" s="46" t="s">
        <v>6</v>
      </c>
      <c r="E11" s="47"/>
      <c r="F11" s="47"/>
      <c r="G11" s="47"/>
      <c r="H11" s="47"/>
      <c r="I11" s="47"/>
      <c r="J11" s="47"/>
      <c r="K11" s="48"/>
    </row>
    <row r="12" spans="1:11" outlineLevel="1" x14ac:dyDescent="0.25">
      <c r="A12" s="42"/>
      <c r="B12" s="15" t="s">
        <v>7</v>
      </c>
      <c r="C12" s="44"/>
      <c r="D12" s="46" t="s">
        <v>8</v>
      </c>
      <c r="E12" s="48"/>
      <c r="F12" s="46" t="s">
        <v>9</v>
      </c>
      <c r="G12" s="48"/>
      <c r="H12" s="49" t="s">
        <v>10</v>
      </c>
      <c r="I12" s="48"/>
      <c r="J12" s="46" t="s">
        <v>11</v>
      </c>
      <c r="K12" s="48"/>
    </row>
    <row r="13" spans="1:11" ht="24" outlineLevel="1" x14ac:dyDescent="0.25">
      <c r="A13" s="43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 t="s">
        <v>68</v>
      </c>
      <c r="E13" s="12" t="str">
        <f>IF(D13="X",100*0.15,"")</f>
        <v/>
      </c>
      <c r="F13" s="12" t="s">
        <v>69</v>
      </c>
      <c r="G13" s="12">
        <f>IF(F13="X",60*0.15,"")</f>
        <v>9</v>
      </c>
      <c r="H13" s="12" t="str">
        <f t="shared" ref="H13:H17" si="2">IF($C13=ML,"X","")</f>
        <v/>
      </c>
      <c r="I13" s="12" t="str">
        <f>IF(H13="X",30*0.15,"")</f>
        <v/>
      </c>
      <c r="J13" s="12" t="str">
        <f t="shared" ref="J13:J17" si="3">IF($C13=NL,"X","")</f>
        <v/>
      </c>
      <c r="K13" s="12" t="str">
        <f t="shared" ref="K13:K17" si="4">IF($J13="X",0,"")</f>
        <v/>
      </c>
    </row>
    <row r="14" spans="1:11" ht="26.45" customHeight="1" outlineLevel="1" x14ac:dyDescent="0.25">
      <c r="A14" s="43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8</v>
      </c>
      <c r="D14" s="12" t="str">
        <f t="shared" ref="D13:D17" si="5">IF($C14=CL,"X","")</f>
        <v>X</v>
      </c>
      <c r="E14" s="12">
        <f>IF(D14="X",100*0.25,"")</f>
        <v>25</v>
      </c>
      <c r="F14" s="12" t="str">
        <f t="shared" ref="F13:F17" si="6">IF($C14=L,"X","")</f>
        <v/>
      </c>
      <c r="G14" s="12" t="str">
        <f>IF(F14="X",60*0.25,"")</f>
        <v/>
      </c>
      <c r="H14" s="12" t="str">
        <f t="shared" si="2"/>
        <v/>
      </c>
      <c r="I14" s="12" t="str">
        <f>IF(H14="X",30*0.25,"")</f>
        <v/>
      </c>
      <c r="J14" s="12" t="str">
        <f t="shared" si="3"/>
        <v/>
      </c>
      <c r="K14" s="12" t="str">
        <f t="shared" si="4"/>
        <v/>
      </c>
    </row>
    <row r="15" spans="1:11" ht="24" outlineLevel="1" x14ac:dyDescent="0.25">
      <c r="A15" s="43"/>
      <c r="B15" s="18" t="str">
        <f>RUBRICA!A6</f>
        <v>3. Responde las preguntas realizadas por la comisión, cumpliendo con los estándares de calidad de la disciplina.</v>
      </c>
      <c r="C15" s="16" t="s">
        <v>8</v>
      </c>
      <c r="D15" s="12" t="str">
        <f t="shared" si="5"/>
        <v>X</v>
      </c>
      <c r="E15" s="12">
        <f>IF(D15="X",100*0.2,"")</f>
        <v>20</v>
      </c>
      <c r="F15" s="12" t="str">
        <f t="shared" si="6"/>
        <v/>
      </c>
      <c r="G15" s="12" t="str">
        <f>IF(F15="X",60*0.2,"")</f>
        <v/>
      </c>
      <c r="H15" s="12" t="str">
        <f t="shared" si="2"/>
        <v/>
      </c>
      <c r="I15" s="12" t="str">
        <f>IF(H15="X",30*0.2,"")</f>
        <v/>
      </c>
      <c r="J15" s="12" t="str">
        <f t="shared" si="3"/>
        <v/>
      </c>
      <c r="K15" s="12" t="str">
        <f t="shared" si="4"/>
        <v/>
      </c>
    </row>
    <row r="16" spans="1:11" ht="24" outlineLevel="1" x14ac:dyDescent="0.25">
      <c r="A16" s="43"/>
      <c r="B16" s="18" t="str">
        <f>RUBRICA!A7</f>
        <v>4. Expone el Proyecto APT, considerando el formato y el tiempo establecido para la presentación.</v>
      </c>
      <c r="C16" s="16" t="s">
        <v>8</v>
      </c>
      <c r="D16" s="12" t="str">
        <f t="shared" si="5"/>
        <v>X</v>
      </c>
      <c r="E16" s="12">
        <f>IF(D16="X",100*0.05,"")</f>
        <v>5</v>
      </c>
      <c r="F16" s="12" t="str">
        <f t="shared" si="6"/>
        <v/>
      </c>
      <c r="G16" s="12" t="str">
        <f>IF(F16="X",60*0.05,"")</f>
        <v/>
      </c>
      <c r="H16" s="12" t="str">
        <f t="shared" si="2"/>
        <v/>
      </c>
      <c r="I16" s="12" t="str">
        <f>IF(H16="X",30*0.05,"")</f>
        <v/>
      </c>
      <c r="J16" s="12" t="str">
        <f t="shared" si="3"/>
        <v/>
      </c>
      <c r="K16" s="12" t="str">
        <f t="shared" si="4"/>
        <v/>
      </c>
    </row>
    <row r="17" spans="1:11" ht="24" outlineLevel="1" x14ac:dyDescent="0.25">
      <c r="A17" s="43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 t="s">
        <v>68</v>
      </c>
      <c r="E17" s="12" t="str">
        <f>IF(D17="X",100*0.05,"")</f>
        <v/>
      </c>
      <c r="F17" s="12" t="s">
        <v>69</v>
      </c>
      <c r="G17" s="12">
        <f>IF(F17="X",60*0.05,"")</f>
        <v>3</v>
      </c>
      <c r="H17" s="12" t="str">
        <f t="shared" si="2"/>
        <v/>
      </c>
      <c r="I17" s="12" t="str">
        <f>IF(H17="X",30*0.05,"")</f>
        <v/>
      </c>
      <c r="J17" s="12" t="str">
        <f t="shared" si="3"/>
        <v/>
      </c>
      <c r="K17" s="12" t="str">
        <f t="shared" si="4"/>
        <v/>
      </c>
    </row>
    <row r="18" spans="1:11" ht="36" outlineLevel="1" x14ac:dyDescent="0.25">
      <c r="A18" s="43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7">IF($J18="X",0,"")</f>
        <v/>
      </c>
    </row>
    <row r="19" spans="1:11" ht="24" outlineLevel="1" x14ac:dyDescent="0.25">
      <c r="A19" s="43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">
        <v>68</v>
      </c>
      <c r="E19" s="12" t="str">
        <f>IF(D19="X",100*0.1,"")</f>
        <v/>
      </c>
      <c r="F19" s="12" t="s">
        <v>69</v>
      </c>
      <c r="G19" s="12">
        <f>IF(F19="X",60*0.1,"")</f>
        <v>6</v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7"/>
        <v/>
      </c>
    </row>
    <row r="20" spans="1:11" ht="15.75" customHeight="1" outlineLevel="1" x14ac:dyDescent="0.3">
      <c r="A20" s="42"/>
      <c r="B20" s="17" t="s">
        <v>12</v>
      </c>
      <c r="C20" s="21">
        <f>E20+G20+I20+K20</f>
        <v>88</v>
      </c>
      <c r="D20" s="13"/>
      <c r="E20" s="13">
        <f>SUM(E13:E19)</f>
        <v>70</v>
      </c>
      <c r="F20" s="13"/>
      <c r="G20" s="13">
        <f>SUM(G13:G19)</f>
        <v>18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44"/>
      <c r="B21" s="20" t="s">
        <v>13</v>
      </c>
      <c r="C21" s="14">
        <f>VLOOKUP(C20,ESCALA_IEP!A2:B202,2,FALSE)</f>
        <v>6.1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41" t="s">
        <v>4</v>
      </c>
      <c r="B24" s="11" t="str">
        <f>B5</f>
        <v>Gonzalo Raúl Opazo Echeverría</v>
      </c>
      <c r="C24" s="45" t="s">
        <v>5</v>
      </c>
      <c r="D24" s="46" t="s">
        <v>6</v>
      </c>
      <c r="E24" s="47"/>
      <c r="F24" s="47"/>
      <c r="G24" s="47"/>
      <c r="H24" s="47"/>
      <c r="I24" s="47"/>
      <c r="J24" s="47"/>
      <c r="K24" s="48"/>
    </row>
    <row r="25" spans="1:11" ht="24" customHeight="1" x14ac:dyDescent="0.25">
      <c r="A25" s="42"/>
      <c r="B25" s="15" t="s">
        <v>7</v>
      </c>
      <c r="C25" s="44"/>
      <c r="D25" s="46" t="s">
        <v>8</v>
      </c>
      <c r="E25" s="48"/>
      <c r="F25" s="46" t="s">
        <v>9</v>
      </c>
      <c r="G25" s="48"/>
      <c r="H25" s="49" t="s">
        <v>10</v>
      </c>
      <c r="I25" s="48"/>
      <c r="J25" s="46" t="s">
        <v>11</v>
      </c>
      <c r="K25" s="48"/>
    </row>
    <row r="26" spans="1:11" ht="24" customHeight="1" x14ac:dyDescent="0.25">
      <c r="A26" s="43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 t="s">
        <v>68</v>
      </c>
      <c r="E26" s="12" t="str">
        <f>IF(D26="X",100*0.15,"")</f>
        <v/>
      </c>
      <c r="F26" s="12" t="s">
        <v>69</v>
      </c>
      <c r="G26" s="12">
        <f>IF(F26="X",60*0.15,"")</f>
        <v>9</v>
      </c>
      <c r="H26" s="12" t="str">
        <f t="shared" ref="H26:H30" si="8">IF($C26=ML,"X","")</f>
        <v/>
      </c>
      <c r="I26" s="12" t="str">
        <f>IF(H26="X",30*0.15,"")</f>
        <v/>
      </c>
      <c r="J26" s="12" t="str">
        <f t="shared" ref="J26:J30" si="9">IF($C26=NL,"X","")</f>
        <v/>
      </c>
      <c r="K26" s="12" t="str">
        <f t="shared" ref="K26:K32" si="10">IF($J26="X",0,"")</f>
        <v/>
      </c>
    </row>
    <row r="27" spans="1:11" ht="24" customHeight="1" x14ac:dyDescent="0.25">
      <c r="A27" s="43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8</v>
      </c>
      <c r="D27" s="12" t="str">
        <f t="shared" ref="D26:D30" si="11">IF($C27=CL,"X","")</f>
        <v>X</v>
      </c>
      <c r="E27" s="12">
        <f>IF(D27="X",100*0.25,"")</f>
        <v>25</v>
      </c>
      <c r="F27" s="12" t="str">
        <f t="shared" ref="F26:F30" si="12">IF($C27=L,"X","")</f>
        <v/>
      </c>
      <c r="G27" s="12" t="str">
        <f>IF(F27="X",60*0.25,"")</f>
        <v/>
      </c>
      <c r="H27" s="12" t="str">
        <f t="shared" si="8"/>
        <v/>
      </c>
      <c r="I27" s="12" t="str">
        <f>IF(H27="X",30*0.25,"")</f>
        <v/>
      </c>
      <c r="J27" s="12" t="str">
        <f t="shared" si="9"/>
        <v/>
      </c>
      <c r="K27" s="12" t="str">
        <f t="shared" si="10"/>
        <v/>
      </c>
    </row>
    <row r="28" spans="1:11" ht="24" customHeight="1" x14ac:dyDescent="0.25">
      <c r="A28" s="43"/>
      <c r="B28" s="18" t="str">
        <f>RUBRICA!A6</f>
        <v>3. Responde las preguntas realizadas por la comisión, cumpliendo con los estándares de calidad de la disciplina.</v>
      </c>
      <c r="C28" s="16" t="s">
        <v>8</v>
      </c>
      <c r="D28" s="12" t="str">
        <f t="shared" si="11"/>
        <v>X</v>
      </c>
      <c r="E28" s="12">
        <f>IF(D28="X",100*0.2,"")</f>
        <v>20</v>
      </c>
      <c r="F28" s="12" t="str">
        <f t="shared" si="12"/>
        <v/>
      </c>
      <c r="G28" s="12" t="str">
        <f>IF(F28="X",60*0.2,"")</f>
        <v/>
      </c>
      <c r="H28" s="12" t="str">
        <f t="shared" si="8"/>
        <v/>
      </c>
      <c r="I28" s="12" t="str">
        <f>IF(H28="X",30*0.2,"")</f>
        <v/>
      </c>
      <c r="J28" s="12" t="str">
        <f t="shared" si="9"/>
        <v/>
      </c>
      <c r="K28" s="12" t="str">
        <f t="shared" si="10"/>
        <v/>
      </c>
    </row>
    <row r="29" spans="1:11" ht="24" customHeight="1" x14ac:dyDescent="0.25">
      <c r="A29" s="43"/>
      <c r="B29" s="18" t="str">
        <f>RUBRICA!A7</f>
        <v>4. Expone el Proyecto APT, considerando el formato y el tiempo establecido para la presentación.</v>
      </c>
      <c r="C29" s="16" t="s">
        <v>8</v>
      </c>
      <c r="D29" s="12" t="str">
        <f t="shared" si="11"/>
        <v>X</v>
      </c>
      <c r="E29" s="12">
        <f>IF(D29="X",100*0.05,"")</f>
        <v>5</v>
      </c>
      <c r="F29" s="12" t="str">
        <f t="shared" si="12"/>
        <v/>
      </c>
      <c r="G29" s="12" t="str">
        <f>IF(F29="X",60*0.05,"")</f>
        <v/>
      </c>
      <c r="H29" s="12" t="str">
        <f t="shared" si="8"/>
        <v/>
      </c>
      <c r="I29" s="12" t="str">
        <f>IF(H29="X",30*0.05,"")</f>
        <v/>
      </c>
      <c r="J29" s="12" t="str">
        <f t="shared" si="9"/>
        <v/>
      </c>
      <c r="K29" s="12" t="str">
        <f t="shared" si="10"/>
        <v/>
      </c>
    </row>
    <row r="30" spans="1:11" ht="24" customHeight="1" x14ac:dyDescent="0.25">
      <c r="A30" s="43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">
        <v>68</v>
      </c>
      <c r="E30" s="12" t="str">
        <f>IF(D30="X",100*0.05,"")</f>
        <v/>
      </c>
      <c r="F30" s="12" t="s">
        <v>69</v>
      </c>
      <c r="G30" s="12">
        <f>IF(F30="X",60*0.05,"")</f>
        <v>3</v>
      </c>
      <c r="H30" s="12" t="str">
        <f t="shared" si="8"/>
        <v/>
      </c>
      <c r="I30" s="12" t="str">
        <f>IF(H30="X",30*0.05,"")</f>
        <v/>
      </c>
      <c r="J30" s="12" t="str">
        <f t="shared" si="9"/>
        <v/>
      </c>
      <c r="K30" s="12" t="str">
        <f t="shared" si="10"/>
        <v/>
      </c>
    </row>
    <row r="31" spans="1:11" ht="24" customHeight="1" x14ac:dyDescent="0.25">
      <c r="A31" s="43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0"/>
        <v/>
      </c>
    </row>
    <row r="32" spans="1:11" ht="24" customHeight="1" x14ac:dyDescent="0.25">
      <c r="A32" s="43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">
        <v>68</v>
      </c>
      <c r="E32" s="12" t="str">
        <f>IF(D32="X",100*0.1,"")</f>
        <v/>
      </c>
      <c r="F32" s="12" t="s">
        <v>69</v>
      </c>
      <c r="G32" s="12">
        <f>IF(F32="X",60*0.1,"")</f>
        <v>6</v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0"/>
        <v/>
      </c>
    </row>
    <row r="33" spans="1:11" ht="24" customHeight="1" x14ac:dyDescent="0.3">
      <c r="A33" s="42"/>
      <c r="B33" s="17" t="s">
        <v>12</v>
      </c>
      <c r="C33" s="21">
        <f>E33+G33+I33+K33</f>
        <v>88</v>
      </c>
      <c r="D33" s="13"/>
      <c r="E33" s="13">
        <f>SUM(E26:E32)</f>
        <v>70</v>
      </c>
      <c r="F33" s="13"/>
      <c r="G33" s="13">
        <f>SUM(G26:G32)</f>
        <v>18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4"/>
      <c r="B34" s="20" t="s">
        <v>13</v>
      </c>
      <c r="C34" s="14">
        <f>VLOOKUP(C33,ESCALA_IEP!A15:B215,2,FALSE)</f>
        <v>6.1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41" t="s">
        <v>4</v>
      </c>
      <c r="B37" s="11" t="str">
        <f>B6</f>
        <v>Freddy Alexander Montaño Pinto</v>
      </c>
      <c r="C37" s="45" t="s">
        <v>5</v>
      </c>
      <c r="D37" s="46" t="s">
        <v>6</v>
      </c>
      <c r="E37" s="47"/>
      <c r="F37" s="47"/>
      <c r="G37" s="47"/>
      <c r="H37" s="47"/>
      <c r="I37" s="47"/>
      <c r="J37" s="47"/>
      <c r="K37" s="48"/>
    </row>
    <row r="38" spans="1:11" ht="24" customHeight="1" x14ac:dyDescent="0.25">
      <c r="A38" s="42"/>
      <c r="B38" s="15" t="s">
        <v>7</v>
      </c>
      <c r="C38" s="44"/>
      <c r="D38" s="46" t="s">
        <v>8</v>
      </c>
      <c r="E38" s="48"/>
      <c r="F38" s="46" t="s">
        <v>9</v>
      </c>
      <c r="G38" s="48"/>
      <c r="H38" s="49" t="s">
        <v>10</v>
      </c>
      <c r="I38" s="48"/>
      <c r="J38" s="46" t="s">
        <v>11</v>
      </c>
      <c r="K38" s="48"/>
    </row>
    <row r="39" spans="1:11" ht="24" customHeight="1" x14ac:dyDescent="0.25">
      <c r="A39" s="43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 t="s">
        <v>68</v>
      </c>
      <c r="E39" s="12" t="s">
        <v>68</v>
      </c>
      <c r="F39" s="12" t="s">
        <v>69</v>
      </c>
      <c r="G39" s="12">
        <f>IF(F39="X",60*0.15,"")</f>
        <v>9</v>
      </c>
      <c r="H39" s="12" t="str">
        <f t="shared" ref="H39:H43" si="13">IF($C39=ML,"X","")</f>
        <v/>
      </c>
      <c r="I39" s="12" t="str">
        <f>IF(H39="X",30*0.15,"")</f>
        <v/>
      </c>
      <c r="J39" s="12" t="str">
        <f t="shared" ref="J39:J43" si="14">IF($C39=NL,"X","")</f>
        <v/>
      </c>
      <c r="K39" s="12" t="str">
        <f t="shared" ref="K39:K45" si="15">IF($J39="X",0,"")</f>
        <v/>
      </c>
    </row>
    <row r="40" spans="1:11" ht="24" customHeight="1" x14ac:dyDescent="0.25">
      <c r="A40" s="43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8</v>
      </c>
      <c r="D40" s="12" t="str">
        <f t="shared" ref="D39:D43" si="16">IF($C40=CL,"X","")</f>
        <v>X</v>
      </c>
      <c r="E40" s="12">
        <f>IF(D40="X",100*0.25,"")</f>
        <v>25</v>
      </c>
      <c r="F40" s="12" t="str">
        <f t="shared" ref="F39:F43" si="17">IF($C40=L,"X","")</f>
        <v/>
      </c>
      <c r="G40" s="12" t="str">
        <f>IF(F40="X",60*0.25,"")</f>
        <v/>
      </c>
      <c r="H40" s="12" t="str">
        <f t="shared" si="13"/>
        <v/>
      </c>
      <c r="I40" s="12" t="str">
        <f>IF(H40="X",30*0.25,"")</f>
        <v/>
      </c>
      <c r="J40" s="12" t="str">
        <f t="shared" si="14"/>
        <v/>
      </c>
      <c r="K40" s="12" t="str">
        <f t="shared" si="15"/>
        <v/>
      </c>
    </row>
    <row r="41" spans="1:11" ht="24" customHeight="1" x14ac:dyDescent="0.25">
      <c r="A41" s="43"/>
      <c r="B41" s="18" t="str">
        <f>RUBRICA!A6</f>
        <v>3. Responde las preguntas realizadas por la comisión, cumpliendo con los estándares de calidad de la disciplina.</v>
      </c>
      <c r="C41" s="16" t="s">
        <v>8</v>
      </c>
      <c r="D41" s="12" t="str">
        <f t="shared" si="16"/>
        <v>X</v>
      </c>
      <c r="E41" s="12">
        <f>IF(D41="X",100*0.2,"")</f>
        <v>20</v>
      </c>
      <c r="F41" s="12" t="str">
        <f t="shared" si="17"/>
        <v/>
      </c>
      <c r="G41" s="12" t="str">
        <f>IF(F41="X",60*0.2,"")</f>
        <v/>
      </c>
      <c r="H41" s="12" t="str">
        <f t="shared" si="13"/>
        <v/>
      </c>
      <c r="I41" s="12" t="str">
        <f>IF(H41="X",30*0.2,"")</f>
        <v/>
      </c>
      <c r="J41" s="12" t="str">
        <f t="shared" si="14"/>
        <v/>
      </c>
      <c r="K41" s="12" t="str">
        <f t="shared" si="15"/>
        <v/>
      </c>
    </row>
    <row r="42" spans="1:11" ht="24" customHeight="1" x14ac:dyDescent="0.25">
      <c r="A42" s="43"/>
      <c r="B42" s="18" t="str">
        <f>RUBRICA!A7</f>
        <v>4. Expone el Proyecto APT, considerando el formato y el tiempo establecido para la presentación.</v>
      </c>
      <c r="C42" s="16" t="s">
        <v>8</v>
      </c>
      <c r="D42" s="12" t="str">
        <f t="shared" si="16"/>
        <v>X</v>
      </c>
      <c r="E42" s="12">
        <f>IF(D42="X",100*0.05,"")</f>
        <v>5</v>
      </c>
      <c r="F42" s="12" t="str">
        <f t="shared" si="17"/>
        <v/>
      </c>
      <c r="G42" s="12" t="str">
        <f>IF(F42="X",60*0.05,"")</f>
        <v/>
      </c>
      <c r="H42" s="12" t="str">
        <f t="shared" si="13"/>
        <v/>
      </c>
      <c r="I42" s="12" t="str">
        <f>IF(H42="X",30*0.05,"")</f>
        <v/>
      </c>
      <c r="J42" s="12" t="str">
        <f t="shared" si="14"/>
        <v/>
      </c>
      <c r="K42" s="12" t="str">
        <f t="shared" si="15"/>
        <v/>
      </c>
    </row>
    <row r="43" spans="1:11" ht="24" customHeight="1" x14ac:dyDescent="0.25">
      <c r="A43" s="43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">
        <v>68</v>
      </c>
      <c r="E43" s="12" t="str">
        <f>IF(D43="X",100*0.05,"")</f>
        <v/>
      </c>
      <c r="F43" s="12" t="s">
        <v>69</v>
      </c>
      <c r="G43" s="12">
        <f>IF(F43="X",60*0.05,"")</f>
        <v>3</v>
      </c>
      <c r="H43" s="12" t="str">
        <f t="shared" si="13"/>
        <v/>
      </c>
      <c r="I43" s="12" t="str">
        <f>IF(H43="X",30*0.05,"")</f>
        <v/>
      </c>
      <c r="J43" s="12" t="str">
        <f t="shared" si="14"/>
        <v/>
      </c>
      <c r="K43" s="12" t="str">
        <f t="shared" si="15"/>
        <v/>
      </c>
    </row>
    <row r="44" spans="1:11" ht="24" customHeight="1" x14ac:dyDescent="0.25">
      <c r="A44" s="43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5"/>
        <v/>
      </c>
    </row>
    <row r="45" spans="1:11" ht="24" customHeight="1" x14ac:dyDescent="0.25">
      <c r="A45" s="43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">
        <v>68</v>
      </c>
      <c r="E45" s="12" t="str">
        <f>IF(D45="X",100*0.1,"")</f>
        <v/>
      </c>
      <c r="F45" s="12" t="s">
        <v>69</v>
      </c>
      <c r="G45" s="12">
        <f>IF(F45="X",60*0.1,"")</f>
        <v>6</v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5"/>
        <v/>
      </c>
    </row>
    <row r="46" spans="1:11" ht="24" customHeight="1" x14ac:dyDescent="0.3">
      <c r="A46" s="42"/>
      <c r="B46" s="17" t="s">
        <v>12</v>
      </c>
      <c r="C46" s="21">
        <f>E46+G46+I46+K46</f>
        <v>88</v>
      </c>
      <c r="D46" s="13"/>
      <c r="E46" s="13">
        <f>SUM(E39:E45)</f>
        <v>70</v>
      </c>
      <c r="F46" s="13"/>
      <c r="G46" s="13">
        <f>SUM(G39:G45)</f>
        <v>18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44"/>
      <c r="B47" s="20" t="s">
        <v>13</v>
      </c>
      <c r="C47" s="14">
        <f>VLOOKUP(C46,ESCALA_IEP!A28:B228,2,FALSE)</f>
        <v>6.1</v>
      </c>
    </row>
    <row r="48" spans="1:11" ht="15.75" customHeight="1" x14ac:dyDescent="0.25"/>
    <row r="49" spans="1:11" ht="13.9" customHeight="1" x14ac:dyDescent="0.25"/>
    <row r="50" spans="1:11" ht="24" customHeight="1" x14ac:dyDescent="0.25">
      <c r="A50" s="41" t="s">
        <v>4</v>
      </c>
      <c r="B50" s="11" t="str">
        <f>B7</f>
        <v>Jorge Alexis Zamora González</v>
      </c>
      <c r="C50" s="45" t="s">
        <v>5</v>
      </c>
      <c r="D50" s="46" t="s">
        <v>6</v>
      </c>
      <c r="E50" s="47"/>
      <c r="F50" s="47"/>
      <c r="G50" s="47"/>
      <c r="H50" s="47"/>
      <c r="I50" s="47"/>
      <c r="J50" s="47"/>
      <c r="K50" s="48"/>
    </row>
    <row r="51" spans="1:11" ht="24" customHeight="1" x14ac:dyDescent="0.25">
      <c r="A51" s="42"/>
      <c r="B51" s="15" t="s">
        <v>7</v>
      </c>
      <c r="C51" s="44"/>
      <c r="D51" s="46" t="s">
        <v>8</v>
      </c>
      <c r="E51" s="48"/>
      <c r="F51" s="46" t="s">
        <v>9</v>
      </c>
      <c r="G51" s="48"/>
      <c r="H51" s="49" t="s">
        <v>10</v>
      </c>
      <c r="I51" s="48"/>
      <c r="J51" s="46" t="s">
        <v>11</v>
      </c>
      <c r="K51" s="48"/>
    </row>
    <row r="52" spans="1:11" ht="24" customHeight="1" x14ac:dyDescent="0.25">
      <c r="A52" s="43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 t="s">
        <v>68</v>
      </c>
      <c r="E52" s="12" t="str">
        <f>IF(D52="X",100*0.15,"")</f>
        <v/>
      </c>
      <c r="F52" s="12" t="s">
        <v>69</v>
      </c>
      <c r="G52" s="12">
        <f>IF(F52="X",60*0.15,"")</f>
        <v>9</v>
      </c>
      <c r="H52" s="12" t="str">
        <f t="shared" ref="H52:H56" si="18">IF($C52=ML,"X","")</f>
        <v/>
      </c>
      <c r="I52" s="12" t="str">
        <f>IF(H52="X",30*0.15,"")</f>
        <v/>
      </c>
      <c r="J52" s="12" t="str">
        <f t="shared" ref="J52:J56" si="19">IF($C52=NL,"X","")</f>
        <v/>
      </c>
      <c r="K52" s="12" t="str">
        <f t="shared" ref="K52:K58" si="20">IF($J52="X",0,"")</f>
        <v/>
      </c>
    </row>
    <row r="53" spans="1:11" ht="24" customHeight="1" x14ac:dyDescent="0.25">
      <c r="A53" s="43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8</v>
      </c>
      <c r="D53" s="12" t="str">
        <f t="shared" ref="D52:D56" si="21">IF($C53=CL,"X","")</f>
        <v>X</v>
      </c>
      <c r="E53" s="12">
        <f>IF(D53="X",100*0.25,"")</f>
        <v>25</v>
      </c>
      <c r="F53" s="12" t="str">
        <f t="shared" ref="F52:F56" si="22">IF($C53=L,"X","")</f>
        <v/>
      </c>
      <c r="G53" s="12" t="str">
        <f>IF(F53="X",60*0.25,"")</f>
        <v/>
      </c>
      <c r="H53" s="12" t="str">
        <f t="shared" si="18"/>
        <v/>
      </c>
      <c r="I53" s="12" t="str">
        <f>IF(H53="X",30*0.25,"")</f>
        <v/>
      </c>
      <c r="J53" s="12" t="str">
        <f t="shared" si="19"/>
        <v/>
      </c>
      <c r="K53" s="12" t="str">
        <f t="shared" si="20"/>
        <v/>
      </c>
    </row>
    <row r="54" spans="1:11" ht="24" customHeight="1" x14ac:dyDescent="0.25">
      <c r="A54" s="43"/>
      <c r="B54" s="18" t="str">
        <f>RUBRICA!A6</f>
        <v>3. Responde las preguntas realizadas por la comisión, cumpliendo con los estándares de calidad de la disciplina.</v>
      </c>
      <c r="C54" s="16" t="s">
        <v>8</v>
      </c>
      <c r="D54" s="12" t="str">
        <f t="shared" si="21"/>
        <v>X</v>
      </c>
      <c r="E54" s="12">
        <f>IF(D54="X",100*0.2,"")</f>
        <v>20</v>
      </c>
      <c r="F54" s="12" t="str">
        <f t="shared" si="22"/>
        <v/>
      </c>
      <c r="G54" s="12" t="str">
        <f>IF(F54="X",60*0.2,"")</f>
        <v/>
      </c>
      <c r="H54" s="12" t="str">
        <f t="shared" si="18"/>
        <v/>
      </c>
      <c r="I54" s="12" t="str">
        <f>IF(H54="X",30*0.2,"")</f>
        <v/>
      </c>
      <c r="J54" s="12" t="str">
        <f t="shared" si="19"/>
        <v/>
      </c>
      <c r="K54" s="12" t="str">
        <f t="shared" si="20"/>
        <v/>
      </c>
    </row>
    <row r="55" spans="1:11" ht="24" customHeight="1" x14ac:dyDescent="0.25">
      <c r="A55" s="43"/>
      <c r="B55" s="18" t="str">
        <f>RUBRICA!A7</f>
        <v>4. Expone el Proyecto APT, considerando el formato y el tiempo establecido para la presentación.</v>
      </c>
      <c r="C55" s="16" t="s">
        <v>8</v>
      </c>
      <c r="D55" s="12" t="str">
        <f t="shared" si="21"/>
        <v>X</v>
      </c>
      <c r="E55" s="12">
        <f>IF(D55="X",100*0.05,"")</f>
        <v>5</v>
      </c>
      <c r="F55" s="12" t="str">
        <f t="shared" si="22"/>
        <v/>
      </c>
      <c r="G55" s="12" t="str">
        <f>IF(F55="X",60*0.05,"")</f>
        <v/>
      </c>
      <c r="H55" s="12" t="str">
        <f t="shared" si="18"/>
        <v/>
      </c>
      <c r="I55" s="12" t="str">
        <f>IF(H55="X",30*0.05,"")</f>
        <v/>
      </c>
      <c r="J55" s="12" t="str">
        <f t="shared" si="19"/>
        <v/>
      </c>
      <c r="K55" s="12" t="str">
        <f t="shared" si="20"/>
        <v/>
      </c>
    </row>
    <row r="56" spans="1:11" ht="24" customHeight="1" x14ac:dyDescent="0.25">
      <c r="A56" s="43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 t="s">
        <v>68</v>
      </c>
      <c r="E56" s="12" t="str">
        <f>IF(D56="X",100*0.05,"")</f>
        <v/>
      </c>
      <c r="F56" s="12" t="s">
        <v>69</v>
      </c>
      <c r="G56" s="12">
        <f>IF(F56="X",60*0.05,"")</f>
        <v>3</v>
      </c>
      <c r="H56" s="12" t="str">
        <f t="shared" si="18"/>
        <v/>
      </c>
      <c r="I56" s="12" t="str">
        <f>IF(H56="X",30*0.05,"")</f>
        <v/>
      </c>
      <c r="J56" s="12" t="str">
        <f t="shared" si="19"/>
        <v/>
      </c>
      <c r="K56" s="12" t="str">
        <f t="shared" si="20"/>
        <v/>
      </c>
    </row>
    <row r="57" spans="1:11" ht="24" customHeight="1" x14ac:dyDescent="0.25">
      <c r="A57" s="43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0"/>
        <v/>
      </c>
    </row>
    <row r="58" spans="1:11" ht="24" customHeight="1" x14ac:dyDescent="0.25">
      <c r="A58" s="43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">
        <v>68</v>
      </c>
      <c r="E58" s="12" t="str">
        <f>IF(D58="X",100*0.1,"")</f>
        <v/>
      </c>
      <c r="F58" s="12" t="s">
        <v>69</v>
      </c>
      <c r="G58" s="12">
        <f>IF(F58="X",60*0.1,"")</f>
        <v>6</v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0"/>
        <v/>
      </c>
    </row>
    <row r="59" spans="1:11" ht="24" customHeight="1" x14ac:dyDescent="0.3">
      <c r="A59" s="42"/>
      <c r="B59" s="17" t="s">
        <v>12</v>
      </c>
      <c r="C59" s="21">
        <f>E59+G59+I59+K59</f>
        <v>88</v>
      </c>
      <c r="D59" s="13"/>
      <c r="E59" s="13">
        <f>SUM(E52:E58)</f>
        <v>70</v>
      </c>
      <c r="F59" s="13"/>
      <c r="G59" s="13">
        <f>SUM(G52:G58)</f>
        <v>18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">
      <c r="A60" s="44"/>
      <c r="B60" s="20" t="s">
        <v>13</v>
      </c>
      <c r="C60" s="14">
        <f>VLOOKUP(C59,ESCALA_IEP!A41:B241,2,FALSE)</f>
        <v>6.1</v>
      </c>
    </row>
    <row r="61" spans="1:11" ht="15.75" customHeight="1" x14ac:dyDescent="0.25"/>
    <row r="62" spans="1:11" ht="24" customHeight="1" x14ac:dyDescent="0.25">
      <c r="A62" s="50" t="s">
        <v>14</v>
      </c>
      <c r="B62" s="11" t="str">
        <f>B4</f>
        <v>Sebastian Eduardo Soto Riquelme</v>
      </c>
      <c r="C62" s="45" t="s">
        <v>5</v>
      </c>
      <c r="D62" s="46" t="s">
        <v>6</v>
      </c>
      <c r="E62" s="47"/>
      <c r="F62" s="47"/>
      <c r="G62" s="47"/>
      <c r="H62" s="47"/>
      <c r="I62" s="47"/>
      <c r="J62" s="47"/>
      <c r="K62" s="48"/>
    </row>
    <row r="63" spans="1:11" ht="24" customHeight="1" x14ac:dyDescent="0.25">
      <c r="A63" s="42"/>
      <c r="B63" s="15" t="s">
        <v>7</v>
      </c>
      <c r="C63" s="44"/>
      <c r="D63" s="46" t="s">
        <v>8</v>
      </c>
      <c r="E63" s="48"/>
      <c r="F63" s="46" t="s">
        <v>9</v>
      </c>
      <c r="G63" s="48"/>
      <c r="H63" s="49" t="s">
        <v>10</v>
      </c>
      <c r="I63" s="48"/>
      <c r="J63" s="46" t="s">
        <v>11</v>
      </c>
      <c r="K63" s="48"/>
    </row>
    <row r="64" spans="1:11" ht="24" customHeight="1" x14ac:dyDescent="0.25">
      <c r="A64" s="43"/>
      <c r="B64" s="18" t="str">
        <f>RUBRICA!A4</f>
        <v xml:space="preserve">1. Presenta el proyecto considerando la relevancia, objetivos, metodología y desarrollo, de acuerdo a los estándares de calidad de la disciplina. </v>
      </c>
      <c r="C64" s="16" t="s">
        <v>8</v>
      </c>
      <c r="D64" s="12" t="s">
        <v>68</v>
      </c>
      <c r="E64" s="12" t="str">
        <f>IF(D64="X",100*0.15,"")</f>
        <v/>
      </c>
      <c r="F64" s="12" t="s">
        <v>69</v>
      </c>
      <c r="G64" s="12">
        <f>IF(F64="X",60*0.15,"")</f>
        <v>9</v>
      </c>
      <c r="H64" s="12" t="str">
        <f t="shared" ref="H64:H68" si="23">IF($C64=ML,"X","")</f>
        <v/>
      </c>
      <c r="I64" s="12" t="str">
        <f>IF(H64="X",30*0.15,"")</f>
        <v/>
      </c>
      <c r="J64" s="12" t="str">
        <f t="shared" ref="J64:J68" si="24">IF($C64=NL,"X","")</f>
        <v/>
      </c>
      <c r="K64" s="12" t="str">
        <f t="shared" ref="K64:K70" si="25">IF($J64="X",0,"")</f>
        <v/>
      </c>
    </row>
    <row r="65" spans="1:11" ht="24" customHeight="1" x14ac:dyDescent="0.25">
      <c r="A65" s="43"/>
      <c r="B65" s="18" t="str">
        <f>RUBRICA!A5</f>
        <v xml:space="preserve">2. Presenta las evidencias del Proyecto APT, dando cuenta del cumplimiento de los objetivos y de acuerdo a los estándares de la disciplina. </v>
      </c>
      <c r="C65" s="16" t="s">
        <v>8</v>
      </c>
      <c r="D65" s="12" t="str">
        <f t="shared" ref="D64:D68" si="26">IF($C65=CL,"X","")</f>
        <v>X</v>
      </c>
      <c r="E65" s="12">
        <f>IF(D65="X",100*0.25,"")</f>
        <v>25</v>
      </c>
      <c r="F65" s="12" t="str">
        <f t="shared" ref="F64:F68" si="27">IF($C65=L,"X","")</f>
        <v/>
      </c>
      <c r="G65" s="12" t="str">
        <f>IF(F65="X",60*0.25,"")</f>
        <v/>
      </c>
      <c r="H65" s="12" t="str">
        <f t="shared" si="23"/>
        <v/>
      </c>
      <c r="I65" s="12" t="str">
        <f>IF(H65="X",30*0.25,"")</f>
        <v/>
      </c>
      <c r="J65" s="12" t="str">
        <f t="shared" si="24"/>
        <v/>
      </c>
      <c r="K65" s="12" t="str">
        <f t="shared" si="25"/>
        <v/>
      </c>
    </row>
    <row r="66" spans="1:11" ht="24" customHeight="1" x14ac:dyDescent="0.25">
      <c r="A66" s="43"/>
      <c r="B66" s="18" t="str">
        <f>RUBRICA!A6</f>
        <v>3. Responde las preguntas realizadas por la comisión, cumpliendo con los estándares de calidad de la disciplina.</v>
      </c>
      <c r="C66" s="16" t="s">
        <v>8</v>
      </c>
      <c r="D66" s="12" t="str">
        <f t="shared" si="26"/>
        <v>X</v>
      </c>
      <c r="E66" s="12">
        <f>IF(D66="X",100*0.2,"")</f>
        <v>20</v>
      </c>
      <c r="F66" s="12" t="str">
        <f t="shared" si="27"/>
        <v/>
      </c>
      <c r="G66" s="12" t="str">
        <f>IF(F66="X",60*0.2,"")</f>
        <v/>
      </c>
      <c r="H66" s="12" t="str">
        <f t="shared" si="23"/>
        <v/>
      </c>
      <c r="I66" s="12" t="str">
        <f>IF(H66="X",30*0.2,"")</f>
        <v/>
      </c>
      <c r="J66" s="12" t="str">
        <f t="shared" si="24"/>
        <v/>
      </c>
      <c r="K66" s="12" t="str">
        <f t="shared" si="25"/>
        <v/>
      </c>
    </row>
    <row r="67" spans="1:11" ht="24" customHeight="1" x14ac:dyDescent="0.25">
      <c r="A67" s="43"/>
      <c r="B67" s="18" t="str">
        <f>RUBRICA!A7</f>
        <v>4. Expone el Proyecto APT, considerando el formato y el tiempo establecido para la presentación.</v>
      </c>
      <c r="C67" s="16" t="s">
        <v>8</v>
      </c>
      <c r="D67" s="12" t="s">
        <v>69</v>
      </c>
      <c r="E67" s="12">
        <f>IF(D67="X",100*0.05,"")</f>
        <v>5</v>
      </c>
      <c r="F67" s="12" t="s">
        <v>68</v>
      </c>
      <c r="G67" s="12" t="str">
        <f>IF(F67="X",60*0.05,"")</f>
        <v/>
      </c>
      <c r="H67" s="12" t="str">
        <f t="shared" si="23"/>
        <v/>
      </c>
      <c r="I67" s="12" t="str">
        <f>IF(H67="X",30*0.05,"")</f>
        <v/>
      </c>
      <c r="J67" s="12" t="str">
        <f t="shared" si="24"/>
        <v/>
      </c>
      <c r="K67" s="12" t="str">
        <f t="shared" si="25"/>
        <v/>
      </c>
    </row>
    <row r="68" spans="1:11" ht="24" customHeight="1" x14ac:dyDescent="0.25">
      <c r="A68" s="43"/>
      <c r="B68" s="18" t="str">
        <f>RUBRICA!A8</f>
        <v>5. Expresa sus ideas con fluidez, claridad y precisión, utilizando lenguaje técnico propio de la disciplina.</v>
      </c>
      <c r="C68" s="16" t="s">
        <v>8</v>
      </c>
      <c r="D68" s="12" t="s">
        <v>68</v>
      </c>
      <c r="E68" s="12" t="str">
        <f>IF(D68="X",100*0.05,"")</f>
        <v/>
      </c>
      <c r="F68" s="12" t="s">
        <v>69</v>
      </c>
      <c r="G68" s="12">
        <f>IF(F68="X",60*0.05,"")</f>
        <v>3</v>
      </c>
      <c r="H68" s="12" t="str">
        <f t="shared" si="23"/>
        <v/>
      </c>
      <c r="I68" s="12" t="str">
        <f>IF(H68="X",30*0.05,"")</f>
        <v/>
      </c>
      <c r="J68" s="12" t="str">
        <f t="shared" si="24"/>
        <v/>
      </c>
      <c r="K68" s="12" t="str">
        <f t="shared" si="25"/>
        <v/>
      </c>
    </row>
    <row r="69" spans="1:11" ht="24" customHeight="1" x14ac:dyDescent="0.25">
      <c r="A69" s="43"/>
      <c r="B69" s="18" t="str">
        <f>RUBRICA!A9</f>
        <v>6. Entrega la documentación y evidencias requerida por la asignatura de acuerdo a la estructura y nombres solicitados, guardando todas las evidencias de avances en Git</v>
      </c>
      <c r="C69" s="16" t="s">
        <v>8</v>
      </c>
      <c r="D69" s="12" t="str">
        <f>IF($C69=CL,"X","")</f>
        <v>X</v>
      </c>
      <c r="E69" s="12">
        <f>IF(D69="X",100*0.2,"")</f>
        <v>20</v>
      </c>
      <c r="F69" s="12" t="str">
        <f>IF($C69=L,"X","")</f>
        <v/>
      </c>
      <c r="G69" s="12" t="str">
        <f>IF(F69="X",60*0.2,"")</f>
        <v/>
      </c>
      <c r="H69" s="12" t="str">
        <f>IF($C69=ML,"X","")</f>
        <v/>
      </c>
      <c r="I69" s="12" t="str">
        <f>IF(H69="X",30*0.2,"")</f>
        <v/>
      </c>
      <c r="J69" s="12" t="str">
        <f>IF($C69=NL,"X","")</f>
        <v/>
      </c>
      <c r="K69" s="12" t="str">
        <f t="shared" si="25"/>
        <v/>
      </c>
    </row>
    <row r="70" spans="1:11" ht="24" customHeight="1" x14ac:dyDescent="0.25">
      <c r="A70" s="43"/>
      <c r="B70" s="18" t="str">
        <f>RUBRICA!A10</f>
        <v xml:space="preserve">7. Expone el tema utilizando un lenguaje técnico disciplinar al presentar la propuesta y responde evidenciando un manejo de la información. </v>
      </c>
      <c r="C70" s="16" t="s">
        <v>8</v>
      </c>
      <c r="D70" s="12" t="s">
        <v>68</v>
      </c>
      <c r="E70" s="12" t="str">
        <f>IF(D70="X",100*0.1,"")</f>
        <v/>
      </c>
      <c r="F70" s="12" t="s">
        <v>69</v>
      </c>
      <c r="G70" s="12">
        <f>IF(F70="X",60*0.1,"")</f>
        <v>6</v>
      </c>
      <c r="H70" s="12" t="str">
        <f>IF($C70=ML,"X","")</f>
        <v/>
      </c>
      <c r="I70" s="12" t="str">
        <f>IF(H70="X",30*0.1,"")</f>
        <v/>
      </c>
      <c r="J70" s="12" t="str">
        <f>IF($C70=NL,"X","")</f>
        <v/>
      </c>
      <c r="K70" s="12" t="str">
        <f t="shared" si="25"/>
        <v/>
      </c>
    </row>
    <row r="71" spans="1:11" ht="24" customHeight="1" x14ac:dyDescent="0.3">
      <c r="A71" s="42"/>
      <c r="B71" s="17" t="s">
        <v>12</v>
      </c>
      <c r="C71" s="21">
        <f>E71+G71+I71+K71</f>
        <v>88</v>
      </c>
      <c r="D71" s="13"/>
      <c r="E71" s="13">
        <f>SUM(E64:E70)</f>
        <v>70</v>
      </c>
      <c r="F71" s="13"/>
      <c r="G71" s="13">
        <f>SUM(G64:G70)</f>
        <v>18</v>
      </c>
      <c r="H71" s="13"/>
      <c r="I71" s="13">
        <f>SUM(I64:I70)</f>
        <v>0</v>
      </c>
      <c r="J71" s="13"/>
      <c r="K71" s="13">
        <f>SUM(K64:K70)</f>
        <v>0</v>
      </c>
    </row>
    <row r="72" spans="1:11" ht="24" customHeight="1" x14ac:dyDescent="0.3">
      <c r="A72" s="44"/>
      <c r="B72" s="20" t="s">
        <v>13</v>
      </c>
      <c r="C72" s="14">
        <f>VLOOKUP(C71,ESCALA_IEP!A41:B241,2,FALSE)</f>
        <v>6.1</v>
      </c>
    </row>
    <row r="73" spans="1:11" ht="15.75" customHeight="1" x14ac:dyDescent="0.25"/>
    <row r="74" spans="1:11" ht="15.75" customHeight="1" x14ac:dyDescent="0.25"/>
    <row r="75" spans="1:11" ht="24" customHeight="1" x14ac:dyDescent="0.25">
      <c r="A75" s="50" t="s">
        <v>15</v>
      </c>
      <c r="B75" s="11" t="str">
        <f>B5</f>
        <v>Gonzalo Raúl Opazo Echeverría</v>
      </c>
      <c r="C75" s="45" t="s">
        <v>5</v>
      </c>
      <c r="D75" s="46" t="s">
        <v>6</v>
      </c>
      <c r="E75" s="47"/>
      <c r="F75" s="47"/>
      <c r="G75" s="47"/>
      <c r="H75" s="47"/>
      <c r="I75" s="47"/>
      <c r="J75" s="47"/>
      <c r="K75" s="48"/>
    </row>
    <row r="76" spans="1:11" ht="24" customHeight="1" x14ac:dyDescent="0.25">
      <c r="A76" s="42"/>
      <c r="B76" s="15" t="s">
        <v>7</v>
      </c>
      <c r="C76" s="44"/>
      <c r="D76" s="46" t="s">
        <v>8</v>
      </c>
      <c r="E76" s="48"/>
      <c r="F76" s="46" t="s">
        <v>9</v>
      </c>
      <c r="G76" s="48"/>
      <c r="H76" s="49" t="s">
        <v>10</v>
      </c>
      <c r="I76" s="48"/>
      <c r="J76" s="46" t="s">
        <v>11</v>
      </c>
      <c r="K76" s="48"/>
    </row>
    <row r="77" spans="1:11" ht="24" customHeight="1" x14ac:dyDescent="0.25">
      <c r="A77" s="43"/>
      <c r="B77" s="18" t="str">
        <f>RUBRICA!A4</f>
        <v xml:space="preserve">1. Presenta el proyecto considerando la relevancia, objetivos, metodología y desarrollo, de acuerdo a los estándares de calidad de la disciplina. </v>
      </c>
      <c r="C77" s="16" t="s">
        <v>8</v>
      </c>
      <c r="D77" s="12" t="s">
        <v>68</v>
      </c>
      <c r="E77" s="12" t="str">
        <f>IF(D77="X",100*0.15,"")</f>
        <v/>
      </c>
      <c r="F77" s="12" t="s">
        <v>69</v>
      </c>
      <c r="G77" s="12">
        <f>IF(F77="X",60*0.15,"")</f>
        <v>9</v>
      </c>
      <c r="H77" s="12" t="str">
        <f t="shared" ref="H77:H81" si="28">IF($C77=ML,"X","")</f>
        <v/>
      </c>
      <c r="I77" s="12" t="str">
        <f>IF(H77="X",30*0.15,"")</f>
        <v/>
      </c>
      <c r="J77" s="12" t="str">
        <f t="shared" ref="J77:J81" si="29">IF($C77=NL,"X","")</f>
        <v/>
      </c>
      <c r="K77" s="12" t="str">
        <f t="shared" ref="K77:K83" si="30">IF($J77="X",0,"")</f>
        <v/>
      </c>
    </row>
    <row r="78" spans="1:11" ht="24" customHeight="1" x14ac:dyDescent="0.25">
      <c r="A78" s="43"/>
      <c r="B78" s="18" t="str">
        <f>RUBRICA!A5</f>
        <v xml:space="preserve">2. Presenta las evidencias del Proyecto APT, dando cuenta del cumplimiento de los objetivos y de acuerdo a los estándares de la disciplina. </v>
      </c>
      <c r="C78" s="16" t="s">
        <v>8</v>
      </c>
      <c r="D78" s="12" t="str">
        <f t="shared" ref="D77:D81" si="31">IF($C78=CL,"X","")</f>
        <v>X</v>
      </c>
      <c r="E78" s="12">
        <f>IF(D78="X",100*0.25,"")</f>
        <v>25</v>
      </c>
      <c r="F78" s="12" t="str">
        <f t="shared" ref="F77:F81" si="32">IF($C78=L,"X","")</f>
        <v/>
      </c>
      <c r="G78" s="12" t="str">
        <f>IF(F78="X",60*0.25,"")</f>
        <v/>
      </c>
      <c r="H78" s="12" t="str">
        <f t="shared" si="28"/>
        <v/>
      </c>
      <c r="I78" s="12" t="str">
        <f>IF(H78="X",30*0.25,"")</f>
        <v/>
      </c>
      <c r="J78" s="12" t="str">
        <f t="shared" si="29"/>
        <v/>
      </c>
      <c r="K78" s="12" t="str">
        <f t="shared" si="30"/>
        <v/>
      </c>
    </row>
    <row r="79" spans="1:11" ht="24" customHeight="1" x14ac:dyDescent="0.25">
      <c r="A79" s="43"/>
      <c r="B79" s="18" t="str">
        <f>RUBRICA!A6</f>
        <v>3. Responde las preguntas realizadas por la comisión, cumpliendo con los estándares de calidad de la disciplina.</v>
      </c>
      <c r="C79" s="16" t="s">
        <v>8</v>
      </c>
      <c r="D79" s="12" t="str">
        <f t="shared" si="31"/>
        <v>X</v>
      </c>
      <c r="E79" s="12">
        <f>IF(D79="X",100*0.2,"")</f>
        <v>20</v>
      </c>
      <c r="F79" s="12" t="str">
        <f t="shared" si="32"/>
        <v/>
      </c>
      <c r="G79" s="12" t="str">
        <f>IF(F79="X",60*0.2,"")</f>
        <v/>
      </c>
      <c r="H79" s="12" t="str">
        <f t="shared" si="28"/>
        <v/>
      </c>
      <c r="I79" s="12" t="str">
        <f>IF(H79="X",30*0.2,"")</f>
        <v/>
      </c>
      <c r="J79" s="12" t="str">
        <f t="shared" si="29"/>
        <v/>
      </c>
      <c r="K79" s="12" t="str">
        <f t="shared" si="30"/>
        <v/>
      </c>
    </row>
    <row r="80" spans="1:11" ht="24" customHeight="1" x14ac:dyDescent="0.25">
      <c r="A80" s="43"/>
      <c r="B80" s="18" t="str">
        <f>RUBRICA!A7</f>
        <v>4. Expone el Proyecto APT, considerando el formato y el tiempo establecido para la presentación.</v>
      </c>
      <c r="C80" s="16" t="s">
        <v>8</v>
      </c>
      <c r="D80" s="12" t="str">
        <f t="shared" si="31"/>
        <v>X</v>
      </c>
      <c r="E80" s="12">
        <f>IF(D80="X",100*0.05,"")</f>
        <v>5</v>
      </c>
      <c r="F80" s="12" t="str">
        <f t="shared" si="32"/>
        <v/>
      </c>
      <c r="G80" s="12" t="str">
        <f>IF(F80="X",60*0.05,"")</f>
        <v/>
      </c>
      <c r="H80" s="12" t="str">
        <f t="shared" si="28"/>
        <v/>
      </c>
      <c r="I80" s="12" t="str">
        <f>IF(H80="X",30*0.05,"")</f>
        <v/>
      </c>
      <c r="J80" s="12" t="str">
        <f t="shared" si="29"/>
        <v/>
      </c>
      <c r="K80" s="12" t="str">
        <f t="shared" si="30"/>
        <v/>
      </c>
    </row>
    <row r="81" spans="1:11" ht="24" customHeight="1" x14ac:dyDescent="0.25">
      <c r="A81" s="43"/>
      <c r="B81" s="18" t="str">
        <f>RUBRICA!A8</f>
        <v>5. Expresa sus ideas con fluidez, claridad y precisión, utilizando lenguaje técnico propio de la disciplina.</v>
      </c>
      <c r="C81" s="16" t="s">
        <v>8</v>
      </c>
      <c r="D81" s="12" t="s">
        <v>68</v>
      </c>
      <c r="E81" s="12" t="str">
        <f>IF(D81="X",100*0.05,"")</f>
        <v/>
      </c>
      <c r="F81" s="12" t="s">
        <v>69</v>
      </c>
      <c r="G81" s="12">
        <f>IF(F81="X",60*0.05,"")</f>
        <v>3</v>
      </c>
      <c r="H81" s="12" t="str">
        <f t="shared" si="28"/>
        <v/>
      </c>
      <c r="I81" s="12" t="str">
        <f>IF(H81="X",30*0.05,"")</f>
        <v/>
      </c>
      <c r="J81" s="12" t="str">
        <f t="shared" si="29"/>
        <v/>
      </c>
      <c r="K81" s="12" t="str">
        <f t="shared" si="30"/>
        <v/>
      </c>
    </row>
    <row r="82" spans="1:11" ht="24" customHeight="1" x14ac:dyDescent="0.25">
      <c r="A82" s="43"/>
      <c r="B82" s="18" t="str">
        <f>RUBRICA!A9</f>
        <v>6. Entrega la documentación y evidencias requerida por la asignatura de acuerdo a la estructura y nombres solicitados, guardando todas las evidencias de avances en Git</v>
      </c>
      <c r="C82" s="16" t="s">
        <v>8</v>
      </c>
      <c r="D82" s="12" t="str">
        <f>IF($C82=CL,"X","")</f>
        <v>X</v>
      </c>
      <c r="E82" s="12">
        <f>IF(D82="X",100*0.2,"")</f>
        <v>20</v>
      </c>
      <c r="F82" s="12" t="str">
        <f>IF($C82=L,"X","")</f>
        <v/>
      </c>
      <c r="G82" s="12" t="str">
        <f>IF(F82="X",60*0.2,"")</f>
        <v/>
      </c>
      <c r="H82" s="12" t="str">
        <f>IF($C82=ML,"X","")</f>
        <v/>
      </c>
      <c r="I82" s="12" t="str">
        <f>IF(H82="X",30*0.2,"")</f>
        <v/>
      </c>
      <c r="J82" s="12" t="str">
        <f>IF($C82=NL,"X","")</f>
        <v/>
      </c>
      <c r="K82" s="12" t="str">
        <f t="shared" si="30"/>
        <v/>
      </c>
    </row>
    <row r="83" spans="1:11" ht="24" customHeight="1" x14ac:dyDescent="0.25">
      <c r="A83" s="43"/>
      <c r="B83" s="18" t="str">
        <f>RUBRICA!A10</f>
        <v xml:space="preserve">7. Expone el tema utilizando un lenguaje técnico disciplinar al presentar la propuesta y responde evidenciando un manejo de la información. </v>
      </c>
      <c r="C83" s="16" t="s">
        <v>8</v>
      </c>
      <c r="D83" s="12" t="s">
        <v>68</v>
      </c>
      <c r="E83" s="12" t="str">
        <f>IF(D83="X",100*0.1,"")</f>
        <v/>
      </c>
      <c r="F83" s="12" t="s">
        <v>69</v>
      </c>
      <c r="G83" s="12">
        <f>IF(F83="X",60*0.1,"")</f>
        <v>6</v>
      </c>
      <c r="H83" s="12" t="str">
        <f>IF($C83=ML,"X","")</f>
        <v/>
      </c>
      <c r="I83" s="12" t="str">
        <f>IF(H83="X",30*0.1,"")</f>
        <v/>
      </c>
      <c r="J83" s="12" t="str">
        <f>IF($C83=NL,"X","")</f>
        <v/>
      </c>
      <c r="K83" s="12" t="str">
        <f t="shared" si="30"/>
        <v/>
      </c>
    </row>
    <row r="84" spans="1:11" ht="24" customHeight="1" x14ac:dyDescent="0.3">
      <c r="A84" s="42"/>
      <c r="B84" s="17" t="s">
        <v>12</v>
      </c>
      <c r="C84" s="21">
        <f>E84+G84+I84+K84</f>
        <v>88</v>
      </c>
      <c r="D84" s="13"/>
      <c r="E84" s="13">
        <f>SUM(E77:E83)</f>
        <v>70</v>
      </c>
      <c r="F84" s="13"/>
      <c r="G84" s="13">
        <f>SUM(G77:G83)</f>
        <v>18</v>
      </c>
      <c r="H84" s="13"/>
      <c r="I84" s="13">
        <f>SUM(I77:I83)</f>
        <v>0</v>
      </c>
      <c r="J84" s="13"/>
      <c r="K84" s="13">
        <f>SUM(K77:K83)</f>
        <v>0</v>
      </c>
    </row>
    <row r="85" spans="1:11" ht="24" customHeight="1" x14ac:dyDescent="0.3">
      <c r="A85" s="44"/>
      <c r="B85" s="20" t="s">
        <v>13</v>
      </c>
      <c r="C85" s="14">
        <f>VLOOKUP(C84,ESCALA_IEP!A54:B254,2,FALSE)</f>
        <v>6.1</v>
      </c>
    </row>
    <row r="86" spans="1:11" ht="15.75" customHeight="1" x14ac:dyDescent="0.25"/>
    <row r="87" spans="1:11" ht="15.75" customHeight="1" x14ac:dyDescent="0.25"/>
    <row r="88" spans="1:11" ht="24" customHeight="1" x14ac:dyDescent="0.25">
      <c r="A88" s="50" t="s">
        <v>16</v>
      </c>
      <c r="B88" s="11" t="str">
        <f>B6</f>
        <v>Freddy Alexander Montaño Pinto</v>
      </c>
      <c r="C88" s="45" t="s">
        <v>5</v>
      </c>
      <c r="D88" s="46" t="s">
        <v>6</v>
      </c>
      <c r="E88" s="47"/>
      <c r="F88" s="47"/>
      <c r="G88" s="47"/>
      <c r="H88" s="47"/>
      <c r="I88" s="47"/>
      <c r="J88" s="47"/>
      <c r="K88" s="48"/>
    </row>
    <row r="89" spans="1:11" ht="24" customHeight="1" x14ac:dyDescent="0.25">
      <c r="A89" s="42"/>
      <c r="B89" s="15" t="s">
        <v>7</v>
      </c>
      <c r="C89" s="44"/>
      <c r="D89" s="46" t="s">
        <v>8</v>
      </c>
      <c r="E89" s="48"/>
      <c r="F89" s="46" t="s">
        <v>9</v>
      </c>
      <c r="G89" s="48"/>
      <c r="H89" s="49" t="s">
        <v>10</v>
      </c>
      <c r="I89" s="48"/>
      <c r="J89" s="46" t="s">
        <v>11</v>
      </c>
      <c r="K89" s="48"/>
    </row>
    <row r="90" spans="1:11" ht="24" customHeight="1" x14ac:dyDescent="0.25">
      <c r="A90" s="43"/>
      <c r="B90" s="18" t="str">
        <f>RUBRICA!A4</f>
        <v xml:space="preserve">1. Presenta el proyecto considerando la relevancia, objetivos, metodología y desarrollo, de acuerdo a los estándares de calidad de la disciplina. </v>
      </c>
      <c r="C90" s="16" t="s">
        <v>8</v>
      </c>
      <c r="D90" s="12" t="s">
        <v>68</v>
      </c>
      <c r="E90" s="12" t="str">
        <f>IF(D90="X",100*0.15,"")</f>
        <v/>
      </c>
      <c r="F90" s="12" t="s">
        <v>69</v>
      </c>
      <c r="G90" s="12">
        <f>IF(F90="X",60*0.15,"")</f>
        <v>9</v>
      </c>
      <c r="H90" s="12" t="str">
        <f t="shared" ref="H90:H94" si="33">IF($C90=ML,"X","")</f>
        <v/>
      </c>
      <c r="I90" s="12" t="str">
        <f>IF(H90="X",30*0.15,"")</f>
        <v/>
      </c>
      <c r="J90" s="12" t="str">
        <f t="shared" ref="J90:J94" si="34">IF($C90=NL,"X","")</f>
        <v/>
      </c>
      <c r="K90" s="12" t="str">
        <f t="shared" ref="K90:K96" si="35">IF($J90="X",0,"")</f>
        <v/>
      </c>
    </row>
    <row r="91" spans="1:11" ht="24" customHeight="1" x14ac:dyDescent="0.25">
      <c r="A91" s="43"/>
      <c r="B91" s="18" t="str">
        <f>RUBRICA!A5</f>
        <v xml:space="preserve">2. Presenta las evidencias del Proyecto APT, dando cuenta del cumplimiento de los objetivos y de acuerdo a los estándares de la disciplina. </v>
      </c>
      <c r="C91" s="16" t="s">
        <v>8</v>
      </c>
      <c r="D91" s="12" t="str">
        <f t="shared" ref="D90:D94" si="36">IF($C91=CL,"X","")</f>
        <v>X</v>
      </c>
      <c r="E91" s="12">
        <f>IF(D91="X",100*0.25,"")</f>
        <v>25</v>
      </c>
      <c r="F91" s="12" t="str">
        <f t="shared" ref="F90:F94" si="37">IF($C91=L,"X","")</f>
        <v/>
      </c>
      <c r="G91" s="12" t="str">
        <f>IF(F91="X",60*0.25,"")</f>
        <v/>
      </c>
      <c r="H91" s="12" t="str">
        <f t="shared" si="33"/>
        <v/>
      </c>
      <c r="I91" s="12" t="str">
        <f>IF(H91="X",30*0.25,"")</f>
        <v/>
      </c>
      <c r="J91" s="12" t="str">
        <f t="shared" si="34"/>
        <v/>
      </c>
      <c r="K91" s="12" t="str">
        <f t="shared" si="35"/>
        <v/>
      </c>
    </row>
    <row r="92" spans="1:11" ht="24" customHeight="1" x14ac:dyDescent="0.25">
      <c r="A92" s="43"/>
      <c r="B92" s="18" t="str">
        <f>RUBRICA!A6</f>
        <v>3. Responde las preguntas realizadas por la comisión, cumpliendo con los estándares de calidad de la disciplina.</v>
      </c>
      <c r="C92" s="16" t="s">
        <v>8</v>
      </c>
      <c r="D92" s="12" t="str">
        <f t="shared" si="36"/>
        <v>X</v>
      </c>
      <c r="E92" s="12">
        <f>IF(D92="X",100*0.2,"")</f>
        <v>20</v>
      </c>
      <c r="F92" s="12" t="str">
        <f t="shared" si="37"/>
        <v/>
      </c>
      <c r="G92" s="12" t="str">
        <f>IF(F92="X",60*0.2,"")</f>
        <v/>
      </c>
      <c r="H92" s="12" t="str">
        <f t="shared" si="33"/>
        <v/>
      </c>
      <c r="I92" s="12" t="str">
        <f>IF(H92="X",30*0.2,"")</f>
        <v/>
      </c>
      <c r="J92" s="12" t="str">
        <f t="shared" si="34"/>
        <v/>
      </c>
      <c r="K92" s="12" t="str">
        <f t="shared" si="35"/>
        <v/>
      </c>
    </row>
    <row r="93" spans="1:11" ht="24" customHeight="1" x14ac:dyDescent="0.25">
      <c r="A93" s="43"/>
      <c r="B93" s="18" t="str">
        <f>RUBRICA!A7</f>
        <v>4. Expone el Proyecto APT, considerando el formato y el tiempo establecido para la presentación.</v>
      </c>
      <c r="C93" s="16" t="s">
        <v>8</v>
      </c>
      <c r="D93" s="12" t="str">
        <f t="shared" si="36"/>
        <v>X</v>
      </c>
      <c r="E93" s="12">
        <f>IF(D93="X",100*0.05,"")</f>
        <v>5</v>
      </c>
      <c r="F93" s="12" t="str">
        <f t="shared" si="37"/>
        <v/>
      </c>
      <c r="G93" s="12" t="str">
        <f>IF(F93="X",60*0.05,"")</f>
        <v/>
      </c>
      <c r="H93" s="12" t="str">
        <f t="shared" si="33"/>
        <v/>
      </c>
      <c r="I93" s="12" t="str">
        <f>IF(H93="X",30*0.05,"")</f>
        <v/>
      </c>
      <c r="J93" s="12" t="str">
        <f t="shared" si="34"/>
        <v/>
      </c>
      <c r="K93" s="12" t="str">
        <f t="shared" si="35"/>
        <v/>
      </c>
    </row>
    <row r="94" spans="1:11" ht="24" customHeight="1" x14ac:dyDescent="0.25">
      <c r="A94" s="43"/>
      <c r="B94" s="18" t="str">
        <f>RUBRICA!A8</f>
        <v>5. Expresa sus ideas con fluidez, claridad y precisión, utilizando lenguaje técnico propio de la disciplina.</v>
      </c>
      <c r="C94" s="16" t="s">
        <v>8</v>
      </c>
      <c r="D94" s="12" t="s">
        <v>68</v>
      </c>
      <c r="E94" s="12" t="str">
        <f>IF(D94="X",100*0.05,"")</f>
        <v/>
      </c>
      <c r="F94" s="12" t="s">
        <v>69</v>
      </c>
      <c r="G94" s="12">
        <f>IF(F94="X",60*0.05,"")</f>
        <v>3</v>
      </c>
      <c r="H94" s="12" t="str">
        <f t="shared" si="33"/>
        <v/>
      </c>
      <c r="I94" s="12" t="str">
        <f>IF(H94="X",30*0.05,"")</f>
        <v/>
      </c>
      <c r="J94" s="12" t="str">
        <f t="shared" si="34"/>
        <v/>
      </c>
      <c r="K94" s="12" t="str">
        <f t="shared" si="35"/>
        <v/>
      </c>
    </row>
    <row r="95" spans="1:11" ht="24" customHeight="1" x14ac:dyDescent="0.25">
      <c r="A95" s="43"/>
      <c r="B95" s="18" t="str">
        <f>RUBRICA!A9</f>
        <v>6. Entrega la documentación y evidencias requerida por la asignatura de acuerdo a la estructura y nombres solicitados, guardando todas las evidencias de avances en Git</v>
      </c>
      <c r="C95" s="16" t="s">
        <v>8</v>
      </c>
      <c r="D95" s="12" t="str">
        <f>IF($C95=CL,"X","")</f>
        <v>X</v>
      </c>
      <c r="E95" s="12">
        <f>IF(D95="X",100*0.2,"")</f>
        <v>20</v>
      </c>
      <c r="F95" s="12" t="str">
        <f>IF($C95=L,"X","")</f>
        <v/>
      </c>
      <c r="G95" s="12" t="str">
        <f>IF(F95="X",60*0.2,"")</f>
        <v/>
      </c>
      <c r="H95" s="12" t="str">
        <f>IF($C95=ML,"X","")</f>
        <v/>
      </c>
      <c r="I95" s="12" t="str">
        <f>IF(H95="X",30*0.2,"")</f>
        <v/>
      </c>
      <c r="J95" s="12" t="str">
        <f>IF($C95=NL,"X","")</f>
        <v/>
      </c>
      <c r="K95" s="12" t="str">
        <f t="shared" si="35"/>
        <v/>
      </c>
    </row>
    <row r="96" spans="1:11" ht="24" customHeight="1" x14ac:dyDescent="0.25">
      <c r="A96" s="43"/>
      <c r="B96" s="18" t="str">
        <f>RUBRICA!A10</f>
        <v xml:space="preserve">7. Expone el tema utilizando un lenguaje técnico disciplinar al presentar la propuesta y responde evidenciando un manejo de la información. </v>
      </c>
      <c r="C96" s="16" t="s">
        <v>8</v>
      </c>
      <c r="D96" s="12" t="s">
        <v>68</v>
      </c>
      <c r="E96" s="12" t="str">
        <f>IF(D96="X",100*0.1,"")</f>
        <v/>
      </c>
      <c r="F96" s="12" t="s">
        <v>69</v>
      </c>
      <c r="G96" s="12">
        <f>IF(F96="X",60*0.1,"")</f>
        <v>6</v>
      </c>
      <c r="H96" s="12" t="str">
        <f>IF($C96=ML,"X","")</f>
        <v/>
      </c>
      <c r="I96" s="12" t="str">
        <f>IF(H96="X",30*0.1,"")</f>
        <v/>
      </c>
      <c r="J96" s="12" t="str">
        <f>IF($C96=NL,"X","")</f>
        <v/>
      </c>
      <c r="K96" s="12" t="str">
        <f t="shared" si="35"/>
        <v/>
      </c>
    </row>
    <row r="97" spans="1:11" ht="24" customHeight="1" x14ac:dyDescent="0.3">
      <c r="A97" s="42"/>
      <c r="B97" s="17" t="s">
        <v>12</v>
      </c>
      <c r="C97" s="21">
        <f>E97+G97+I97+K97</f>
        <v>88</v>
      </c>
      <c r="D97" s="13"/>
      <c r="E97" s="13">
        <f>SUM(E90:E96)</f>
        <v>70</v>
      </c>
      <c r="F97" s="13"/>
      <c r="G97" s="13">
        <f>SUM(G90:G96)</f>
        <v>18</v>
      </c>
      <c r="H97" s="13"/>
      <c r="I97" s="13">
        <f>SUM(I90:I96)</f>
        <v>0</v>
      </c>
      <c r="J97" s="13"/>
      <c r="K97" s="13">
        <f>SUM(K90:K96)</f>
        <v>0</v>
      </c>
    </row>
    <row r="98" spans="1:11" ht="24" customHeight="1" x14ac:dyDescent="0.3">
      <c r="A98" s="44"/>
      <c r="B98" s="20" t="s">
        <v>13</v>
      </c>
      <c r="C98" s="14">
        <f>VLOOKUP(C97,ESCALA_IEP!A67:B267,2,FALSE)</f>
        <v>6.1</v>
      </c>
    </row>
    <row r="99" spans="1:11" ht="15.75" customHeight="1" x14ac:dyDescent="0.25"/>
    <row r="100" spans="1:11" ht="15.75" customHeight="1" x14ac:dyDescent="0.25"/>
    <row r="101" spans="1:11" ht="24" customHeight="1" x14ac:dyDescent="0.25">
      <c r="A101" s="41" t="s">
        <v>63</v>
      </c>
      <c r="B101" s="11" t="str">
        <f>B7</f>
        <v>Jorge Alexis Zamora González</v>
      </c>
      <c r="C101" s="45" t="s">
        <v>5</v>
      </c>
      <c r="D101" s="46" t="s">
        <v>6</v>
      </c>
      <c r="E101" s="47"/>
      <c r="F101" s="47"/>
      <c r="G101" s="47"/>
      <c r="H101" s="47"/>
      <c r="I101" s="47"/>
      <c r="J101" s="47"/>
      <c r="K101" s="48"/>
    </row>
    <row r="102" spans="1:11" ht="24" customHeight="1" x14ac:dyDescent="0.25">
      <c r="A102" s="42"/>
      <c r="B102" s="15" t="s">
        <v>7</v>
      </c>
      <c r="C102" s="44"/>
      <c r="D102" s="46" t="s">
        <v>8</v>
      </c>
      <c r="E102" s="48"/>
      <c r="F102" s="46" t="s">
        <v>9</v>
      </c>
      <c r="G102" s="48"/>
      <c r="H102" s="49" t="s">
        <v>10</v>
      </c>
      <c r="I102" s="48"/>
      <c r="J102" s="46" t="s">
        <v>11</v>
      </c>
      <c r="K102" s="48"/>
    </row>
    <row r="103" spans="1:11" ht="24" customHeight="1" x14ac:dyDescent="0.25">
      <c r="A103" s="43"/>
      <c r="B103" s="18" t="str">
        <f>RUBRICA!A4</f>
        <v xml:space="preserve">1. Presenta el proyecto considerando la relevancia, objetivos, metodología y desarrollo, de acuerdo a los estándares de calidad de la disciplina. </v>
      </c>
      <c r="C103" s="16" t="s">
        <v>8</v>
      </c>
      <c r="D103" s="12" t="s">
        <v>68</v>
      </c>
      <c r="E103" s="12" t="str">
        <f>IF(D103="X",100*0.15,"")</f>
        <v/>
      </c>
      <c r="F103" s="12" t="s">
        <v>69</v>
      </c>
      <c r="G103" s="12">
        <f>IF(F103="X",60*0.15,"")</f>
        <v>9</v>
      </c>
      <c r="H103" s="12" t="str">
        <f t="shared" ref="H103:H107" si="38">IF($C103=ML,"X","")</f>
        <v/>
      </c>
      <c r="I103" s="12" t="str">
        <f>IF(H103="X",30*0.15,"")</f>
        <v/>
      </c>
      <c r="J103" s="12" t="str">
        <f t="shared" ref="J103:J107" si="39">IF($C103=NL,"X","")</f>
        <v/>
      </c>
      <c r="K103" s="12" t="str">
        <f t="shared" ref="K103:K109" si="40">IF($J103="X",0,"")</f>
        <v/>
      </c>
    </row>
    <row r="104" spans="1:11" ht="24" customHeight="1" x14ac:dyDescent="0.25">
      <c r="A104" s="43"/>
      <c r="B104" s="18" t="str">
        <f>RUBRICA!A5</f>
        <v xml:space="preserve">2. Presenta las evidencias del Proyecto APT, dando cuenta del cumplimiento de los objetivos y de acuerdo a los estándares de la disciplina. </v>
      </c>
      <c r="C104" s="16" t="s">
        <v>8</v>
      </c>
      <c r="D104" s="12" t="str">
        <f t="shared" ref="D103:D107" si="41">IF($C104=CL,"X","")</f>
        <v>X</v>
      </c>
      <c r="E104" s="12">
        <f>IF(D104="X",100*0.25,"")</f>
        <v>25</v>
      </c>
      <c r="F104" s="12" t="str">
        <f t="shared" ref="F103:F107" si="42">IF($C104=L,"X","")</f>
        <v/>
      </c>
      <c r="G104" s="12" t="str">
        <f>IF(F104="X",60*0.25,"")</f>
        <v/>
      </c>
      <c r="H104" s="12" t="str">
        <f t="shared" si="38"/>
        <v/>
      </c>
      <c r="I104" s="12" t="str">
        <f>IF(H104="X",30*0.25,"")</f>
        <v/>
      </c>
      <c r="J104" s="12" t="str">
        <f t="shared" si="39"/>
        <v/>
      </c>
      <c r="K104" s="12" t="str">
        <f t="shared" si="40"/>
        <v/>
      </c>
    </row>
    <row r="105" spans="1:11" ht="24" customHeight="1" x14ac:dyDescent="0.25">
      <c r="A105" s="43"/>
      <c r="B105" s="18" t="str">
        <f>RUBRICA!A6</f>
        <v>3. Responde las preguntas realizadas por la comisión, cumpliendo con los estándares de calidad de la disciplina.</v>
      </c>
      <c r="C105" s="16" t="s">
        <v>8</v>
      </c>
      <c r="D105" s="12" t="str">
        <f t="shared" si="41"/>
        <v>X</v>
      </c>
      <c r="E105" s="12">
        <f>IF(D105="X",100*0.2,"")</f>
        <v>20</v>
      </c>
      <c r="F105" s="12" t="str">
        <f t="shared" si="42"/>
        <v/>
      </c>
      <c r="G105" s="12" t="str">
        <f>IF(F105="X",60*0.2,"")</f>
        <v/>
      </c>
      <c r="H105" s="12" t="str">
        <f t="shared" si="38"/>
        <v/>
      </c>
      <c r="I105" s="12" t="str">
        <f>IF(H105="X",30*0.2,"")</f>
        <v/>
      </c>
      <c r="J105" s="12" t="str">
        <f t="shared" si="39"/>
        <v/>
      </c>
      <c r="K105" s="12" t="str">
        <f t="shared" si="40"/>
        <v/>
      </c>
    </row>
    <row r="106" spans="1:11" ht="24" customHeight="1" x14ac:dyDescent="0.25">
      <c r="A106" s="43"/>
      <c r="B106" s="18" t="str">
        <f>RUBRICA!A7</f>
        <v>4. Expone el Proyecto APT, considerando el formato y el tiempo establecido para la presentación.</v>
      </c>
      <c r="C106" s="16" t="s">
        <v>8</v>
      </c>
      <c r="D106" s="12" t="str">
        <f t="shared" si="41"/>
        <v>X</v>
      </c>
      <c r="E106" s="12">
        <f>IF(D106="X",100*0.05,"")</f>
        <v>5</v>
      </c>
      <c r="F106" s="12" t="str">
        <f t="shared" si="42"/>
        <v/>
      </c>
      <c r="G106" s="12" t="str">
        <f>IF(F106="X",60*0.05,"")</f>
        <v/>
      </c>
      <c r="H106" s="12" t="str">
        <f t="shared" si="38"/>
        <v/>
      </c>
      <c r="I106" s="12" t="str">
        <f>IF(H106="X",30*0.05,"")</f>
        <v/>
      </c>
      <c r="J106" s="12" t="str">
        <f t="shared" si="39"/>
        <v/>
      </c>
      <c r="K106" s="12" t="str">
        <f t="shared" si="40"/>
        <v/>
      </c>
    </row>
    <row r="107" spans="1:11" ht="24" customHeight="1" x14ac:dyDescent="0.25">
      <c r="A107" s="43"/>
      <c r="B107" s="18" t="str">
        <f>RUBRICA!A8</f>
        <v>5. Expresa sus ideas con fluidez, claridad y precisión, utilizando lenguaje técnico propio de la disciplina.</v>
      </c>
      <c r="C107" s="16" t="s">
        <v>8</v>
      </c>
      <c r="D107" s="12" t="s">
        <v>68</v>
      </c>
      <c r="E107" s="12" t="str">
        <f>IF(D107="X",100*0.05,"")</f>
        <v/>
      </c>
      <c r="F107" s="12" t="s">
        <v>69</v>
      </c>
      <c r="G107" s="12">
        <f>IF(F107="X",60*0.05,"")</f>
        <v>3</v>
      </c>
      <c r="H107" s="12" t="str">
        <f t="shared" si="38"/>
        <v/>
      </c>
      <c r="I107" s="12" t="str">
        <f>IF(H107="X",30*0.05,"")</f>
        <v/>
      </c>
      <c r="J107" s="12" t="str">
        <f t="shared" si="39"/>
        <v/>
      </c>
      <c r="K107" s="12" t="str">
        <f t="shared" si="40"/>
        <v/>
      </c>
    </row>
    <row r="108" spans="1:11" ht="24" customHeight="1" x14ac:dyDescent="0.25">
      <c r="A108" s="43"/>
      <c r="B108" s="18" t="str">
        <f>RUBRICA!A9</f>
        <v>6. Entrega la documentación y evidencias requerida por la asignatura de acuerdo a la estructura y nombres solicitados, guardando todas las evidencias de avances en Git</v>
      </c>
      <c r="C108" s="16" t="s">
        <v>8</v>
      </c>
      <c r="D108" s="12" t="str">
        <f>IF($C108=CL,"X","")</f>
        <v>X</v>
      </c>
      <c r="E108" s="12">
        <f>IF(D108="X",100*0.2,"")</f>
        <v>20</v>
      </c>
      <c r="F108" s="12" t="str">
        <f>IF($C108=L,"X","")</f>
        <v/>
      </c>
      <c r="G108" s="12" t="str">
        <f>IF(F108="X",60*0.2,"")</f>
        <v/>
      </c>
      <c r="H108" s="12" t="str">
        <f>IF($C108=ML,"X","")</f>
        <v/>
      </c>
      <c r="I108" s="12" t="str">
        <f>IF(H108="X",30*0.2,"")</f>
        <v/>
      </c>
      <c r="J108" s="12" t="str">
        <f>IF($C108=NL,"X","")</f>
        <v/>
      </c>
      <c r="K108" s="12" t="str">
        <f t="shared" si="40"/>
        <v/>
      </c>
    </row>
    <row r="109" spans="1:11" ht="24" customHeight="1" x14ac:dyDescent="0.25">
      <c r="A109" s="43"/>
      <c r="B109" s="18" t="str">
        <f>RUBRICA!A10</f>
        <v xml:space="preserve">7. Expone el tema utilizando un lenguaje técnico disciplinar al presentar la propuesta y responde evidenciando un manejo de la información. </v>
      </c>
      <c r="C109" s="16" t="s">
        <v>8</v>
      </c>
      <c r="D109" s="12" t="s">
        <v>68</v>
      </c>
      <c r="E109" s="12" t="str">
        <f>IF(D109="X",100*0.1,"")</f>
        <v/>
      </c>
      <c r="F109" s="12" t="s">
        <v>69</v>
      </c>
      <c r="G109" s="12">
        <f>IF(F109="X",60*0.1,"")</f>
        <v>6</v>
      </c>
      <c r="H109" s="12" t="str">
        <f>IF($C109=ML,"X","")</f>
        <v/>
      </c>
      <c r="I109" s="12" t="str">
        <f>IF(H109="X",30*0.1,"")</f>
        <v/>
      </c>
      <c r="J109" s="12" t="str">
        <f>IF($C109=NL,"X","")</f>
        <v/>
      </c>
      <c r="K109" s="12" t="str">
        <f t="shared" si="40"/>
        <v/>
      </c>
    </row>
    <row r="110" spans="1:11" ht="24" customHeight="1" x14ac:dyDescent="0.3">
      <c r="A110" s="42"/>
      <c r="B110" s="17" t="s">
        <v>12</v>
      </c>
      <c r="C110" s="21">
        <f>E110+G110+I110+K110</f>
        <v>88</v>
      </c>
      <c r="D110" s="13"/>
      <c r="E110" s="13">
        <f>SUM(E103:E109)</f>
        <v>70</v>
      </c>
      <c r="F110" s="13"/>
      <c r="G110" s="13">
        <f>SUM(G103:G109)</f>
        <v>18</v>
      </c>
      <c r="H110" s="13"/>
      <c r="I110" s="13">
        <f>SUM(I103:I109)</f>
        <v>0</v>
      </c>
      <c r="J110" s="13"/>
      <c r="K110" s="13">
        <f>SUM(K103:K109)</f>
        <v>0</v>
      </c>
    </row>
    <row r="111" spans="1:11" ht="24" customHeight="1" x14ac:dyDescent="0.3">
      <c r="A111" s="44"/>
      <c r="B111" s="20" t="s">
        <v>13</v>
      </c>
      <c r="C111" s="14">
        <f>VLOOKUP(C110,ESCALA_IEP!A80:B280,2,FALSE)</f>
        <v>6.1</v>
      </c>
    </row>
    <row r="112" spans="1:11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</sheetData>
  <mergeCells count="56">
    <mergeCell ref="A88:A98"/>
    <mergeCell ref="C88:C89"/>
    <mergeCell ref="D88:K88"/>
    <mergeCell ref="D89:E89"/>
    <mergeCell ref="F89:G89"/>
    <mergeCell ref="H89:I89"/>
    <mergeCell ref="J89:K89"/>
    <mergeCell ref="A75:A85"/>
    <mergeCell ref="C75:C76"/>
    <mergeCell ref="D75:K75"/>
    <mergeCell ref="D76:E76"/>
    <mergeCell ref="F76:G76"/>
    <mergeCell ref="H76:I76"/>
    <mergeCell ref="J76:K76"/>
    <mergeCell ref="D24:K24"/>
    <mergeCell ref="D25:E25"/>
    <mergeCell ref="F25:G25"/>
    <mergeCell ref="H25:I25"/>
    <mergeCell ref="J25:K25"/>
    <mergeCell ref="A62:A72"/>
    <mergeCell ref="C62:C63"/>
    <mergeCell ref="D62:K62"/>
    <mergeCell ref="D63:E63"/>
    <mergeCell ref="F63:G63"/>
    <mergeCell ref="H63:I63"/>
    <mergeCell ref="J63:K63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101:A111"/>
    <mergeCell ref="C101:C102"/>
    <mergeCell ref="D101:K101"/>
    <mergeCell ref="D102:E102"/>
    <mergeCell ref="F102:G102"/>
    <mergeCell ref="H102:I102"/>
    <mergeCell ref="J102:K102"/>
    <mergeCell ref="A50:A60"/>
    <mergeCell ref="C50:C51"/>
    <mergeCell ref="D50:K50"/>
    <mergeCell ref="D51:E51"/>
    <mergeCell ref="F51:G51"/>
    <mergeCell ref="H51:I51"/>
    <mergeCell ref="J51:K51"/>
  </mergeCells>
  <phoneticPr fontId="17" type="noConversion"/>
  <conditionalFormatting sqref="C4:C7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7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C64:C70 C77:C83 C90:C96 C103:C109 C52:C58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51" t="s">
        <v>17</v>
      </c>
      <c r="B1" s="53" t="s">
        <v>18</v>
      </c>
      <c r="C1" s="54"/>
      <c r="D1" s="54"/>
      <c r="E1" s="55"/>
      <c r="F1" s="51" t="s">
        <v>19</v>
      </c>
    </row>
    <row r="2" spans="1:6" x14ac:dyDescent="0.25">
      <c r="A2" s="52"/>
      <c r="B2" s="56" t="s">
        <v>20</v>
      </c>
      <c r="C2" s="56" t="s">
        <v>21</v>
      </c>
      <c r="D2" s="24" t="s">
        <v>22</v>
      </c>
      <c r="E2" s="25" t="s">
        <v>11</v>
      </c>
      <c r="F2" s="52"/>
    </row>
    <row r="3" spans="1:6" x14ac:dyDescent="0.25">
      <c r="A3" s="52"/>
      <c r="B3" s="57"/>
      <c r="C3" s="57"/>
      <c r="D3" s="26">
        <v>0.3</v>
      </c>
      <c r="E3" s="26">
        <v>0</v>
      </c>
      <c r="F3" s="52"/>
    </row>
    <row r="4" spans="1:6" ht="102" x14ac:dyDescent="0.25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6.9" customHeight="1" x14ac:dyDescent="0.25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5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89.25" x14ac:dyDescent="0.25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89.25" x14ac:dyDescent="0.25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89.25" x14ac:dyDescent="0.25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5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8" t="s">
        <v>60</v>
      </c>
      <c r="B1" s="4" t="s">
        <v>12</v>
      </c>
      <c r="C1" s="5"/>
      <c r="D1" s="5"/>
      <c r="E1" s="6"/>
    </row>
    <row r="2" spans="1:5" ht="45.75" thickBot="1" x14ac:dyDescent="0.3">
      <c r="A2" s="59"/>
      <c r="B2" s="7" t="s">
        <v>8</v>
      </c>
      <c r="C2" s="8" t="s">
        <v>9</v>
      </c>
      <c r="D2" s="19" t="s">
        <v>61</v>
      </c>
      <c r="E2" s="37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GOMEZ FLORES, JORGE</cp:lastModifiedBy>
  <cp:revision/>
  <dcterms:created xsi:type="dcterms:W3CDTF">2023-08-07T04:08:01Z</dcterms:created>
  <dcterms:modified xsi:type="dcterms:W3CDTF">2024-12-12T11:03:46Z</dcterms:modified>
  <cp:category/>
  <cp:contentStatus/>
</cp:coreProperties>
</file>