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oude\Desktop\Data Analytics Bootcamp\Module 1 - Advanced Excel\"/>
    </mc:Choice>
  </mc:AlternateContent>
  <xr:revisionPtr revIDLastSave="0" documentId="13_ncr:1_{9215639E-8DDA-4516-BF53-4528A12D0231}" xr6:coauthVersionLast="45" xr6:coauthVersionMax="45" xr10:uidLastSave="{00000000-0000-0000-0000-000000000000}"/>
  <bookViews>
    <workbookView xWindow="28680" yWindow="-120" windowWidth="29040" windowHeight="15840" tabRatio="713" activeTab="2" xr2:uid="{00000000-000D-0000-FFFF-FFFF00000000}"/>
  </bookViews>
  <sheets>
    <sheet name="Data" sheetId="1" r:id="rId1"/>
    <sheet name="Outcomes Based on Launch date" sheetId="9" r:id="rId2"/>
    <sheet name="Outcomes Based on Goals" sheetId="15" r:id="rId3"/>
    <sheet name="Outcome vs. Goal COUNTRY ADJ" sheetId="16" r:id="rId4"/>
    <sheet name="Descriptive  Statistics" sheetId="13" r:id="rId5"/>
    <sheet name="Failed US Kickstarters" sheetId="12" state="hidden" r:id="rId6"/>
    <sheet name="Successful U.S. Kickstarters" sheetId="11" state="hidden" r:id="rId7"/>
    <sheet name="Category Statistics" sheetId="3" r:id="rId8"/>
    <sheet name="Subcategory Statistics" sheetId="5" r:id="rId9"/>
    <sheet name="Edinburgh Research" sheetId="10" r:id="rId10"/>
  </sheets>
  <definedNames>
    <definedName name="_xlnm._FilterDatabase" localSheetId="0" hidden="1">Data!$A$1:$U$4115</definedName>
  </definedNames>
  <calcPr calcId="191029"/>
  <pivotCaches>
    <pivotCache cacheId="3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5" l="1"/>
  <c r="D11" i="15"/>
  <c r="D10" i="15"/>
  <c r="D9" i="15"/>
  <c r="D8" i="15"/>
  <c r="D7" i="15"/>
  <c r="D6" i="15"/>
  <c r="D5" i="15"/>
  <c r="D4" i="15"/>
  <c r="D3" i="15"/>
  <c r="B5" i="15"/>
  <c r="B7" i="15"/>
  <c r="B6" i="15"/>
  <c r="C13" i="15"/>
  <c r="B13" i="15"/>
  <c r="C12" i="15"/>
  <c r="B12" i="15"/>
  <c r="C11" i="15"/>
  <c r="B11" i="15"/>
  <c r="C10" i="15"/>
  <c r="C9" i="15"/>
  <c r="B9" i="15"/>
  <c r="C8" i="15"/>
  <c r="C7" i="15"/>
  <c r="C6" i="15"/>
  <c r="C5" i="15"/>
  <c r="C4" i="15"/>
  <c r="C3" i="15"/>
  <c r="B3" i="15"/>
  <c r="C2" i="15"/>
  <c r="B2" i="15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E9" i="16" s="1"/>
  <c r="F9" i="16" s="1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D2" i="16"/>
  <c r="C2" i="16"/>
  <c r="B2" i="16"/>
  <c r="H4121" i="1"/>
  <c r="B10" i="15"/>
  <c r="B8" i="15"/>
  <c r="B4" i="15"/>
  <c r="H9" i="16" l="1"/>
  <c r="E2" i="16"/>
  <c r="F2" i="16" s="1"/>
  <c r="G6" i="16"/>
  <c r="E8" i="16"/>
  <c r="F8" i="16" s="1"/>
  <c r="G9" i="16"/>
  <c r="E6" i="16"/>
  <c r="H6" i="16" s="1"/>
  <c r="H2" i="16"/>
  <c r="F3" i="16"/>
  <c r="H8" i="16"/>
  <c r="F11" i="16"/>
  <c r="E3" i="16"/>
  <c r="H3" i="16" s="1"/>
  <c r="G2" i="16"/>
  <c r="E4" i="16"/>
  <c r="G4" i="16" s="1"/>
  <c r="G8" i="16"/>
  <c r="E10" i="16"/>
  <c r="F10" i="16" s="1"/>
  <c r="E5" i="16"/>
  <c r="F5" i="16" s="1"/>
  <c r="E11" i="16"/>
  <c r="G11" i="16" s="1"/>
  <c r="E12" i="16"/>
  <c r="H12" i="16" s="1"/>
  <c r="E7" i="16"/>
  <c r="G7" i="16" s="1"/>
  <c r="E13" i="16"/>
  <c r="D13" i="15"/>
  <c r="D2" i="15"/>
  <c r="C14" i="13"/>
  <c r="C13" i="13"/>
  <c r="C12" i="13"/>
  <c r="C11" i="13"/>
  <c r="B14" i="13"/>
  <c r="B13" i="13"/>
  <c r="B12" i="13"/>
  <c r="B11" i="13"/>
  <c r="C7" i="13"/>
  <c r="C6" i="13"/>
  <c r="C5" i="13"/>
  <c r="B7" i="13"/>
  <c r="B6" i="13"/>
  <c r="B5" i="13"/>
  <c r="C4" i="13"/>
  <c r="B4" i="13"/>
  <c r="C9" i="13"/>
  <c r="C10" i="13"/>
  <c r="B10" i="13"/>
  <c r="B9" i="13"/>
  <c r="B2" i="13"/>
  <c r="C3" i="13"/>
  <c r="B3" i="13"/>
  <c r="C2" i="13"/>
  <c r="H7" i="16" l="1"/>
  <c r="G5" i="16"/>
  <c r="F6" i="16"/>
  <c r="G10" i="16"/>
  <c r="H13" i="16"/>
  <c r="G13" i="16"/>
  <c r="F13" i="16"/>
  <c r="H11" i="16"/>
  <c r="H10" i="16"/>
  <c r="F12" i="16"/>
  <c r="F4" i="16"/>
  <c r="G3" i="16"/>
  <c r="H5" i="16"/>
  <c r="G12" i="16"/>
  <c r="H4" i="16"/>
  <c r="F7" i="16"/>
  <c r="E2" i="15"/>
  <c r="F2" i="15" s="1"/>
  <c r="E8" i="15"/>
  <c r="F8" i="15" s="1"/>
  <c r="E13" i="15"/>
  <c r="G13" i="15" s="1"/>
  <c r="E7" i="15"/>
  <c r="F7" i="15" s="1"/>
  <c r="E12" i="15"/>
  <c r="G12" i="15" s="1"/>
  <c r="E6" i="15"/>
  <c r="G6" i="15" s="1"/>
  <c r="E11" i="15"/>
  <c r="G11" i="15" s="1"/>
  <c r="E5" i="15"/>
  <c r="G5" i="15" s="1"/>
  <c r="E10" i="15"/>
  <c r="H10" i="15" s="1"/>
  <c r="E4" i="15"/>
  <c r="F4" i="15" s="1"/>
  <c r="E9" i="15"/>
  <c r="H9" i="15" s="1"/>
  <c r="E3" i="15"/>
  <c r="G3" i="15" s="1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3169" i="1"/>
  <c r="M4044" i="1"/>
  <c r="M3148" i="1"/>
  <c r="M1298" i="1"/>
  <c r="M4115" i="1"/>
  <c r="M3231" i="1"/>
  <c r="M4065" i="1"/>
  <c r="M3527" i="1"/>
  <c r="M3180" i="1"/>
  <c r="M3698" i="1"/>
  <c r="M3155" i="1"/>
  <c r="M3149" i="1"/>
  <c r="M4076" i="1"/>
  <c r="M3264" i="1"/>
  <c r="M4000" i="1"/>
  <c r="M2872" i="1"/>
  <c r="M3502" i="1"/>
  <c r="M2884" i="1"/>
  <c r="M3682" i="1"/>
  <c r="M1299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3269" i="1"/>
  <c r="M4081" i="1"/>
  <c r="M3849" i="1"/>
  <c r="M3737" i="1"/>
  <c r="M1295" i="1"/>
  <c r="M3514" i="1"/>
  <c r="M3371" i="1"/>
  <c r="M3227" i="1"/>
  <c r="M3663" i="1"/>
  <c r="M4105" i="1"/>
  <c r="M3335" i="1"/>
  <c r="M3484" i="1"/>
  <c r="M3589" i="1"/>
  <c r="M3942" i="1"/>
  <c r="M3185" i="1"/>
  <c r="M3822" i="1"/>
  <c r="M2889" i="1"/>
  <c r="M3854" i="1"/>
  <c r="M3336" i="1"/>
  <c r="M3267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4053" i="1"/>
  <c r="M2895" i="1"/>
  <c r="M2870" i="1"/>
  <c r="M1296" i="1"/>
  <c r="M3347" i="1"/>
  <c r="M3253" i="1"/>
  <c r="M3538" i="1"/>
  <c r="M2826" i="1"/>
  <c r="M3823" i="1"/>
  <c r="M3344" i="1"/>
  <c r="M2817" i="1"/>
  <c r="M3821" i="1"/>
  <c r="M3895" i="1"/>
  <c r="M3214" i="1"/>
  <c r="M3305" i="1"/>
  <c r="M3258" i="1"/>
  <c r="M3529" i="1"/>
  <c r="M3326" i="1"/>
  <c r="M4114" i="1"/>
  <c r="M3232" i="1"/>
  <c r="M2801" i="1"/>
  <c r="M3861" i="1"/>
  <c r="M3574" i="1"/>
  <c r="M3949" i="1"/>
  <c r="M2825" i="1"/>
  <c r="M2858" i="1"/>
  <c r="M3842" i="1"/>
  <c r="M3560" i="1"/>
  <c r="M3729" i="1"/>
  <c r="M2910" i="1"/>
  <c r="M3594" i="1"/>
  <c r="M2922" i="1"/>
  <c r="M3350" i="1"/>
  <c r="M3721" i="1"/>
  <c r="M4095" i="1"/>
  <c r="M3380" i="1"/>
  <c r="M2834" i="1"/>
  <c r="M3397" i="1"/>
  <c r="M3453" i="1"/>
  <c r="M3500" i="1"/>
  <c r="M3504" i="1"/>
  <c r="M4001" i="1"/>
  <c r="M3668" i="1"/>
  <c r="M3957" i="1"/>
  <c r="M3940" i="1"/>
  <c r="M3477" i="1"/>
  <c r="M3948" i="1"/>
  <c r="M3552" i="1"/>
  <c r="M3503" i="1"/>
  <c r="M3508" i="1"/>
  <c r="M3741" i="1"/>
  <c r="M3665" i="1"/>
  <c r="M3717" i="1"/>
  <c r="M3819" i="1"/>
  <c r="M3417" i="1"/>
  <c r="M1288" i="1"/>
  <c r="M3722" i="1"/>
  <c r="M3559" i="1"/>
  <c r="M1287" i="1"/>
  <c r="M3655" i="1"/>
  <c r="M3848" i="1"/>
  <c r="M3351" i="1"/>
  <c r="M3730" i="1"/>
  <c r="M3403" i="1"/>
  <c r="M3322" i="1"/>
  <c r="M3695" i="1"/>
  <c r="M3143" i="1"/>
  <c r="M3368" i="1"/>
  <c r="M2785" i="1"/>
  <c r="M3619" i="1"/>
  <c r="M3850" i="1"/>
  <c r="M3271" i="1"/>
  <c r="M3219" i="1"/>
  <c r="M4045" i="1"/>
  <c r="M3714" i="1"/>
  <c r="M3914" i="1"/>
  <c r="M3439" i="1"/>
  <c r="M3281" i="1"/>
  <c r="M3315" i="1"/>
  <c r="M3447" i="1"/>
  <c r="M3400" i="1"/>
  <c r="M3290" i="1"/>
  <c r="M3229" i="1"/>
  <c r="M3329" i="1"/>
  <c r="M3273" i="1"/>
  <c r="M3133" i="1"/>
  <c r="M2814" i="1"/>
  <c r="M2888" i="1"/>
  <c r="M4003" i="1"/>
  <c r="M2848" i="1"/>
  <c r="M3828" i="1"/>
  <c r="M3440" i="1"/>
  <c r="M526" i="1"/>
  <c r="M3420" i="1"/>
  <c r="M3613" i="1"/>
  <c r="M3970" i="1"/>
  <c r="M3141" i="1"/>
  <c r="M2783" i="1"/>
  <c r="M3296" i="1"/>
  <c r="M2893" i="1"/>
  <c r="M527" i="1"/>
  <c r="M3376" i="1"/>
  <c r="M541" i="1"/>
  <c r="M3921" i="1"/>
  <c r="M3992" i="1"/>
  <c r="M2866" i="1"/>
  <c r="M2855" i="1"/>
  <c r="M2867" i="1"/>
  <c r="M3323" i="1"/>
  <c r="M3962" i="1"/>
  <c r="M3430" i="1"/>
  <c r="M3701" i="1"/>
  <c r="M3605" i="1"/>
  <c r="M3362" i="1"/>
  <c r="M2840" i="1"/>
  <c r="M535" i="1"/>
  <c r="M2977" i="1"/>
  <c r="M3279" i="1"/>
  <c r="M3859" i="1"/>
  <c r="M2913" i="1"/>
  <c r="M2878" i="1"/>
  <c r="M2914" i="1"/>
  <c r="M3292" i="1"/>
  <c r="M3924" i="1"/>
  <c r="M3181" i="1"/>
  <c r="M3515" i="1"/>
  <c r="M3431" i="1"/>
  <c r="M1300" i="1"/>
  <c r="M3151" i="1"/>
  <c r="M3724" i="1"/>
  <c r="M3852" i="1"/>
  <c r="M3238" i="1"/>
  <c r="M3960" i="1"/>
  <c r="M3348" i="1"/>
  <c r="M2807" i="1"/>
  <c r="M2854" i="1"/>
  <c r="M3223" i="1"/>
  <c r="M4091" i="1"/>
  <c r="M4092" i="1"/>
  <c r="M3651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3679" i="1"/>
  <c r="M3311" i="1"/>
  <c r="M3530" i="1"/>
  <c r="M3585" i="1"/>
  <c r="M3377" i="1"/>
  <c r="M3243" i="1"/>
  <c r="M3657" i="1"/>
  <c r="M3847" i="1"/>
  <c r="M3187" i="1"/>
  <c r="M3421" i="1"/>
  <c r="M4102" i="1"/>
  <c r="M2796" i="1"/>
  <c r="M3164" i="1"/>
  <c r="M3997" i="1"/>
  <c r="M3836" i="1"/>
  <c r="M3563" i="1"/>
  <c r="M2907" i="1"/>
  <c r="M3866" i="1"/>
  <c r="M2865" i="1"/>
  <c r="M3384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2974" i="1"/>
  <c r="M3460" i="1"/>
  <c r="M3469" i="1"/>
  <c r="M3697" i="1"/>
  <c r="M2797" i="1"/>
  <c r="M3333" i="1"/>
  <c r="M4009" i="1"/>
  <c r="M3674" i="1"/>
  <c r="M3349" i="1"/>
  <c r="M3611" i="1"/>
  <c r="M3541" i="1"/>
  <c r="M2973" i="1"/>
  <c r="M3606" i="1"/>
  <c r="M3320" i="1"/>
  <c r="M3947" i="1"/>
  <c r="M4006" i="1"/>
  <c r="M2894" i="1"/>
  <c r="M2864" i="1"/>
  <c r="M3699" i="1"/>
  <c r="M3860" i="1"/>
  <c r="M3825" i="1"/>
  <c r="M3404" i="1"/>
  <c r="M3736" i="1"/>
  <c r="M1291" i="1"/>
  <c r="M3295" i="1"/>
  <c r="M3814" i="1"/>
  <c r="M524" i="1"/>
  <c r="M3711" i="1"/>
  <c r="M2915" i="1"/>
  <c r="M3731" i="1"/>
  <c r="M3521" i="1"/>
  <c r="M4079" i="1"/>
  <c r="M4082" i="1"/>
  <c r="M3246" i="1"/>
  <c r="M4113" i="1"/>
  <c r="M2909" i="1"/>
  <c r="M2896" i="1"/>
  <c r="M3937" i="1"/>
  <c r="M4062" i="1"/>
  <c r="M3179" i="1"/>
  <c r="M3158" i="1"/>
  <c r="M3995" i="1"/>
  <c r="M2837" i="1"/>
  <c r="M3865" i="1"/>
  <c r="M3543" i="1"/>
  <c r="M3472" i="1"/>
  <c r="M2819" i="1"/>
  <c r="M3916" i="1"/>
  <c r="M3617" i="1"/>
  <c r="M4017" i="1"/>
  <c r="M3166" i="1"/>
  <c r="M3372" i="1"/>
  <c r="M3297" i="1"/>
  <c r="M3226" i="1"/>
  <c r="M2821" i="1"/>
  <c r="M3964" i="1"/>
  <c r="M3230" i="1"/>
  <c r="M3216" i="1"/>
  <c r="M3357" i="1"/>
  <c r="M3523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831" i="1"/>
  <c r="M3409" i="1"/>
  <c r="M1294" i="1"/>
  <c r="M4023" i="1"/>
  <c r="M2967" i="1"/>
  <c r="M3496" i="1"/>
  <c r="M4104" i="1"/>
  <c r="M3144" i="1"/>
  <c r="M2920" i="1"/>
  <c r="M4075" i="1"/>
  <c r="M3436" i="1"/>
  <c r="M3235" i="1"/>
  <c r="M2963" i="1"/>
  <c r="M3903" i="1"/>
  <c r="M3676" i="1"/>
  <c r="M3307" i="1"/>
  <c r="M2829" i="1"/>
  <c r="M4040" i="1"/>
  <c r="M3289" i="1"/>
  <c r="M2799" i="1"/>
  <c r="M3331" i="1"/>
  <c r="M3965" i="1"/>
  <c r="M1305" i="1"/>
  <c r="M3725" i="1"/>
  <c r="M3360" i="1"/>
  <c r="M2795" i="1"/>
  <c r="M3607" i="1"/>
  <c r="M2976" i="1"/>
  <c r="M3726" i="1"/>
  <c r="M2978" i="1"/>
  <c r="M2842" i="1"/>
  <c r="M3833" i="1"/>
  <c r="M3575" i="1"/>
  <c r="M3973" i="1"/>
  <c r="M3256" i="1"/>
  <c r="M3909" i="1"/>
  <c r="M4020" i="1"/>
  <c r="M3623" i="1"/>
  <c r="M3896" i="1"/>
  <c r="M3536" i="1"/>
  <c r="M3358" i="1"/>
  <c r="M4109" i="1"/>
  <c r="M2911" i="1"/>
  <c r="M3934" i="1"/>
  <c r="M3485" i="1"/>
  <c r="M3224" i="1"/>
  <c r="M3671" i="1"/>
  <c r="M3346" i="1"/>
  <c r="M3546" i="1"/>
  <c r="M3334" i="1"/>
  <c r="M2903" i="1"/>
  <c r="M3419" i="1"/>
  <c r="M3406" i="1"/>
  <c r="M3659" i="1"/>
  <c r="M3576" i="1"/>
  <c r="M4024" i="1"/>
  <c r="M3405" i="1"/>
  <c r="M1304" i="1"/>
  <c r="M3445" i="1"/>
  <c r="M3537" i="1"/>
  <c r="M3218" i="1"/>
  <c r="M3134" i="1"/>
  <c r="M3154" i="1"/>
  <c r="M3652" i="1"/>
  <c r="M537" i="1"/>
  <c r="M4030" i="1"/>
  <c r="M3539" i="1"/>
  <c r="M3907" i="1"/>
  <c r="M4084" i="1"/>
  <c r="M3299" i="1"/>
  <c r="M4054" i="1"/>
  <c r="M3306" i="1"/>
  <c r="M3313" i="1"/>
  <c r="M3408" i="1"/>
  <c r="M3517" i="1"/>
  <c r="M3314" i="1"/>
  <c r="M3338" i="1"/>
  <c r="M2965" i="1"/>
  <c r="M3864" i="1"/>
  <c r="M4012" i="1"/>
  <c r="M2969" i="1"/>
  <c r="M3343" i="1"/>
  <c r="M3288" i="1"/>
  <c r="M3855" i="1"/>
  <c r="M3182" i="1"/>
  <c r="M4013" i="1"/>
  <c r="M3525" i="1"/>
  <c r="M3851" i="1"/>
  <c r="M2841" i="1"/>
  <c r="M3505" i="1"/>
  <c r="M3291" i="1"/>
  <c r="M3927" i="1"/>
  <c r="M3464" i="1"/>
  <c r="M3612" i="1"/>
  <c r="M3221" i="1"/>
  <c r="M4069" i="1"/>
  <c r="M3370" i="1"/>
  <c r="M3915" i="1"/>
  <c r="M3843" i="1"/>
  <c r="M3954" i="1"/>
  <c r="M2808" i="1"/>
  <c r="M3142" i="1"/>
  <c r="M3912" i="1"/>
  <c r="M528" i="1"/>
  <c r="M3610" i="1"/>
  <c r="M3471" i="1"/>
  <c r="M3993" i="1"/>
  <c r="M3602" i="1"/>
  <c r="M3443" i="1"/>
  <c r="M3673" i="1"/>
  <c r="M3621" i="1"/>
  <c r="M3212" i="1"/>
  <c r="M3456" i="1"/>
  <c r="M2786" i="1"/>
  <c r="M3239" i="1"/>
  <c r="M3479" i="1"/>
  <c r="M2873" i="1"/>
  <c r="M3385" i="1"/>
  <c r="M3465" i="1"/>
  <c r="M3388" i="1"/>
  <c r="M2793" i="1"/>
  <c r="M3395" i="1"/>
  <c r="M4022" i="1"/>
  <c r="M3565" i="1"/>
  <c r="M3156" i="1"/>
  <c r="M3275" i="1"/>
  <c r="M3961" i="1"/>
  <c r="M4052" i="1"/>
  <c r="M4096" i="1"/>
  <c r="M3171" i="1"/>
  <c r="M3918" i="1"/>
  <c r="M3272" i="1"/>
  <c r="M3410" i="1"/>
  <c r="M4026" i="1"/>
  <c r="M4055" i="1"/>
  <c r="M3892" i="1"/>
  <c r="M3944" i="1"/>
  <c r="M4046" i="1"/>
  <c r="M3686" i="1"/>
  <c r="M3660" i="1"/>
  <c r="M3446" i="1"/>
  <c r="M3468" i="1"/>
  <c r="M4070" i="1"/>
  <c r="M2827" i="1"/>
  <c r="M2908" i="1"/>
  <c r="M3520" i="1"/>
  <c r="M3723" i="1"/>
  <c r="M3393" i="1"/>
  <c r="M2898" i="1"/>
  <c r="M3566" i="1"/>
  <c r="M3533" i="1"/>
  <c r="M2891" i="1"/>
  <c r="M3573" i="1"/>
  <c r="M4066" i="1"/>
  <c r="M3321" i="1"/>
  <c r="M3454" i="1"/>
  <c r="M2968" i="1"/>
  <c r="M3276" i="1"/>
  <c r="M3487" i="1"/>
  <c r="M3534" i="1"/>
  <c r="M3555" i="1"/>
  <c r="M3841" i="1"/>
  <c r="M531" i="1"/>
  <c r="M3604" i="1"/>
  <c r="M2843" i="1"/>
  <c r="M3959" i="1"/>
  <c r="M3337" i="1"/>
  <c r="M3890" i="1"/>
  <c r="M3984" i="1"/>
  <c r="M4025" i="1"/>
  <c r="M3622" i="1"/>
  <c r="M3951" i="1"/>
  <c r="M2809" i="1"/>
  <c r="M3740" i="1"/>
  <c r="M3157" i="1"/>
  <c r="M3308" i="1"/>
  <c r="M3901" i="1"/>
  <c r="M3846" i="1"/>
  <c r="M3301" i="1"/>
  <c r="M3426" i="1"/>
  <c r="M3374" i="1"/>
  <c r="M3130" i="1"/>
  <c r="M3733" i="1"/>
  <c r="M4032" i="1"/>
  <c r="M2784" i="1"/>
  <c r="M3928" i="1"/>
  <c r="M2921" i="1"/>
  <c r="M3483" i="1"/>
  <c r="M3592" i="1"/>
  <c r="M4074" i="1"/>
  <c r="M3438" i="1"/>
  <c r="M3709" i="1"/>
  <c r="M4111" i="1"/>
  <c r="M4007" i="1"/>
  <c r="M3425" i="1"/>
  <c r="M3244" i="1"/>
  <c r="M3488" i="1"/>
  <c r="M3661" i="1"/>
  <c r="M4071" i="1"/>
  <c r="M3131" i="1"/>
  <c r="M539" i="1"/>
  <c r="M4094" i="1"/>
  <c r="M3974" i="1"/>
  <c r="M2871" i="1"/>
  <c r="M3396" i="1"/>
  <c r="M3217" i="1"/>
  <c r="M3550" i="1"/>
  <c r="M2882" i="1"/>
  <c r="M3369" i="1"/>
  <c r="M3278" i="1"/>
  <c r="M536" i="1"/>
  <c r="M3325" i="1"/>
  <c r="M3624" i="1"/>
  <c r="M3511" i="1"/>
  <c r="M3966" i="1"/>
  <c r="M2859" i="1"/>
  <c r="M3451" i="1"/>
  <c r="M3857" i="1"/>
  <c r="M3354" i="1"/>
  <c r="M4085" i="1"/>
  <c r="M3161" i="1"/>
  <c r="M4068" i="1"/>
  <c r="M2890" i="1"/>
  <c r="M3434" i="1"/>
  <c r="M3441" i="1"/>
  <c r="M3856" i="1"/>
  <c r="M3994" i="1"/>
  <c r="M4016" i="1"/>
  <c r="M2824" i="1"/>
  <c r="M2845" i="1"/>
  <c r="M3412" i="1"/>
  <c r="M3137" i="1"/>
  <c r="M3316" i="1"/>
  <c r="M3588" i="1"/>
  <c r="M2851" i="1"/>
  <c r="M3595" i="1"/>
  <c r="M4031" i="1"/>
  <c r="M2879" i="1"/>
  <c r="M3569" i="1"/>
  <c r="M3988" i="1"/>
  <c r="M3938" i="1"/>
  <c r="M3442" i="1"/>
  <c r="M3827" i="1"/>
  <c r="M3985" i="1"/>
  <c r="M3528" i="1"/>
  <c r="M3549" i="1"/>
  <c r="M3941" i="1"/>
  <c r="M1303" i="1"/>
  <c r="M4005" i="1"/>
  <c r="M3908" i="1"/>
  <c r="M3390" i="1"/>
  <c r="M3167" i="1"/>
  <c r="M3587" i="1"/>
  <c r="M3262" i="1"/>
  <c r="M4056" i="1"/>
  <c r="M4048" i="1"/>
  <c r="M3691" i="1"/>
  <c r="M3163" i="1"/>
  <c r="M3710" i="1"/>
  <c r="M4061" i="1"/>
  <c r="M3584" i="1"/>
  <c r="M2850" i="1"/>
  <c r="M3690" i="1"/>
  <c r="M3184" i="1"/>
  <c r="M3168" i="1"/>
  <c r="M3411" i="1"/>
  <c r="M2885" i="1"/>
  <c r="M3658" i="1"/>
  <c r="M3600" i="1"/>
  <c r="M3551" i="1"/>
  <c r="M3466" i="1"/>
  <c r="M3140" i="1"/>
  <c r="M3284" i="1"/>
  <c r="M3259" i="1"/>
  <c r="M3526" i="1"/>
  <c r="M3862" i="1"/>
  <c r="M3448" i="1"/>
  <c r="M2853" i="1"/>
  <c r="M3478" i="1"/>
  <c r="M3394" i="1"/>
  <c r="M3309" i="1"/>
  <c r="M538" i="1"/>
  <c r="M2790" i="1"/>
  <c r="M4097" i="1"/>
  <c r="M3929" i="1"/>
  <c r="M3518" i="1"/>
  <c r="M3706" i="1"/>
  <c r="M3990" i="1"/>
  <c r="M3608" i="1"/>
  <c r="M3670" i="1"/>
  <c r="M3458" i="1"/>
  <c r="M3249" i="1"/>
  <c r="M3893" i="1"/>
  <c r="M3561" i="1"/>
  <c r="M3183" i="1"/>
  <c r="M3747" i="1"/>
  <c r="M3719" i="1"/>
  <c r="M3664" i="1"/>
  <c r="M1297" i="1"/>
  <c r="M3840" i="1"/>
  <c r="M3615" i="1"/>
  <c r="M3564" i="1"/>
  <c r="M3680" i="1"/>
  <c r="M3694" i="1"/>
  <c r="M4098" i="1"/>
  <c r="M3672" i="1"/>
  <c r="M3381" i="1"/>
  <c r="M4036" i="1"/>
  <c r="M3930" i="1"/>
  <c r="M2798" i="1"/>
  <c r="M2886" i="1"/>
  <c r="M2905" i="1"/>
  <c r="M3581" i="1"/>
  <c r="M2868" i="1"/>
  <c r="M3545" i="1"/>
  <c r="M3452" i="1"/>
  <c r="M3738" i="1"/>
  <c r="M3745" i="1"/>
  <c r="M3367" i="1"/>
  <c r="M3170" i="1"/>
  <c r="M4103" i="1"/>
  <c r="M3237" i="1"/>
  <c r="M3241" i="1"/>
  <c r="M3953" i="1"/>
  <c r="M529" i="1"/>
  <c r="M4112" i="1"/>
  <c r="M3513" i="1"/>
  <c r="M4038" i="1"/>
  <c r="M3547" i="1"/>
  <c r="M3987" i="1"/>
  <c r="M3491" i="1"/>
  <c r="M3132" i="1"/>
  <c r="M3968" i="1"/>
  <c r="M4037" i="1"/>
  <c r="M3294" i="1"/>
  <c r="M525" i="1"/>
  <c r="M3318" i="1"/>
  <c r="M3685" i="1"/>
  <c r="M2789" i="1"/>
  <c r="M4028" i="1"/>
  <c r="M3986" i="1"/>
  <c r="M3939" i="1"/>
  <c r="M3490" i="1"/>
  <c r="M2788" i="1"/>
  <c r="M3435" i="1"/>
  <c r="M3146" i="1"/>
  <c r="M3463" i="1"/>
  <c r="M3270" i="1"/>
  <c r="M3378" i="1"/>
  <c r="M3303" i="1"/>
  <c r="M3708" i="1"/>
  <c r="M3423" i="1"/>
  <c r="M2904" i="1"/>
  <c r="M3363" i="1"/>
  <c r="M4014" i="1"/>
  <c r="M2810" i="1"/>
  <c r="M3950" i="1"/>
  <c r="M3904" i="1"/>
  <c r="M4058" i="1"/>
  <c r="M2880" i="1"/>
  <c r="M3863" i="1"/>
  <c r="M3312" i="1"/>
  <c r="M3925" i="1"/>
  <c r="M2970" i="1"/>
  <c r="M3486" i="1"/>
  <c r="M3427" i="1"/>
  <c r="M3280" i="1"/>
  <c r="M2856" i="1"/>
  <c r="M4072" i="1"/>
  <c r="M3917" i="1"/>
  <c r="M3355" i="1"/>
  <c r="M3247" i="1"/>
  <c r="M2862" i="1"/>
  <c r="M3287" i="1"/>
  <c r="M3598" i="1"/>
  <c r="M3981" i="1"/>
  <c r="M3572" i="1"/>
  <c r="M3923" i="1"/>
  <c r="M2828" i="1"/>
  <c r="M2902" i="1"/>
  <c r="M3475" i="1"/>
  <c r="M3300" i="1"/>
  <c r="M3894" i="1"/>
  <c r="M3834" i="1"/>
  <c r="M2906" i="1"/>
  <c r="M534" i="1"/>
  <c r="M3332" i="1"/>
  <c r="M3868" i="1"/>
  <c r="M3675" i="1"/>
  <c r="M2838" i="1"/>
  <c r="M3136" i="1"/>
  <c r="M3580" i="1"/>
  <c r="M3548" i="1"/>
  <c r="M3562" i="1"/>
  <c r="M3603" i="1"/>
  <c r="M3820" i="1"/>
  <c r="M3728" i="1"/>
  <c r="M2846" i="1"/>
  <c r="M3162" i="1"/>
  <c r="M3215" i="1"/>
  <c r="M3556" i="1"/>
  <c r="M3407" i="1"/>
  <c r="M3867" i="1"/>
  <c r="M4107" i="1"/>
  <c r="M4088" i="1"/>
  <c r="M3353" i="1"/>
  <c r="M3317" i="1"/>
  <c r="M3667" i="1"/>
  <c r="M3746" i="1"/>
  <c r="M3531" i="1"/>
  <c r="M2981" i="1"/>
  <c r="M4073" i="1"/>
  <c r="M3911" i="1"/>
  <c r="M3233" i="1"/>
  <c r="M3687" i="1"/>
  <c r="M3696" i="1"/>
  <c r="M1292" i="1"/>
  <c r="M4067" i="1"/>
  <c r="M4004" i="1"/>
  <c r="M3532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494" i="1"/>
  <c r="M3359" i="1"/>
  <c r="M4086" i="1"/>
  <c r="M3715" i="1"/>
  <c r="M2815" i="1"/>
  <c r="M2844" i="1"/>
  <c r="M3277" i="1"/>
  <c r="M3983" i="1"/>
  <c r="M2835" i="1"/>
  <c r="M3749" i="1"/>
  <c r="M3498" i="1"/>
  <c r="M3597" i="1"/>
  <c r="M3818" i="1"/>
  <c r="M2831" i="1"/>
  <c r="M3662" i="1"/>
  <c r="M3375" i="1"/>
  <c r="M3165" i="1"/>
  <c r="M3509" i="1"/>
  <c r="M3387" i="1"/>
  <c r="M3975" i="1"/>
  <c r="M3422" i="1"/>
  <c r="M3582" i="1"/>
  <c r="M3625" i="1"/>
  <c r="M3414" i="1"/>
  <c r="M3832" i="1"/>
  <c r="M2982" i="1"/>
  <c r="M3245" i="1"/>
  <c r="M3473" i="1"/>
  <c r="M3829" i="1"/>
  <c r="M3302" i="1"/>
  <c r="M3700" i="1"/>
  <c r="M3189" i="1"/>
  <c r="M3433" i="1"/>
  <c r="M1286" i="1"/>
  <c r="M1302" i="1"/>
  <c r="M2813" i="1"/>
  <c r="M2975" i="1"/>
  <c r="M4042" i="1"/>
  <c r="M3188" i="1"/>
  <c r="M3176" i="1"/>
  <c r="M3982" i="1"/>
  <c r="M3593" i="1"/>
  <c r="M4083" i="1"/>
  <c r="M3493" i="1"/>
  <c r="M2852" i="1"/>
  <c r="M3392" i="1"/>
  <c r="M4010" i="1"/>
  <c r="M3902" i="1"/>
  <c r="M532" i="1"/>
  <c r="M3693" i="1"/>
  <c r="M3152" i="1"/>
  <c r="M3811" i="1"/>
  <c r="M3283" i="1"/>
  <c r="M3210" i="1"/>
  <c r="M3629" i="1"/>
  <c r="M3599" i="1"/>
  <c r="M3150" i="1"/>
  <c r="M3553" i="1"/>
  <c r="M3853" i="1"/>
  <c r="M2812" i="1"/>
  <c r="M3501" i="1"/>
  <c r="M3958" i="1"/>
  <c r="M533" i="1"/>
  <c r="M3998" i="1"/>
  <c r="M3389" i="1"/>
  <c r="M2912" i="1"/>
  <c r="M3234" i="1"/>
  <c r="M3910" i="1"/>
  <c r="M3739" i="1"/>
  <c r="M4027" i="1"/>
  <c r="M3586" i="1"/>
  <c r="M3153" i="1"/>
  <c r="M3416" i="1"/>
  <c r="M3457" i="1"/>
  <c r="M3583" i="1"/>
  <c r="M2887" i="1"/>
  <c r="M3669" i="1"/>
  <c r="M3480" i="1"/>
  <c r="M3365" i="1"/>
  <c r="M3718" i="1"/>
  <c r="M2883" i="1"/>
  <c r="M3558" i="1"/>
  <c r="M3462" i="1"/>
  <c r="M3952" i="1"/>
  <c r="M3222" i="1"/>
  <c r="M3418" i="1"/>
  <c r="M3677" i="1"/>
  <c r="M4100" i="1"/>
  <c r="M3361" i="1"/>
  <c r="M3467" i="1"/>
  <c r="M3319" i="1"/>
  <c r="M4063" i="1"/>
  <c r="M3172" i="1"/>
  <c r="M3535" i="1"/>
  <c r="M3913" i="1"/>
  <c r="M3211" i="1"/>
  <c r="M3891" i="1"/>
  <c r="M4043" i="1"/>
  <c r="M3712" i="1"/>
  <c r="M3160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4019" i="1"/>
  <c r="M2787" i="1"/>
  <c r="M3616" i="1"/>
  <c r="M3932" i="1"/>
  <c r="M3650" i="1"/>
  <c r="M3727" i="1"/>
  <c r="M3236" i="1"/>
  <c r="M3838" i="1"/>
  <c r="M2832" i="1"/>
  <c r="M4039" i="1"/>
  <c r="M3824" i="1"/>
  <c r="M2811" i="1"/>
  <c r="M4035" i="1"/>
  <c r="M2919" i="1"/>
  <c r="M3285" i="1"/>
  <c r="M3248" i="1"/>
  <c r="M3159" i="1"/>
  <c r="M3339" i="1"/>
  <c r="M3174" i="1"/>
  <c r="M2918" i="1"/>
  <c r="M2804" i="1"/>
  <c r="M3609" i="1"/>
  <c r="M3626" i="1"/>
  <c r="M2830" i="1"/>
  <c r="M3653" i="1"/>
  <c r="M3681" i="1"/>
  <c r="M2897" i="1"/>
  <c r="M3735" i="1"/>
  <c r="M3356" i="1"/>
  <c r="M3242" i="1"/>
  <c r="M2901" i="1"/>
  <c r="M3220" i="1"/>
  <c r="M4029" i="1"/>
  <c r="M530" i="1"/>
  <c r="M3689" i="1"/>
  <c r="M4060" i="1"/>
  <c r="M3286" i="1"/>
  <c r="M3461" i="1"/>
  <c r="M3506" i="1"/>
  <c r="M3449" i="1"/>
  <c r="M3424" i="1"/>
  <c r="M2877" i="1"/>
  <c r="M3989" i="1"/>
  <c r="M4078" i="1"/>
  <c r="M3614" i="1"/>
  <c r="M3943" i="1"/>
  <c r="M3839" i="1"/>
  <c r="M3900" i="1"/>
  <c r="M1301" i="1"/>
  <c r="M3373" i="1"/>
  <c r="M3324" i="1"/>
  <c r="M4090" i="1"/>
  <c r="M3813" i="1"/>
  <c r="M3596" i="1"/>
  <c r="M3845" i="1"/>
  <c r="M4047" i="1"/>
  <c r="M3310" i="1"/>
  <c r="M3250" i="1"/>
  <c r="M2803" i="1"/>
  <c r="M3627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570" i="1"/>
  <c r="M3692" i="1"/>
  <c r="M3702" i="1"/>
  <c r="M3542" i="1"/>
  <c r="M3963" i="1"/>
  <c r="M3507" i="1"/>
  <c r="M3450" i="1"/>
  <c r="M4064" i="1"/>
  <c r="M4110" i="1"/>
  <c r="M3816" i="1"/>
  <c r="M3955" i="1"/>
  <c r="M3591" i="1"/>
  <c r="M3366" i="1"/>
  <c r="M3175" i="1"/>
  <c r="M3544" i="1"/>
  <c r="M3413" i="1"/>
  <c r="M2899" i="1"/>
  <c r="M2863" i="1"/>
  <c r="M3257" i="1"/>
  <c r="M2964" i="1"/>
  <c r="M4050" i="1"/>
  <c r="M4099" i="1"/>
  <c r="M540" i="1"/>
  <c r="M3481" i="1"/>
  <c r="M3398" i="1"/>
  <c r="M3898" i="1"/>
  <c r="M3734" i="1"/>
  <c r="M3327" i="1"/>
  <c r="M3254" i="1"/>
  <c r="M3618" i="1"/>
  <c r="M3969" i="1"/>
  <c r="M2833" i="1"/>
  <c r="M3654" i="1"/>
  <c r="M3688" i="1"/>
  <c r="M4034" i="1"/>
  <c r="M3499" i="1"/>
  <c r="M3926" i="1"/>
  <c r="M3341" i="1"/>
  <c r="M2972" i="1"/>
  <c r="M3399" i="1"/>
  <c r="M2980" i="1"/>
  <c r="M3145" i="1"/>
  <c r="M3268" i="1"/>
  <c r="M3720" i="1"/>
  <c r="M3379" i="1"/>
  <c r="M4011" i="1"/>
  <c r="M523" i="1"/>
  <c r="M3497" i="1"/>
  <c r="M3225" i="1"/>
  <c r="M3251" i="1"/>
  <c r="M2917" i="1"/>
  <c r="M3571" i="1"/>
  <c r="M2875" i="1"/>
  <c r="M4041" i="1"/>
  <c r="M3228" i="1"/>
  <c r="M2839" i="1"/>
  <c r="M3683" i="1"/>
  <c r="M2966" i="1"/>
  <c r="M3213" i="1"/>
  <c r="M3812" i="1"/>
  <c r="M3826" i="1"/>
  <c r="M4059" i="1"/>
  <c r="M3897" i="1"/>
  <c r="M1290" i="1"/>
  <c r="M3817" i="1"/>
  <c r="M2822" i="1"/>
  <c r="M3139" i="1"/>
  <c r="M3252" i="1"/>
  <c r="M3996" i="1"/>
  <c r="M4108" i="1"/>
  <c r="M3684" i="1"/>
  <c r="M2979" i="1"/>
  <c r="M3383" i="1"/>
  <c r="M3510" i="1"/>
  <c r="M3976" i="1"/>
  <c r="M4051" i="1"/>
  <c r="M3459" i="1"/>
  <c r="M3274" i="1"/>
  <c r="M3492" i="1"/>
  <c r="M2881" i="1"/>
  <c r="M3656" i="1"/>
  <c r="M3293" i="1"/>
  <c r="M3282" i="1"/>
  <c r="M3967" i="1"/>
  <c r="M4057" i="1"/>
  <c r="M3716" i="1"/>
  <c r="M3977" i="1"/>
  <c r="M3489" i="1"/>
  <c r="M3590" i="1"/>
  <c r="M3744" i="1"/>
  <c r="M3263" i="1"/>
  <c r="M4089" i="1"/>
  <c r="M3620" i="1"/>
  <c r="M2892" i="1"/>
  <c r="M3260" i="1"/>
  <c r="M2820" i="1"/>
  <c r="M3240" i="1"/>
  <c r="M2802" i="1"/>
  <c r="M3352" i="1"/>
  <c r="M4106" i="1"/>
  <c r="M3261" i="1"/>
  <c r="M2805" i="1"/>
  <c r="M1289" i="1"/>
  <c r="M3519" i="1"/>
  <c r="M3748" i="1"/>
  <c r="M3386" i="1"/>
  <c r="M3567" i="1"/>
  <c r="M3330" i="1"/>
  <c r="M2857" i="1"/>
  <c r="M4101" i="1"/>
  <c r="M3266" i="1"/>
  <c r="M3971" i="1"/>
  <c r="M3858" i="1"/>
  <c r="M3340" i="1"/>
  <c r="M3815" i="1"/>
  <c r="M3455" i="1"/>
  <c r="M3703" i="1"/>
  <c r="M2916" i="1"/>
  <c r="M1293" i="1"/>
  <c r="M3568" i="1"/>
  <c r="M3444" i="1"/>
  <c r="M2818" i="1"/>
  <c r="M3844" i="1"/>
  <c r="M3402" i="1"/>
  <c r="M3837" i="1"/>
  <c r="M3328" i="1"/>
  <c r="M3482" i="1"/>
  <c r="M3678" i="1"/>
  <c r="M3474" i="1"/>
  <c r="M3956" i="1"/>
  <c r="M4021" i="1"/>
  <c r="M4080" i="1"/>
  <c r="M4008" i="1"/>
  <c r="M2861" i="1"/>
  <c r="M3933" i="1"/>
  <c r="M3265" i="1"/>
  <c r="M3732" i="1"/>
  <c r="M3255" i="1"/>
  <c r="M3705" i="1"/>
  <c r="M3429" i="1"/>
  <c r="M3920" i="1"/>
  <c r="M3512" i="1"/>
  <c r="M3931" i="1"/>
  <c r="M2869" i="1"/>
  <c r="M3936" i="1"/>
  <c r="M2791" i="1"/>
  <c r="M3810" i="1"/>
  <c r="M3922" i="1"/>
  <c r="M2792" i="1"/>
  <c r="M3945" i="1"/>
  <c r="M3743" i="1"/>
  <c r="M3178" i="1"/>
  <c r="M3919" i="1"/>
  <c r="M3382" i="1"/>
  <c r="M3476" i="1"/>
  <c r="M3516" i="1"/>
  <c r="M3135" i="1"/>
  <c r="M3905" i="1"/>
  <c r="M3298" i="1"/>
  <c r="M3835" i="1"/>
  <c r="M3707" i="1"/>
  <c r="M3906" i="1"/>
  <c r="M3522" i="1"/>
  <c r="M3557" i="1"/>
  <c r="M4015" i="1"/>
  <c r="M4018" i="1"/>
  <c r="M4033" i="1"/>
  <c r="M3978" i="1"/>
  <c r="M2849" i="1"/>
  <c r="M3364" i="1"/>
  <c r="M3666" i="1"/>
  <c r="M3935" i="1"/>
  <c r="M3304" i="1"/>
  <c r="M3578" i="1"/>
  <c r="M3495" i="1"/>
  <c r="M4093" i="1"/>
  <c r="M3345" i="1"/>
  <c r="M2816" i="1"/>
  <c r="M3186" i="1"/>
  <c r="M3342" i="1"/>
  <c r="M3577" i="1"/>
  <c r="M3946" i="1"/>
  <c r="M3704" i="1"/>
  <c r="M2874" i="1"/>
  <c r="M3524" i="1"/>
  <c r="M3540" i="1"/>
  <c r="M3869" i="1"/>
  <c r="M3401" i="1"/>
  <c r="M3991" i="1"/>
  <c r="M3138" i="1"/>
  <c r="M4002" i="1"/>
  <c r="M3579" i="1"/>
  <c r="M4049" i="1"/>
  <c r="M2876" i="1"/>
  <c r="M2900" i="1"/>
  <c r="M3177" i="1"/>
  <c r="M4077" i="1"/>
  <c r="M2836" i="1"/>
  <c r="M2971" i="1"/>
  <c r="M3713" i="1"/>
  <c r="M3147" i="1"/>
  <c r="M3972" i="1"/>
  <c r="M522" i="1"/>
  <c r="M3979" i="1"/>
  <c r="M2800" i="1"/>
  <c r="M3899" i="1"/>
  <c r="M3432" i="1"/>
  <c r="M3437" i="1"/>
  <c r="M3999" i="1"/>
  <c r="M2860" i="1"/>
  <c r="M3428" i="1"/>
  <c r="M3415" i="1"/>
  <c r="M2847" i="1"/>
  <c r="M3470" i="1"/>
  <c r="M2794" i="1"/>
  <c r="M4087" i="1"/>
  <c r="M3554" i="1"/>
  <c r="M2823" i="1"/>
  <c r="M3173" i="1"/>
  <c r="M3628" i="1"/>
  <c r="M3830" i="1"/>
  <c r="M3391" i="1"/>
  <c r="M3742" i="1"/>
  <c r="M3601" i="1"/>
  <c r="M2806" i="1"/>
  <c r="M3980" i="1"/>
  <c r="M2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3169" i="1"/>
  <c r="L3169" i="1" s="1"/>
  <c r="K4044" i="1"/>
  <c r="L4044" i="1" s="1"/>
  <c r="K3148" i="1"/>
  <c r="L3148" i="1" s="1"/>
  <c r="K1298" i="1"/>
  <c r="L1298" i="1" s="1"/>
  <c r="K4115" i="1"/>
  <c r="L4115" i="1" s="1"/>
  <c r="K3231" i="1"/>
  <c r="L3231" i="1" s="1"/>
  <c r="K4065" i="1"/>
  <c r="L4065" i="1" s="1"/>
  <c r="K3527" i="1"/>
  <c r="L3527" i="1" s="1"/>
  <c r="K3180" i="1"/>
  <c r="L3180" i="1" s="1"/>
  <c r="K3698" i="1"/>
  <c r="L3698" i="1" s="1"/>
  <c r="K3155" i="1"/>
  <c r="L3155" i="1" s="1"/>
  <c r="K3149" i="1"/>
  <c r="L3149" i="1" s="1"/>
  <c r="K4076" i="1"/>
  <c r="L4076" i="1" s="1"/>
  <c r="K3264" i="1"/>
  <c r="L3264" i="1" s="1"/>
  <c r="K4000" i="1"/>
  <c r="L4000" i="1" s="1"/>
  <c r="K2872" i="1"/>
  <c r="L2872" i="1" s="1"/>
  <c r="K3502" i="1"/>
  <c r="L3502" i="1" s="1"/>
  <c r="K2884" i="1"/>
  <c r="L2884" i="1" s="1"/>
  <c r="K3682" i="1"/>
  <c r="L3682" i="1" s="1"/>
  <c r="K1299" i="1"/>
  <c r="L1299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3269" i="1"/>
  <c r="L3269" i="1" s="1"/>
  <c r="K4081" i="1"/>
  <c r="L4081" i="1" s="1"/>
  <c r="K3849" i="1"/>
  <c r="L3849" i="1" s="1"/>
  <c r="K3737" i="1"/>
  <c r="L3737" i="1" s="1"/>
  <c r="K1295" i="1"/>
  <c r="L1295" i="1" s="1"/>
  <c r="K3514" i="1"/>
  <c r="L3514" i="1" s="1"/>
  <c r="K3371" i="1"/>
  <c r="L3371" i="1" s="1"/>
  <c r="K3227" i="1"/>
  <c r="L3227" i="1" s="1"/>
  <c r="K3663" i="1"/>
  <c r="L3663" i="1" s="1"/>
  <c r="K4105" i="1"/>
  <c r="L4105" i="1" s="1"/>
  <c r="K3335" i="1"/>
  <c r="L3335" i="1" s="1"/>
  <c r="K3484" i="1"/>
  <c r="L3484" i="1" s="1"/>
  <c r="K3589" i="1"/>
  <c r="L3589" i="1" s="1"/>
  <c r="K3942" i="1"/>
  <c r="L3942" i="1" s="1"/>
  <c r="K3185" i="1"/>
  <c r="L3185" i="1" s="1"/>
  <c r="K3822" i="1"/>
  <c r="L3822" i="1" s="1"/>
  <c r="K2889" i="1"/>
  <c r="L2889" i="1" s="1"/>
  <c r="K3854" i="1"/>
  <c r="L3854" i="1" s="1"/>
  <c r="K3336" i="1"/>
  <c r="L3336" i="1" s="1"/>
  <c r="K3267" i="1"/>
  <c r="L3267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4053" i="1"/>
  <c r="L4053" i="1" s="1"/>
  <c r="K2895" i="1"/>
  <c r="L2895" i="1" s="1"/>
  <c r="K2870" i="1"/>
  <c r="L2870" i="1" s="1"/>
  <c r="K1296" i="1"/>
  <c r="L1296" i="1" s="1"/>
  <c r="K3347" i="1"/>
  <c r="L3347" i="1" s="1"/>
  <c r="K3253" i="1"/>
  <c r="L3253" i="1" s="1"/>
  <c r="K3538" i="1"/>
  <c r="L3538" i="1" s="1"/>
  <c r="K2826" i="1"/>
  <c r="L2826" i="1" s="1"/>
  <c r="K3823" i="1"/>
  <c r="L3823" i="1" s="1"/>
  <c r="K3344" i="1"/>
  <c r="L3344" i="1" s="1"/>
  <c r="K2817" i="1"/>
  <c r="L2817" i="1" s="1"/>
  <c r="K3821" i="1"/>
  <c r="L3821" i="1" s="1"/>
  <c r="K3895" i="1"/>
  <c r="L3895" i="1" s="1"/>
  <c r="K3214" i="1"/>
  <c r="L3214" i="1" s="1"/>
  <c r="K3305" i="1"/>
  <c r="L3305" i="1" s="1"/>
  <c r="K3258" i="1"/>
  <c r="L3258" i="1" s="1"/>
  <c r="K3529" i="1"/>
  <c r="L3529" i="1" s="1"/>
  <c r="K3326" i="1"/>
  <c r="L3326" i="1" s="1"/>
  <c r="K4114" i="1"/>
  <c r="L4114" i="1" s="1"/>
  <c r="K3232" i="1"/>
  <c r="L3232" i="1" s="1"/>
  <c r="K2801" i="1"/>
  <c r="L2801" i="1" s="1"/>
  <c r="K3861" i="1"/>
  <c r="L3861" i="1" s="1"/>
  <c r="K3574" i="1"/>
  <c r="L3574" i="1" s="1"/>
  <c r="K3949" i="1"/>
  <c r="L3949" i="1" s="1"/>
  <c r="K2825" i="1"/>
  <c r="L2825" i="1" s="1"/>
  <c r="K2858" i="1"/>
  <c r="L2858" i="1" s="1"/>
  <c r="K3842" i="1"/>
  <c r="L3842" i="1" s="1"/>
  <c r="K3560" i="1"/>
  <c r="L3560" i="1" s="1"/>
  <c r="K3729" i="1"/>
  <c r="L3729" i="1" s="1"/>
  <c r="K2910" i="1"/>
  <c r="L2910" i="1" s="1"/>
  <c r="K3594" i="1"/>
  <c r="L3594" i="1" s="1"/>
  <c r="K2922" i="1"/>
  <c r="L2922" i="1" s="1"/>
  <c r="K3350" i="1"/>
  <c r="L3350" i="1" s="1"/>
  <c r="K3721" i="1"/>
  <c r="L3721" i="1" s="1"/>
  <c r="K4095" i="1"/>
  <c r="L4095" i="1" s="1"/>
  <c r="K3380" i="1"/>
  <c r="L3380" i="1" s="1"/>
  <c r="K2834" i="1"/>
  <c r="L2834" i="1" s="1"/>
  <c r="K3397" i="1"/>
  <c r="L3397" i="1" s="1"/>
  <c r="K3453" i="1"/>
  <c r="L3453" i="1" s="1"/>
  <c r="K3500" i="1"/>
  <c r="L3500" i="1" s="1"/>
  <c r="K3504" i="1"/>
  <c r="L3504" i="1" s="1"/>
  <c r="K4001" i="1"/>
  <c r="L4001" i="1" s="1"/>
  <c r="K3668" i="1"/>
  <c r="L3668" i="1" s="1"/>
  <c r="K3957" i="1"/>
  <c r="L3957" i="1" s="1"/>
  <c r="K3940" i="1"/>
  <c r="L3940" i="1" s="1"/>
  <c r="K3477" i="1"/>
  <c r="L3477" i="1" s="1"/>
  <c r="K3948" i="1"/>
  <c r="L3948" i="1" s="1"/>
  <c r="K3552" i="1"/>
  <c r="L3552" i="1" s="1"/>
  <c r="K3503" i="1"/>
  <c r="L3503" i="1" s="1"/>
  <c r="K3508" i="1"/>
  <c r="L3508" i="1" s="1"/>
  <c r="K3741" i="1"/>
  <c r="L3741" i="1" s="1"/>
  <c r="K3665" i="1"/>
  <c r="L3665" i="1" s="1"/>
  <c r="K3717" i="1"/>
  <c r="L3717" i="1" s="1"/>
  <c r="K3819" i="1"/>
  <c r="L3819" i="1" s="1"/>
  <c r="K3417" i="1"/>
  <c r="L3417" i="1" s="1"/>
  <c r="K1288" i="1"/>
  <c r="L1288" i="1" s="1"/>
  <c r="K3722" i="1"/>
  <c r="L3722" i="1" s="1"/>
  <c r="K3559" i="1"/>
  <c r="L3559" i="1" s="1"/>
  <c r="K1287" i="1"/>
  <c r="L1287" i="1" s="1"/>
  <c r="K3655" i="1"/>
  <c r="L3655" i="1" s="1"/>
  <c r="K3848" i="1"/>
  <c r="L3848" i="1" s="1"/>
  <c r="K3351" i="1"/>
  <c r="L3351" i="1" s="1"/>
  <c r="K3730" i="1"/>
  <c r="L3730" i="1" s="1"/>
  <c r="K3403" i="1"/>
  <c r="L3403" i="1" s="1"/>
  <c r="K3322" i="1"/>
  <c r="L3322" i="1" s="1"/>
  <c r="K3695" i="1"/>
  <c r="L3695" i="1" s="1"/>
  <c r="K3143" i="1"/>
  <c r="L3143" i="1" s="1"/>
  <c r="K3368" i="1"/>
  <c r="L3368" i="1" s="1"/>
  <c r="K2785" i="1"/>
  <c r="L2785" i="1" s="1"/>
  <c r="K3619" i="1"/>
  <c r="L3619" i="1" s="1"/>
  <c r="K3850" i="1"/>
  <c r="L3850" i="1" s="1"/>
  <c r="K3271" i="1"/>
  <c r="L3271" i="1" s="1"/>
  <c r="K3219" i="1"/>
  <c r="L3219" i="1" s="1"/>
  <c r="K4045" i="1"/>
  <c r="L4045" i="1" s="1"/>
  <c r="K3714" i="1"/>
  <c r="L3714" i="1" s="1"/>
  <c r="K3914" i="1"/>
  <c r="L3914" i="1" s="1"/>
  <c r="K3439" i="1"/>
  <c r="L3439" i="1" s="1"/>
  <c r="K3281" i="1"/>
  <c r="L3281" i="1" s="1"/>
  <c r="K3315" i="1"/>
  <c r="L3315" i="1" s="1"/>
  <c r="K3447" i="1"/>
  <c r="L3447" i="1" s="1"/>
  <c r="K3400" i="1"/>
  <c r="L3400" i="1" s="1"/>
  <c r="K3290" i="1"/>
  <c r="L3290" i="1" s="1"/>
  <c r="K3229" i="1"/>
  <c r="L3229" i="1" s="1"/>
  <c r="K3329" i="1"/>
  <c r="L3329" i="1" s="1"/>
  <c r="K3273" i="1"/>
  <c r="L3273" i="1" s="1"/>
  <c r="K3133" i="1"/>
  <c r="L3133" i="1" s="1"/>
  <c r="K2814" i="1"/>
  <c r="L2814" i="1" s="1"/>
  <c r="K2888" i="1"/>
  <c r="L2888" i="1" s="1"/>
  <c r="K4003" i="1"/>
  <c r="L4003" i="1" s="1"/>
  <c r="K2848" i="1"/>
  <c r="L2848" i="1" s="1"/>
  <c r="K3828" i="1"/>
  <c r="L3828" i="1" s="1"/>
  <c r="K3440" i="1"/>
  <c r="L3440" i="1" s="1"/>
  <c r="K526" i="1"/>
  <c r="L526" i="1" s="1"/>
  <c r="K3420" i="1"/>
  <c r="L3420" i="1" s="1"/>
  <c r="K3613" i="1"/>
  <c r="L3613" i="1" s="1"/>
  <c r="K3970" i="1"/>
  <c r="L3970" i="1" s="1"/>
  <c r="K3141" i="1"/>
  <c r="L3141" i="1" s="1"/>
  <c r="K2783" i="1"/>
  <c r="L2783" i="1" s="1"/>
  <c r="K3296" i="1"/>
  <c r="L3296" i="1" s="1"/>
  <c r="K2893" i="1"/>
  <c r="L2893" i="1" s="1"/>
  <c r="K527" i="1"/>
  <c r="L527" i="1" s="1"/>
  <c r="K3376" i="1"/>
  <c r="L3376" i="1" s="1"/>
  <c r="K541" i="1"/>
  <c r="L541" i="1" s="1"/>
  <c r="K3921" i="1"/>
  <c r="L3921" i="1" s="1"/>
  <c r="K3992" i="1"/>
  <c r="L3992" i="1" s="1"/>
  <c r="K2866" i="1"/>
  <c r="L2866" i="1" s="1"/>
  <c r="K2855" i="1"/>
  <c r="L2855" i="1" s="1"/>
  <c r="K2867" i="1"/>
  <c r="L2867" i="1" s="1"/>
  <c r="K3323" i="1"/>
  <c r="L3323" i="1" s="1"/>
  <c r="K3962" i="1"/>
  <c r="L3962" i="1" s="1"/>
  <c r="K3430" i="1"/>
  <c r="L3430" i="1" s="1"/>
  <c r="K3701" i="1"/>
  <c r="L3701" i="1" s="1"/>
  <c r="K3605" i="1"/>
  <c r="L3605" i="1" s="1"/>
  <c r="K3362" i="1"/>
  <c r="L3362" i="1" s="1"/>
  <c r="K2840" i="1"/>
  <c r="L2840" i="1" s="1"/>
  <c r="K535" i="1"/>
  <c r="L535" i="1" s="1"/>
  <c r="K2977" i="1"/>
  <c r="L2977" i="1" s="1"/>
  <c r="K3279" i="1"/>
  <c r="L3279" i="1" s="1"/>
  <c r="K3859" i="1"/>
  <c r="L3859" i="1" s="1"/>
  <c r="K2913" i="1"/>
  <c r="L2913" i="1" s="1"/>
  <c r="K2878" i="1"/>
  <c r="L2878" i="1" s="1"/>
  <c r="K2914" i="1"/>
  <c r="L2914" i="1" s="1"/>
  <c r="K3292" i="1"/>
  <c r="L3292" i="1" s="1"/>
  <c r="K3924" i="1"/>
  <c r="L3924" i="1" s="1"/>
  <c r="K3181" i="1"/>
  <c r="L3181" i="1" s="1"/>
  <c r="K3515" i="1"/>
  <c r="L3515" i="1" s="1"/>
  <c r="K3431" i="1"/>
  <c r="L3431" i="1" s="1"/>
  <c r="K1300" i="1"/>
  <c r="L1300" i="1" s="1"/>
  <c r="K3151" i="1"/>
  <c r="L3151" i="1" s="1"/>
  <c r="K3724" i="1"/>
  <c r="L3724" i="1" s="1"/>
  <c r="K3852" i="1"/>
  <c r="L3852" i="1" s="1"/>
  <c r="K3238" i="1"/>
  <c r="L3238" i="1" s="1"/>
  <c r="K3960" i="1"/>
  <c r="L3960" i="1" s="1"/>
  <c r="K3348" i="1"/>
  <c r="L3348" i="1" s="1"/>
  <c r="K2807" i="1"/>
  <c r="L2807" i="1" s="1"/>
  <c r="K2854" i="1"/>
  <c r="L2854" i="1" s="1"/>
  <c r="K3223" i="1"/>
  <c r="L3223" i="1" s="1"/>
  <c r="K4091" i="1"/>
  <c r="L4091" i="1" s="1"/>
  <c r="K4092" i="1"/>
  <c r="L4092" i="1" s="1"/>
  <c r="K3651" i="1"/>
  <c r="L3651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3679" i="1"/>
  <c r="L3679" i="1" s="1"/>
  <c r="K3311" i="1"/>
  <c r="L3311" i="1" s="1"/>
  <c r="K3530" i="1"/>
  <c r="L3530" i="1" s="1"/>
  <c r="K3585" i="1"/>
  <c r="L3585" i="1" s="1"/>
  <c r="K3377" i="1"/>
  <c r="L3377" i="1" s="1"/>
  <c r="K3243" i="1"/>
  <c r="L3243" i="1" s="1"/>
  <c r="K3657" i="1"/>
  <c r="L3657" i="1" s="1"/>
  <c r="K3847" i="1"/>
  <c r="L3847" i="1" s="1"/>
  <c r="K3187" i="1"/>
  <c r="L3187" i="1" s="1"/>
  <c r="K3421" i="1"/>
  <c r="L3421" i="1" s="1"/>
  <c r="K4102" i="1"/>
  <c r="L4102" i="1" s="1"/>
  <c r="K2796" i="1"/>
  <c r="L2796" i="1" s="1"/>
  <c r="K3164" i="1"/>
  <c r="L3164" i="1" s="1"/>
  <c r="K3997" i="1"/>
  <c r="L3997" i="1" s="1"/>
  <c r="K3836" i="1"/>
  <c r="L3836" i="1" s="1"/>
  <c r="K3563" i="1"/>
  <c r="L3563" i="1" s="1"/>
  <c r="K2907" i="1"/>
  <c r="L2907" i="1" s="1"/>
  <c r="K3866" i="1"/>
  <c r="L3866" i="1" s="1"/>
  <c r="K2865" i="1"/>
  <c r="L2865" i="1" s="1"/>
  <c r="K3384" i="1"/>
  <c r="L3384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2974" i="1"/>
  <c r="L2974" i="1" s="1"/>
  <c r="K3460" i="1"/>
  <c r="L3460" i="1" s="1"/>
  <c r="K3469" i="1"/>
  <c r="L3469" i="1" s="1"/>
  <c r="K3697" i="1"/>
  <c r="L3697" i="1" s="1"/>
  <c r="K2797" i="1"/>
  <c r="L2797" i="1" s="1"/>
  <c r="K3333" i="1"/>
  <c r="L3333" i="1" s="1"/>
  <c r="K4009" i="1"/>
  <c r="L4009" i="1" s="1"/>
  <c r="K3674" i="1"/>
  <c r="L3674" i="1" s="1"/>
  <c r="K3349" i="1"/>
  <c r="L3349" i="1" s="1"/>
  <c r="K3611" i="1"/>
  <c r="L3611" i="1" s="1"/>
  <c r="K3541" i="1"/>
  <c r="L3541" i="1" s="1"/>
  <c r="K2973" i="1"/>
  <c r="L2973" i="1" s="1"/>
  <c r="K3606" i="1"/>
  <c r="L3606" i="1" s="1"/>
  <c r="K3320" i="1"/>
  <c r="L3320" i="1" s="1"/>
  <c r="K3947" i="1"/>
  <c r="L3947" i="1" s="1"/>
  <c r="K4006" i="1"/>
  <c r="L4006" i="1" s="1"/>
  <c r="K2894" i="1"/>
  <c r="L2894" i="1" s="1"/>
  <c r="K2864" i="1"/>
  <c r="L2864" i="1" s="1"/>
  <c r="K3699" i="1"/>
  <c r="L3699" i="1" s="1"/>
  <c r="K3860" i="1"/>
  <c r="L3860" i="1" s="1"/>
  <c r="K3825" i="1"/>
  <c r="L3825" i="1" s="1"/>
  <c r="K3404" i="1"/>
  <c r="L3404" i="1" s="1"/>
  <c r="K3736" i="1"/>
  <c r="L3736" i="1" s="1"/>
  <c r="K1291" i="1"/>
  <c r="L1291" i="1" s="1"/>
  <c r="K3295" i="1"/>
  <c r="L3295" i="1" s="1"/>
  <c r="K3814" i="1"/>
  <c r="L3814" i="1" s="1"/>
  <c r="K524" i="1"/>
  <c r="L524" i="1" s="1"/>
  <c r="K3711" i="1"/>
  <c r="L3711" i="1" s="1"/>
  <c r="K2915" i="1"/>
  <c r="L2915" i="1" s="1"/>
  <c r="K3731" i="1"/>
  <c r="L3731" i="1" s="1"/>
  <c r="K3521" i="1"/>
  <c r="L3521" i="1" s="1"/>
  <c r="K4079" i="1"/>
  <c r="L4079" i="1" s="1"/>
  <c r="K4082" i="1"/>
  <c r="L4082" i="1" s="1"/>
  <c r="K3246" i="1"/>
  <c r="L3246" i="1" s="1"/>
  <c r="K4113" i="1"/>
  <c r="L4113" i="1" s="1"/>
  <c r="K2909" i="1"/>
  <c r="L2909" i="1" s="1"/>
  <c r="K2896" i="1"/>
  <c r="L2896" i="1" s="1"/>
  <c r="K3937" i="1"/>
  <c r="L3937" i="1" s="1"/>
  <c r="K4062" i="1"/>
  <c r="L4062" i="1" s="1"/>
  <c r="K3179" i="1"/>
  <c r="L3179" i="1" s="1"/>
  <c r="K3158" i="1"/>
  <c r="L3158" i="1" s="1"/>
  <c r="K3995" i="1"/>
  <c r="L3995" i="1" s="1"/>
  <c r="K2837" i="1"/>
  <c r="L2837" i="1" s="1"/>
  <c r="K3865" i="1"/>
  <c r="L3865" i="1" s="1"/>
  <c r="K3543" i="1"/>
  <c r="L3543" i="1" s="1"/>
  <c r="K3472" i="1"/>
  <c r="L3472" i="1" s="1"/>
  <c r="K2819" i="1"/>
  <c r="L2819" i="1" s="1"/>
  <c r="K3916" i="1"/>
  <c r="L3916" i="1" s="1"/>
  <c r="K3617" i="1"/>
  <c r="L3617" i="1" s="1"/>
  <c r="K4017" i="1"/>
  <c r="L4017" i="1" s="1"/>
  <c r="K3166" i="1"/>
  <c r="L3166" i="1" s="1"/>
  <c r="K3372" i="1"/>
  <c r="L3372" i="1" s="1"/>
  <c r="K3297" i="1"/>
  <c r="L3297" i="1" s="1"/>
  <c r="K3226" i="1"/>
  <c r="L3226" i="1" s="1"/>
  <c r="K2821" i="1"/>
  <c r="L2821" i="1" s="1"/>
  <c r="K3964" i="1"/>
  <c r="L3964" i="1" s="1"/>
  <c r="K3230" i="1"/>
  <c r="L3230" i="1" s="1"/>
  <c r="K3216" i="1"/>
  <c r="L3216" i="1" s="1"/>
  <c r="K3357" i="1"/>
  <c r="L3357" i="1" s="1"/>
  <c r="K3523" i="1"/>
  <c r="L3523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831" i="1"/>
  <c r="L3831" i="1" s="1"/>
  <c r="K3409" i="1"/>
  <c r="L3409" i="1" s="1"/>
  <c r="K1294" i="1"/>
  <c r="L1294" i="1" s="1"/>
  <c r="K4023" i="1"/>
  <c r="L4023" i="1" s="1"/>
  <c r="K2967" i="1"/>
  <c r="L2967" i="1" s="1"/>
  <c r="K3496" i="1"/>
  <c r="L3496" i="1" s="1"/>
  <c r="K4104" i="1"/>
  <c r="L4104" i="1" s="1"/>
  <c r="K3144" i="1"/>
  <c r="L3144" i="1" s="1"/>
  <c r="K2920" i="1"/>
  <c r="L2920" i="1" s="1"/>
  <c r="K4075" i="1"/>
  <c r="L4075" i="1" s="1"/>
  <c r="K3436" i="1"/>
  <c r="L3436" i="1" s="1"/>
  <c r="K3235" i="1"/>
  <c r="L3235" i="1" s="1"/>
  <c r="K2963" i="1"/>
  <c r="L2963" i="1" s="1"/>
  <c r="K3903" i="1"/>
  <c r="L3903" i="1" s="1"/>
  <c r="K3676" i="1"/>
  <c r="L3676" i="1" s="1"/>
  <c r="K3307" i="1"/>
  <c r="L3307" i="1" s="1"/>
  <c r="K2829" i="1"/>
  <c r="L2829" i="1" s="1"/>
  <c r="K4040" i="1"/>
  <c r="L4040" i="1" s="1"/>
  <c r="K3289" i="1"/>
  <c r="L3289" i="1" s="1"/>
  <c r="K2799" i="1"/>
  <c r="L2799" i="1" s="1"/>
  <c r="K3331" i="1"/>
  <c r="L3331" i="1" s="1"/>
  <c r="K3965" i="1"/>
  <c r="L3965" i="1" s="1"/>
  <c r="K1305" i="1"/>
  <c r="L1305" i="1" s="1"/>
  <c r="K3725" i="1"/>
  <c r="L3725" i="1" s="1"/>
  <c r="K3360" i="1"/>
  <c r="L3360" i="1" s="1"/>
  <c r="K2795" i="1"/>
  <c r="L2795" i="1" s="1"/>
  <c r="K3607" i="1"/>
  <c r="L3607" i="1" s="1"/>
  <c r="K2976" i="1"/>
  <c r="L2976" i="1" s="1"/>
  <c r="K3726" i="1"/>
  <c r="L3726" i="1" s="1"/>
  <c r="K2978" i="1"/>
  <c r="L2978" i="1" s="1"/>
  <c r="K2842" i="1"/>
  <c r="L2842" i="1" s="1"/>
  <c r="K3833" i="1"/>
  <c r="L3833" i="1" s="1"/>
  <c r="K3575" i="1"/>
  <c r="L3575" i="1" s="1"/>
  <c r="K3973" i="1"/>
  <c r="L3973" i="1" s="1"/>
  <c r="K3256" i="1"/>
  <c r="L3256" i="1" s="1"/>
  <c r="K3909" i="1"/>
  <c r="L3909" i="1" s="1"/>
  <c r="K4020" i="1"/>
  <c r="L4020" i="1" s="1"/>
  <c r="K3623" i="1"/>
  <c r="L3623" i="1" s="1"/>
  <c r="K3896" i="1"/>
  <c r="L3896" i="1" s="1"/>
  <c r="K3536" i="1"/>
  <c r="L3536" i="1" s="1"/>
  <c r="K3358" i="1"/>
  <c r="L3358" i="1" s="1"/>
  <c r="K4109" i="1"/>
  <c r="L4109" i="1" s="1"/>
  <c r="K2911" i="1"/>
  <c r="L2911" i="1" s="1"/>
  <c r="K3934" i="1"/>
  <c r="L3934" i="1" s="1"/>
  <c r="K3485" i="1"/>
  <c r="L3485" i="1" s="1"/>
  <c r="K3224" i="1"/>
  <c r="L3224" i="1" s="1"/>
  <c r="K3671" i="1"/>
  <c r="L3671" i="1" s="1"/>
  <c r="K3346" i="1"/>
  <c r="L3346" i="1" s="1"/>
  <c r="K3546" i="1"/>
  <c r="L3546" i="1" s="1"/>
  <c r="K3334" i="1"/>
  <c r="L3334" i="1" s="1"/>
  <c r="K2903" i="1"/>
  <c r="L2903" i="1" s="1"/>
  <c r="K3419" i="1"/>
  <c r="L3419" i="1" s="1"/>
  <c r="K3406" i="1"/>
  <c r="L3406" i="1" s="1"/>
  <c r="K3659" i="1"/>
  <c r="L3659" i="1" s="1"/>
  <c r="K3576" i="1"/>
  <c r="L3576" i="1" s="1"/>
  <c r="K4024" i="1"/>
  <c r="L4024" i="1" s="1"/>
  <c r="K3405" i="1"/>
  <c r="L3405" i="1" s="1"/>
  <c r="K1304" i="1"/>
  <c r="L1304" i="1" s="1"/>
  <c r="K3445" i="1"/>
  <c r="L3445" i="1" s="1"/>
  <c r="K3537" i="1"/>
  <c r="L3537" i="1" s="1"/>
  <c r="K3218" i="1"/>
  <c r="L3218" i="1" s="1"/>
  <c r="K3134" i="1"/>
  <c r="L3134" i="1" s="1"/>
  <c r="K3154" i="1"/>
  <c r="L3154" i="1" s="1"/>
  <c r="K3652" i="1"/>
  <c r="L3652" i="1" s="1"/>
  <c r="K537" i="1"/>
  <c r="L537" i="1" s="1"/>
  <c r="K4030" i="1"/>
  <c r="L4030" i="1" s="1"/>
  <c r="K3539" i="1"/>
  <c r="L3539" i="1" s="1"/>
  <c r="K3907" i="1"/>
  <c r="L3907" i="1" s="1"/>
  <c r="K4084" i="1"/>
  <c r="L4084" i="1" s="1"/>
  <c r="K3299" i="1"/>
  <c r="L3299" i="1" s="1"/>
  <c r="K4054" i="1"/>
  <c r="L4054" i="1" s="1"/>
  <c r="K3306" i="1"/>
  <c r="L3306" i="1" s="1"/>
  <c r="K3313" i="1"/>
  <c r="L3313" i="1" s="1"/>
  <c r="K3408" i="1"/>
  <c r="L3408" i="1" s="1"/>
  <c r="K3517" i="1"/>
  <c r="L3517" i="1" s="1"/>
  <c r="K3314" i="1"/>
  <c r="L3314" i="1" s="1"/>
  <c r="K3338" i="1"/>
  <c r="L3338" i="1" s="1"/>
  <c r="K2965" i="1"/>
  <c r="L2965" i="1" s="1"/>
  <c r="K3864" i="1"/>
  <c r="L3864" i="1" s="1"/>
  <c r="K4012" i="1"/>
  <c r="L4012" i="1" s="1"/>
  <c r="K2969" i="1"/>
  <c r="L2969" i="1" s="1"/>
  <c r="K3343" i="1"/>
  <c r="L3343" i="1" s="1"/>
  <c r="K3288" i="1"/>
  <c r="L3288" i="1" s="1"/>
  <c r="K3855" i="1"/>
  <c r="L3855" i="1" s="1"/>
  <c r="K3182" i="1"/>
  <c r="L3182" i="1" s="1"/>
  <c r="K4013" i="1"/>
  <c r="L4013" i="1" s="1"/>
  <c r="K3525" i="1"/>
  <c r="L3525" i="1" s="1"/>
  <c r="K3851" i="1"/>
  <c r="L3851" i="1" s="1"/>
  <c r="K2841" i="1"/>
  <c r="L2841" i="1" s="1"/>
  <c r="K3505" i="1"/>
  <c r="L3505" i="1" s="1"/>
  <c r="K3291" i="1"/>
  <c r="L3291" i="1" s="1"/>
  <c r="K3927" i="1"/>
  <c r="L3927" i="1" s="1"/>
  <c r="K3464" i="1"/>
  <c r="L3464" i="1" s="1"/>
  <c r="K3612" i="1"/>
  <c r="L3612" i="1" s="1"/>
  <c r="K3221" i="1"/>
  <c r="L3221" i="1" s="1"/>
  <c r="K4069" i="1"/>
  <c r="L4069" i="1" s="1"/>
  <c r="K3370" i="1"/>
  <c r="L3370" i="1" s="1"/>
  <c r="K3915" i="1"/>
  <c r="L3915" i="1" s="1"/>
  <c r="K3843" i="1"/>
  <c r="L3843" i="1" s="1"/>
  <c r="K3954" i="1"/>
  <c r="L3954" i="1" s="1"/>
  <c r="K2808" i="1"/>
  <c r="L2808" i="1" s="1"/>
  <c r="K3142" i="1"/>
  <c r="L3142" i="1" s="1"/>
  <c r="K3912" i="1"/>
  <c r="L3912" i="1" s="1"/>
  <c r="K528" i="1"/>
  <c r="L528" i="1" s="1"/>
  <c r="K3610" i="1"/>
  <c r="L3610" i="1" s="1"/>
  <c r="K3471" i="1"/>
  <c r="L3471" i="1" s="1"/>
  <c r="K3993" i="1"/>
  <c r="L3993" i="1" s="1"/>
  <c r="K3602" i="1"/>
  <c r="L3602" i="1" s="1"/>
  <c r="K3443" i="1"/>
  <c r="L3443" i="1" s="1"/>
  <c r="K3673" i="1"/>
  <c r="L3673" i="1" s="1"/>
  <c r="K3621" i="1"/>
  <c r="L3621" i="1" s="1"/>
  <c r="K3212" i="1"/>
  <c r="L3212" i="1" s="1"/>
  <c r="K3456" i="1"/>
  <c r="L3456" i="1" s="1"/>
  <c r="K2786" i="1"/>
  <c r="L2786" i="1" s="1"/>
  <c r="K3239" i="1"/>
  <c r="L3239" i="1" s="1"/>
  <c r="K3479" i="1"/>
  <c r="L3479" i="1" s="1"/>
  <c r="K2873" i="1"/>
  <c r="L2873" i="1" s="1"/>
  <c r="K3385" i="1"/>
  <c r="L3385" i="1" s="1"/>
  <c r="K3465" i="1"/>
  <c r="L3465" i="1" s="1"/>
  <c r="K3388" i="1"/>
  <c r="L3388" i="1" s="1"/>
  <c r="K2793" i="1"/>
  <c r="L2793" i="1" s="1"/>
  <c r="K3395" i="1"/>
  <c r="L3395" i="1" s="1"/>
  <c r="K4022" i="1"/>
  <c r="L4022" i="1" s="1"/>
  <c r="K3565" i="1"/>
  <c r="L3565" i="1" s="1"/>
  <c r="K3156" i="1"/>
  <c r="L3156" i="1" s="1"/>
  <c r="K3275" i="1"/>
  <c r="L3275" i="1" s="1"/>
  <c r="K3961" i="1"/>
  <c r="L3961" i="1" s="1"/>
  <c r="K4052" i="1"/>
  <c r="L4052" i="1" s="1"/>
  <c r="K4096" i="1"/>
  <c r="L4096" i="1" s="1"/>
  <c r="K3171" i="1"/>
  <c r="L3171" i="1" s="1"/>
  <c r="K3918" i="1"/>
  <c r="L3918" i="1" s="1"/>
  <c r="K3272" i="1"/>
  <c r="L3272" i="1" s="1"/>
  <c r="K3410" i="1"/>
  <c r="L3410" i="1" s="1"/>
  <c r="K4026" i="1"/>
  <c r="L4026" i="1" s="1"/>
  <c r="K4055" i="1"/>
  <c r="L4055" i="1" s="1"/>
  <c r="K3892" i="1"/>
  <c r="L3892" i="1" s="1"/>
  <c r="K3944" i="1"/>
  <c r="L3944" i="1" s="1"/>
  <c r="K4046" i="1"/>
  <c r="L4046" i="1" s="1"/>
  <c r="K3686" i="1"/>
  <c r="L3686" i="1" s="1"/>
  <c r="K3660" i="1"/>
  <c r="L3660" i="1" s="1"/>
  <c r="K3446" i="1"/>
  <c r="L3446" i="1" s="1"/>
  <c r="K3468" i="1"/>
  <c r="L3468" i="1" s="1"/>
  <c r="K4070" i="1"/>
  <c r="L4070" i="1" s="1"/>
  <c r="K2827" i="1"/>
  <c r="L2827" i="1" s="1"/>
  <c r="K2908" i="1"/>
  <c r="L2908" i="1" s="1"/>
  <c r="K3520" i="1"/>
  <c r="L3520" i="1" s="1"/>
  <c r="K3723" i="1"/>
  <c r="L3723" i="1" s="1"/>
  <c r="K3393" i="1"/>
  <c r="L3393" i="1" s="1"/>
  <c r="K2898" i="1"/>
  <c r="L2898" i="1" s="1"/>
  <c r="K3566" i="1"/>
  <c r="L3566" i="1" s="1"/>
  <c r="K3533" i="1"/>
  <c r="L3533" i="1" s="1"/>
  <c r="K2891" i="1"/>
  <c r="L2891" i="1" s="1"/>
  <c r="K3573" i="1"/>
  <c r="L3573" i="1" s="1"/>
  <c r="K4066" i="1"/>
  <c r="L4066" i="1" s="1"/>
  <c r="K3321" i="1"/>
  <c r="L3321" i="1" s="1"/>
  <c r="K3454" i="1"/>
  <c r="L3454" i="1" s="1"/>
  <c r="K2968" i="1"/>
  <c r="L2968" i="1" s="1"/>
  <c r="K3276" i="1"/>
  <c r="L3276" i="1" s="1"/>
  <c r="K3487" i="1"/>
  <c r="L3487" i="1" s="1"/>
  <c r="K3534" i="1"/>
  <c r="L3534" i="1" s="1"/>
  <c r="K3555" i="1"/>
  <c r="L3555" i="1" s="1"/>
  <c r="K3841" i="1"/>
  <c r="L3841" i="1" s="1"/>
  <c r="K531" i="1"/>
  <c r="L531" i="1" s="1"/>
  <c r="K3604" i="1"/>
  <c r="L3604" i="1" s="1"/>
  <c r="K2843" i="1"/>
  <c r="L2843" i="1" s="1"/>
  <c r="K3959" i="1"/>
  <c r="L3959" i="1" s="1"/>
  <c r="K3337" i="1"/>
  <c r="L3337" i="1" s="1"/>
  <c r="K3890" i="1"/>
  <c r="L3890" i="1" s="1"/>
  <c r="K3984" i="1"/>
  <c r="L3984" i="1" s="1"/>
  <c r="K4025" i="1"/>
  <c r="L4025" i="1" s="1"/>
  <c r="K3622" i="1"/>
  <c r="L3622" i="1" s="1"/>
  <c r="K3951" i="1"/>
  <c r="L3951" i="1" s="1"/>
  <c r="K2809" i="1"/>
  <c r="L2809" i="1" s="1"/>
  <c r="K3740" i="1"/>
  <c r="L3740" i="1" s="1"/>
  <c r="K3157" i="1"/>
  <c r="L3157" i="1" s="1"/>
  <c r="K3308" i="1"/>
  <c r="L3308" i="1" s="1"/>
  <c r="K3901" i="1"/>
  <c r="L3901" i="1" s="1"/>
  <c r="K3846" i="1"/>
  <c r="L3846" i="1" s="1"/>
  <c r="K3301" i="1"/>
  <c r="L3301" i="1" s="1"/>
  <c r="K3426" i="1"/>
  <c r="L3426" i="1" s="1"/>
  <c r="K3374" i="1"/>
  <c r="L3374" i="1" s="1"/>
  <c r="K3130" i="1"/>
  <c r="L3130" i="1" s="1"/>
  <c r="K3733" i="1"/>
  <c r="L3733" i="1" s="1"/>
  <c r="K4032" i="1"/>
  <c r="L4032" i="1" s="1"/>
  <c r="K2784" i="1"/>
  <c r="L2784" i="1" s="1"/>
  <c r="K3928" i="1"/>
  <c r="L3928" i="1" s="1"/>
  <c r="K2921" i="1"/>
  <c r="L2921" i="1" s="1"/>
  <c r="K3483" i="1"/>
  <c r="L3483" i="1" s="1"/>
  <c r="K3592" i="1"/>
  <c r="L3592" i="1" s="1"/>
  <c r="K4074" i="1"/>
  <c r="L4074" i="1" s="1"/>
  <c r="K3438" i="1"/>
  <c r="L3438" i="1" s="1"/>
  <c r="K3709" i="1"/>
  <c r="L3709" i="1" s="1"/>
  <c r="K4111" i="1"/>
  <c r="L4111" i="1" s="1"/>
  <c r="K4007" i="1"/>
  <c r="L4007" i="1" s="1"/>
  <c r="K3425" i="1"/>
  <c r="L3425" i="1" s="1"/>
  <c r="K3244" i="1"/>
  <c r="L3244" i="1" s="1"/>
  <c r="K3488" i="1"/>
  <c r="L3488" i="1" s="1"/>
  <c r="K3661" i="1"/>
  <c r="L3661" i="1" s="1"/>
  <c r="K4071" i="1"/>
  <c r="L4071" i="1" s="1"/>
  <c r="K3131" i="1"/>
  <c r="L3131" i="1" s="1"/>
  <c r="K539" i="1"/>
  <c r="L539" i="1" s="1"/>
  <c r="K4094" i="1"/>
  <c r="L4094" i="1" s="1"/>
  <c r="K3974" i="1"/>
  <c r="L3974" i="1" s="1"/>
  <c r="K2871" i="1"/>
  <c r="L2871" i="1" s="1"/>
  <c r="K3396" i="1"/>
  <c r="L3396" i="1" s="1"/>
  <c r="K3217" i="1"/>
  <c r="L3217" i="1" s="1"/>
  <c r="K3550" i="1"/>
  <c r="L3550" i="1" s="1"/>
  <c r="K2882" i="1"/>
  <c r="L2882" i="1" s="1"/>
  <c r="K3369" i="1"/>
  <c r="L3369" i="1" s="1"/>
  <c r="K3278" i="1"/>
  <c r="L3278" i="1" s="1"/>
  <c r="K536" i="1"/>
  <c r="L536" i="1" s="1"/>
  <c r="K3325" i="1"/>
  <c r="L3325" i="1" s="1"/>
  <c r="K3624" i="1"/>
  <c r="L3624" i="1" s="1"/>
  <c r="K3511" i="1"/>
  <c r="L3511" i="1" s="1"/>
  <c r="K3966" i="1"/>
  <c r="L3966" i="1" s="1"/>
  <c r="K2859" i="1"/>
  <c r="L2859" i="1" s="1"/>
  <c r="K3451" i="1"/>
  <c r="L3451" i="1" s="1"/>
  <c r="K3857" i="1"/>
  <c r="L3857" i="1" s="1"/>
  <c r="K3354" i="1"/>
  <c r="L3354" i="1" s="1"/>
  <c r="K4085" i="1"/>
  <c r="L4085" i="1" s="1"/>
  <c r="K3161" i="1"/>
  <c r="L3161" i="1" s="1"/>
  <c r="K4068" i="1"/>
  <c r="L4068" i="1" s="1"/>
  <c r="K2890" i="1"/>
  <c r="L2890" i="1" s="1"/>
  <c r="K3434" i="1"/>
  <c r="L3434" i="1" s="1"/>
  <c r="K3441" i="1"/>
  <c r="L3441" i="1" s="1"/>
  <c r="K3856" i="1"/>
  <c r="L3856" i="1" s="1"/>
  <c r="K3994" i="1"/>
  <c r="L3994" i="1" s="1"/>
  <c r="K4016" i="1"/>
  <c r="L4016" i="1" s="1"/>
  <c r="K2824" i="1"/>
  <c r="L2824" i="1" s="1"/>
  <c r="K2845" i="1"/>
  <c r="L2845" i="1" s="1"/>
  <c r="K3412" i="1"/>
  <c r="L3412" i="1" s="1"/>
  <c r="K3137" i="1"/>
  <c r="L3137" i="1" s="1"/>
  <c r="K3316" i="1"/>
  <c r="L3316" i="1" s="1"/>
  <c r="K3588" i="1"/>
  <c r="L3588" i="1" s="1"/>
  <c r="K2851" i="1"/>
  <c r="L2851" i="1" s="1"/>
  <c r="K3595" i="1"/>
  <c r="L3595" i="1" s="1"/>
  <c r="K4031" i="1"/>
  <c r="L4031" i="1" s="1"/>
  <c r="K2879" i="1"/>
  <c r="L2879" i="1" s="1"/>
  <c r="K3569" i="1"/>
  <c r="L3569" i="1" s="1"/>
  <c r="K3988" i="1"/>
  <c r="L3988" i="1" s="1"/>
  <c r="K3938" i="1"/>
  <c r="L3938" i="1" s="1"/>
  <c r="K3442" i="1"/>
  <c r="L3442" i="1" s="1"/>
  <c r="K3827" i="1"/>
  <c r="L3827" i="1" s="1"/>
  <c r="K3985" i="1"/>
  <c r="L3985" i="1" s="1"/>
  <c r="K3528" i="1"/>
  <c r="L3528" i="1" s="1"/>
  <c r="K3549" i="1"/>
  <c r="L3549" i="1" s="1"/>
  <c r="K3941" i="1"/>
  <c r="L3941" i="1" s="1"/>
  <c r="K1303" i="1"/>
  <c r="L1303" i="1" s="1"/>
  <c r="K4005" i="1"/>
  <c r="L4005" i="1" s="1"/>
  <c r="K3908" i="1"/>
  <c r="L3908" i="1" s="1"/>
  <c r="K3390" i="1"/>
  <c r="L3390" i="1" s="1"/>
  <c r="K3167" i="1"/>
  <c r="L3167" i="1" s="1"/>
  <c r="K3587" i="1"/>
  <c r="L3587" i="1" s="1"/>
  <c r="K3262" i="1"/>
  <c r="L3262" i="1" s="1"/>
  <c r="K4056" i="1"/>
  <c r="L4056" i="1" s="1"/>
  <c r="K4048" i="1"/>
  <c r="L4048" i="1" s="1"/>
  <c r="K3691" i="1"/>
  <c r="L3691" i="1" s="1"/>
  <c r="K3163" i="1"/>
  <c r="L3163" i="1" s="1"/>
  <c r="K3710" i="1"/>
  <c r="L3710" i="1" s="1"/>
  <c r="K4061" i="1"/>
  <c r="L4061" i="1" s="1"/>
  <c r="K3584" i="1"/>
  <c r="L3584" i="1" s="1"/>
  <c r="K2850" i="1"/>
  <c r="L2850" i="1" s="1"/>
  <c r="K3690" i="1"/>
  <c r="L3690" i="1" s="1"/>
  <c r="K3184" i="1"/>
  <c r="L3184" i="1" s="1"/>
  <c r="K3168" i="1"/>
  <c r="L3168" i="1" s="1"/>
  <c r="K3411" i="1"/>
  <c r="L3411" i="1" s="1"/>
  <c r="K2885" i="1"/>
  <c r="L2885" i="1" s="1"/>
  <c r="K3658" i="1"/>
  <c r="L3658" i="1" s="1"/>
  <c r="K3600" i="1"/>
  <c r="L3600" i="1" s="1"/>
  <c r="K3551" i="1"/>
  <c r="L3551" i="1" s="1"/>
  <c r="K3466" i="1"/>
  <c r="L3466" i="1" s="1"/>
  <c r="K3140" i="1"/>
  <c r="L3140" i="1" s="1"/>
  <c r="K3284" i="1"/>
  <c r="L3284" i="1" s="1"/>
  <c r="K3259" i="1"/>
  <c r="L3259" i="1" s="1"/>
  <c r="K3526" i="1"/>
  <c r="L3526" i="1" s="1"/>
  <c r="K3862" i="1"/>
  <c r="L3862" i="1" s="1"/>
  <c r="K3448" i="1"/>
  <c r="L3448" i="1" s="1"/>
  <c r="K2853" i="1"/>
  <c r="L2853" i="1" s="1"/>
  <c r="K3478" i="1"/>
  <c r="L3478" i="1" s="1"/>
  <c r="K3394" i="1"/>
  <c r="L3394" i="1" s="1"/>
  <c r="K3309" i="1"/>
  <c r="L3309" i="1" s="1"/>
  <c r="K538" i="1"/>
  <c r="L538" i="1" s="1"/>
  <c r="K2790" i="1"/>
  <c r="L2790" i="1" s="1"/>
  <c r="K4097" i="1"/>
  <c r="L4097" i="1" s="1"/>
  <c r="K3929" i="1"/>
  <c r="L3929" i="1" s="1"/>
  <c r="K3518" i="1"/>
  <c r="L3518" i="1" s="1"/>
  <c r="K3706" i="1"/>
  <c r="L3706" i="1" s="1"/>
  <c r="K3990" i="1"/>
  <c r="L3990" i="1" s="1"/>
  <c r="K3608" i="1"/>
  <c r="L3608" i="1" s="1"/>
  <c r="K3670" i="1"/>
  <c r="L3670" i="1" s="1"/>
  <c r="K3458" i="1"/>
  <c r="L3458" i="1" s="1"/>
  <c r="K3249" i="1"/>
  <c r="L3249" i="1" s="1"/>
  <c r="K3893" i="1"/>
  <c r="L3893" i="1" s="1"/>
  <c r="K3561" i="1"/>
  <c r="L3561" i="1" s="1"/>
  <c r="K3183" i="1"/>
  <c r="L3183" i="1" s="1"/>
  <c r="K3747" i="1"/>
  <c r="L3747" i="1" s="1"/>
  <c r="K3719" i="1"/>
  <c r="L3719" i="1" s="1"/>
  <c r="K3664" i="1"/>
  <c r="L3664" i="1" s="1"/>
  <c r="K1297" i="1"/>
  <c r="L1297" i="1" s="1"/>
  <c r="K3840" i="1"/>
  <c r="L3840" i="1" s="1"/>
  <c r="K3615" i="1"/>
  <c r="L3615" i="1" s="1"/>
  <c r="K3564" i="1"/>
  <c r="L3564" i="1" s="1"/>
  <c r="K3680" i="1"/>
  <c r="L3680" i="1" s="1"/>
  <c r="K3694" i="1"/>
  <c r="L3694" i="1" s="1"/>
  <c r="K4098" i="1"/>
  <c r="L4098" i="1" s="1"/>
  <c r="K3672" i="1"/>
  <c r="L3672" i="1" s="1"/>
  <c r="K3381" i="1"/>
  <c r="L3381" i="1" s="1"/>
  <c r="K4036" i="1"/>
  <c r="L4036" i="1" s="1"/>
  <c r="K3930" i="1"/>
  <c r="L3930" i="1" s="1"/>
  <c r="K2798" i="1"/>
  <c r="L2798" i="1" s="1"/>
  <c r="K2886" i="1"/>
  <c r="L2886" i="1" s="1"/>
  <c r="K2905" i="1"/>
  <c r="L2905" i="1" s="1"/>
  <c r="K3581" i="1"/>
  <c r="L3581" i="1" s="1"/>
  <c r="K2868" i="1"/>
  <c r="L2868" i="1" s="1"/>
  <c r="K3545" i="1"/>
  <c r="L3545" i="1" s="1"/>
  <c r="K3452" i="1"/>
  <c r="L3452" i="1" s="1"/>
  <c r="K3738" i="1"/>
  <c r="L3738" i="1" s="1"/>
  <c r="K3745" i="1"/>
  <c r="L3745" i="1" s="1"/>
  <c r="K3367" i="1"/>
  <c r="L3367" i="1" s="1"/>
  <c r="K3170" i="1"/>
  <c r="L3170" i="1" s="1"/>
  <c r="K4103" i="1"/>
  <c r="L4103" i="1" s="1"/>
  <c r="K3237" i="1"/>
  <c r="L3237" i="1" s="1"/>
  <c r="K3241" i="1"/>
  <c r="L3241" i="1" s="1"/>
  <c r="K3953" i="1"/>
  <c r="L3953" i="1" s="1"/>
  <c r="K529" i="1"/>
  <c r="L529" i="1" s="1"/>
  <c r="K4112" i="1"/>
  <c r="L4112" i="1" s="1"/>
  <c r="K3513" i="1"/>
  <c r="L3513" i="1" s="1"/>
  <c r="K4038" i="1"/>
  <c r="L4038" i="1" s="1"/>
  <c r="K3547" i="1"/>
  <c r="L3547" i="1" s="1"/>
  <c r="K3987" i="1"/>
  <c r="L3987" i="1" s="1"/>
  <c r="K3491" i="1"/>
  <c r="L3491" i="1" s="1"/>
  <c r="K3132" i="1"/>
  <c r="L3132" i="1" s="1"/>
  <c r="K3968" i="1"/>
  <c r="L3968" i="1" s="1"/>
  <c r="K4037" i="1"/>
  <c r="L4037" i="1" s="1"/>
  <c r="K3294" i="1"/>
  <c r="L3294" i="1" s="1"/>
  <c r="K525" i="1"/>
  <c r="L525" i="1" s="1"/>
  <c r="K3318" i="1"/>
  <c r="L3318" i="1" s="1"/>
  <c r="K3685" i="1"/>
  <c r="L3685" i="1" s="1"/>
  <c r="K2789" i="1"/>
  <c r="L2789" i="1" s="1"/>
  <c r="K4028" i="1"/>
  <c r="L4028" i="1" s="1"/>
  <c r="K3986" i="1"/>
  <c r="L3986" i="1" s="1"/>
  <c r="K3939" i="1"/>
  <c r="L3939" i="1" s="1"/>
  <c r="K3490" i="1"/>
  <c r="L3490" i="1" s="1"/>
  <c r="K2788" i="1"/>
  <c r="L2788" i="1" s="1"/>
  <c r="K3435" i="1"/>
  <c r="L3435" i="1" s="1"/>
  <c r="K3146" i="1"/>
  <c r="L3146" i="1" s="1"/>
  <c r="K3463" i="1"/>
  <c r="L3463" i="1" s="1"/>
  <c r="K3270" i="1"/>
  <c r="L3270" i="1" s="1"/>
  <c r="K3378" i="1"/>
  <c r="L3378" i="1" s="1"/>
  <c r="K3303" i="1"/>
  <c r="L3303" i="1" s="1"/>
  <c r="K3708" i="1"/>
  <c r="L3708" i="1" s="1"/>
  <c r="K3423" i="1"/>
  <c r="L3423" i="1" s="1"/>
  <c r="K2904" i="1"/>
  <c r="L2904" i="1" s="1"/>
  <c r="K3363" i="1"/>
  <c r="L3363" i="1" s="1"/>
  <c r="K4014" i="1"/>
  <c r="L4014" i="1" s="1"/>
  <c r="K2810" i="1"/>
  <c r="L2810" i="1" s="1"/>
  <c r="K3950" i="1"/>
  <c r="L3950" i="1" s="1"/>
  <c r="K3904" i="1"/>
  <c r="L3904" i="1" s="1"/>
  <c r="K4058" i="1"/>
  <c r="L4058" i="1" s="1"/>
  <c r="K2880" i="1"/>
  <c r="L2880" i="1" s="1"/>
  <c r="K3863" i="1"/>
  <c r="L3863" i="1" s="1"/>
  <c r="K3312" i="1"/>
  <c r="L3312" i="1" s="1"/>
  <c r="K3925" i="1"/>
  <c r="L3925" i="1" s="1"/>
  <c r="K2970" i="1"/>
  <c r="L2970" i="1" s="1"/>
  <c r="K3486" i="1"/>
  <c r="L3486" i="1" s="1"/>
  <c r="K3427" i="1"/>
  <c r="L3427" i="1" s="1"/>
  <c r="K3280" i="1"/>
  <c r="L3280" i="1" s="1"/>
  <c r="K2856" i="1"/>
  <c r="L2856" i="1" s="1"/>
  <c r="K4072" i="1"/>
  <c r="L4072" i="1" s="1"/>
  <c r="K3917" i="1"/>
  <c r="L3917" i="1" s="1"/>
  <c r="K3355" i="1"/>
  <c r="L3355" i="1" s="1"/>
  <c r="K3247" i="1"/>
  <c r="L3247" i="1" s="1"/>
  <c r="K2862" i="1"/>
  <c r="L2862" i="1" s="1"/>
  <c r="K3287" i="1"/>
  <c r="L3287" i="1" s="1"/>
  <c r="K3598" i="1"/>
  <c r="L3598" i="1" s="1"/>
  <c r="K3981" i="1"/>
  <c r="L3981" i="1" s="1"/>
  <c r="K3572" i="1"/>
  <c r="L3572" i="1" s="1"/>
  <c r="K3923" i="1"/>
  <c r="L3923" i="1" s="1"/>
  <c r="K2828" i="1"/>
  <c r="L2828" i="1" s="1"/>
  <c r="K2902" i="1"/>
  <c r="L2902" i="1" s="1"/>
  <c r="K3475" i="1"/>
  <c r="L3475" i="1" s="1"/>
  <c r="K3300" i="1"/>
  <c r="L3300" i="1" s="1"/>
  <c r="K3894" i="1"/>
  <c r="L3894" i="1" s="1"/>
  <c r="K3834" i="1"/>
  <c r="L3834" i="1" s="1"/>
  <c r="K2906" i="1"/>
  <c r="L2906" i="1" s="1"/>
  <c r="K534" i="1"/>
  <c r="L534" i="1" s="1"/>
  <c r="K3332" i="1"/>
  <c r="L3332" i="1" s="1"/>
  <c r="K3868" i="1"/>
  <c r="L3868" i="1" s="1"/>
  <c r="K3675" i="1"/>
  <c r="L3675" i="1" s="1"/>
  <c r="K2838" i="1"/>
  <c r="L2838" i="1" s="1"/>
  <c r="K3136" i="1"/>
  <c r="L3136" i="1" s="1"/>
  <c r="K3580" i="1"/>
  <c r="L3580" i="1" s="1"/>
  <c r="K3548" i="1"/>
  <c r="L3548" i="1" s="1"/>
  <c r="K3562" i="1"/>
  <c r="L3562" i="1" s="1"/>
  <c r="K3603" i="1"/>
  <c r="L3603" i="1" s="1"/>
  <c r="K3820" i="1"/>
  <c r="L3820" i="1" s="1"/>
  <c r="K3728" i="1"/>
  <c r="L3728" i="1" s="1"/>
  <c r="K2846" i="1"/>
  <c r="L2846" i="1" s="1"/>
  <c r="K3162" i="1"/>
  <c r="L3162" i="1" s="1"/>
  <c r="K3215" i="1"/>
  <c r="L3215" i="1" s="1"/>
  <c r="K3556" i="1"/>
  <c r="L3556" i="1" s="1"/>
  <c r="K3407" i="1"/>
  <c r="L3407" i="1" s="1"/>
  <c r="K3867" i="1"/>
  <c r="L3867" i="1" s="1"/>
  <c r="K4107" i="1"/>
  <c r="L4107" i="1" s="1"/>
  <c r="K4088" i="1"/>
  <c r="L4088" i="1" s="1"/>
  <c r="K3353" i="1"/>
  <c r="L3353" i="1" s="1"/>
  <c r="K3317" i="1"/>
  <c r="L3317" i="1" s="1"/>
  <c r="K3667" i="1"/>
  <c r="L3667" i="1" s="1"/>
  <c r="K3746" i="1"/>
  <c r="L3746" i="1" s="1"/>
  <c r="K3531" i="1"/>
  <c r="L3531" i="1" s="1"/>
  <c r="K2981" i="1"/>
  <c r="L2981" i="1" s="1"/>
  <c r="K4073" i="1"/>
  <c r="L4073" i="1" s="1"/>
  <c r="K3911" i="1"/>
  <c r="L3911" i="1" s="1"/>
  <c r="K3233" i="1"/>
  <c r="L3233" i="1" s="1"/>
  <c r="K3687" i="1"/>
  <c r="L3687" i="1" s="1"/>
  <c r="K3696" i="1"/>
  <c r="L3696" i="1" s="1"/>
  <c r="K1292" i="1"/>
  <c r="L1292" i="1" s="1"/>
  <c r="K4067" i="1"/>
  <c r="L4067" i="1" s="1"/>
  <c r="K4004" i="1"/>
  <c r="L4004" i="1" s="1"/>
  <c r="K3532" i="1"/>
  <c r="L3532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494" i="1"/>
  <c r="L3494" i="1" s="1"/>
  <c r="K3359" i="1"/>
  <c r="L3359" i="1" s="1"/>
  <c r="K4086" i="1"/>
  <c r="L4086" i="1" s="1"/>
  <c r="K3715" i="1"/>
  <c r="L3715" i="1" s="1"/>
  <c r="K2815" i="1"/>
  <c r="L2815" i="1" s="1"/>
  <c r="K2844" i="1"/>
  <c r="L2844" i="1" s="1"/>
  <c r="K3277" i="1"/>
  <c r="L3277" i="1" s="1"/>
  <c r="K3983" i="1"/>
  <c r="L3983" i="1" s="1"/>
  <c r="K2835" i="1"/>
  <c r="L2835" i="1" s="1"/>
  <c r="K3749" i="1"/>
  <c r="L3749" i="1" s="1"/>
  <c r="K3498" i="1"/>
  <c r="L3498" i="1" s="1"/>
  <c r="K3597" i="1"/>
  <c r="L3597" i="1" s="1"/>
  <c r="K3818" i="1"/>
  <c r="L3818" i="1" s="1"/>
  <c r="K2831" i="1"/>
  <c r="L2831" i="1" s="1"/>
  <c r="K3662" i="1"/>
  <c r="L3662" i="1" s="1"/>
  <c r="K3375" i="1"/>
  <c r="L3375" i="1" s="1"/>
  <c r="K3165" i="1"/>
  <c r="L3165" i="1" s="1"/>
  <c r="K3509" i="1"/>
  <c r="L3509" i="1" s="1"/>
  <c r="K3387" i="1"/>
  <c r="L3387" i="1" s="1"/>
  <c r="K3975" i="1"/>
  <c r="L3975" i="1" s="1"/>
  <c r="K3422" i="1"/>
  <c r="L3422" i="1" s="1"/>
  <c r="K3582" i="1"/>
  <c r="L3582" i="1" s="1"/>
  <c r="K3625" i="1"/>
  <c r="L3625" i="1" s="1"/>
  <c r="K3414" i="1"/>
  <c r="L3414" i="1" s="1"/>
  <c r="K3832" i="1"/>
  <c r="L3832" i="1" s="1"/>
  <c r="K2982" i="1"/>
  <c r="L2982" i="1" s="1"/>
  <c r="K3245" i="1"/>
  <c r="L3245" i="1" s="1"/>
  <c r="K3473" i="1"/>
  <c r="L3473" i="1" s="1"/>
  <c r="K3829" i="1"/>
  <c r="L3829" i="1" s="1"/>
  <c r="K3302" i="1"/>
  <c r="L3302" i="1" s="1"/>
  <c r="K3700" i="1"/>
  <c r="L3700" i="1" s="1"/>
  <c r="K3189" i="1"/>
  <c r="L3189" i="1" s="1"/>
  <c r="K3433" i="1"/>
  <c r="L3433" i="1" s="1"/>
  <c r="K1286" i="1"/>
  <c r="L1286" i="1" s="1"/>
  <c r="K1302" i="1"/>
  <c r="L1302" i="1" s="1"/>
  <c r="K2813" i="1"/>
  <c r="L2813" i="1" s="1"/>
  <c r="K2975" i="1"/>
  <c r="L2975" i="1" s="1"/>
  <c r="K4042" i="1"/>
  <c r="L4042" i="1" s="1"/>
  <c r="K3188" i="1"/>
  <c r="L3188" i="1" s="1"/>
  <c r="K3176" i="1"/>
  <c r="L3176" i="1" s="1"/>
  <c r="K3982" i="1"/>
  <c r="L3982" i="1" s="1"/>
  <c r="K3593" i="1"/>
  <c r="L3593" i="1" s="1"/>
  <c r="K4083" i="1"/>
  <c r="L4083" i="1" s="1"/>
  <c r="K3493" i="1"/>
  <c r="L3493" i="1" s="1"/>
  <c r="K2852" i="1"/>
  <c r="L2852" i="1" s="1"/>
  <c r="K3392" i="1"/>
  <c r="L3392" i="1" s="1"/>
  <c r="K4010" i="1"/>
  <c r="L4010" i="1" s="1"/>
  <c r="K3902" i="1"/>
  <c r="L3902" i="1" s="1"/>
  <c r="K532" i="1"/>
  <c r="L532" i="1" s="1"/>
  <c r="K3693" i="1"/>
  <c r="L3693" i="1" s="1"/>
  <c r="K3152" i="1"/>
  <c r="L3152" i="1" s="1"/>
  <c r="K3811" i="1"/>
  <c r="L3811" i="1" s="1"/>
  <c r="K3283" i="1"/>
  <c r="L3283" i="1" s="1"/>
  <c r="K3210" i="1"/>
  <c r="L3210" i="1" s="1"/>
  <c r="K3629" i="1"/>
  <c r="L3629" i="1" s="1"/>
  <c r="K3599" i="1"/>
  <c r="L3599" i="1" s="1"/>
  <c r="K3150" i="1"/>
  <c r="L3150" i="1" s="1"/>
  <c r="K3553" i="1"/>
  <c r="L3553" i="1" s="1"/>
  <c r="K3853" i="1"/>
  <c r="L3853" i="1" s="1"/>
  <c r="K2812" i="1"/>
  <c r="L2812" i="1" s="1"/>
  <c r="K3501" i="1"/>
  <c r="L3501" i="1" s="1"/>
  <c r="K3958" i="1"/>
  <c r="L3958" i="1" s="1"/>
  <c r="K533" i="1"/>
  <c r="L533" i="1" s="1"/>
  <c r="K3998" i="1"/>
  <c r="L3998" i="1" s="1"/>
  <c r="K3389" i="1"/>
  <c r="L3389" i="1" s="1"/>
  <c r="K2912" i="1"/>
  <c r="L2912" i="1" s="1"/>
  <c r="K3234" i="1"/>
  <c r="L3234" i="1" s="1"/>
  <c r="K3910" i="1"/>
  <c r="L3910" i="1" s="1"/>
  <c r="K3739" i="1"/>
  <c r="L3739" i="1" s="1"/>
  <c r="K4027" i="1"/>
  <c r="L4027" i="1" s="1"/>
  <c r="K3586" i="1"/>
  <c r="L3586" i="1" s="1"/>
  <c r="K3153" i="1"/>
  <c r="L3153" i="1" s="1"/>
  <c r="K3416" i="1"/>
  <c r="L3416" i="1" s="1"/>
  <c r="K3457" i="1"/>
  <c r="L3457" i="1" s="1"/>
  <c r="K3583" i="1"/>
  <c r="L3583" i="1" s="1"/>
  <c r="K2887" i="1"/>
  <c r="L2887" i="1" s="1"/>
  <c r="K3669" i="1"/>
  <c r="L3669" i="1" s="1"/>
  <c r="K3480" i="1"/>
  <c r="L3480" i="1" s="1"/>
  <c r="K3365" i="1"/>
  <c r="L3365" i="1" s="1"/>
  <c r="K3718" i="1"/>
  <c r="L3718" i="1" s="1"/>
  <c r="K2883" i="1"/>
  <c r="L2883" i="1" s="1"/>
  <c r="K3558" i="1"/>
  <c r="L3558" i="1" s="1"/>
  <c r="K3462" i="1"/>
  <c r="L3462" i="1" s="1"/>
  <c r="K3952" i="1"/>
  <c r="L3952" i="1" s="1"/>
  <c r="K3222" i="1"/>
  <c r="L3222" i="1" s="1"/>
  <c r="K3418" i="1"/>
  <c r="L3418" i="1" s="1"/>
  <c r="K3677" i="1"/>
  <c r="L3677" i="1" s="1"/>
  <c r="K4100" i="1"/>
  <c r="L4100" i="1" s="1"/>
  <c r="K3361" i="1"/>
  <c r="L3361" i="1" s="1"/>
  <c r="K3467" i="1"/>
  <c r="L3467" i="1" s="1"/>
  <c r="K3319" i="1"/>
  <c r="L3319" i="1" s="1"/>
  <c r="K4063" i="1"/>
  <c r="L4063" i="1" s="1"/>
  <c r="K3172" i="1"/>
  <c r="L3172" i="1" s="1"/>
  <c r="K3535" i="1"/>
  <c r="L3535" i="1" s="1"/>
  <c r="K3913" i="1"/>
  <c r="L3913" i="1" s="1"/>
  <c r="K3211" i="1"/>
  <c r="L3211" i="1" s="1"/>
  <c r="K3891" i="1"/>
  <c r="L3891" i="1" s="1"/>
  <c r="K4043" i="1"/>
  <c r="L4043" i="1" s="1"/>
  <c r="K3712" i="1"/>
  <c r="L3712" i="1" s="1"/>
  <c r="K3160" i="1"/>
  <c r="L3160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4019" i="1"/>
  <c r="L4019" i="1" s="1"/>
  <c r="K2787" i="1"/>
  <c r="L2787" i="1" s="1"/>
  <c r="K3616" i="1"/>
  <c r="L3616" i="1" s="1"/>
  <c r="K3932" i="1"/>
  <c r="L3932" i="1" s="1"/>
  <c r="K3650" i="1"/>
  <c r="L3650" i="1" s="1"/>
  <c r="K3727" i="1"/>
  <c r="L3727" i="1" s="1"/>
  <c r="K3236" i="1"/>
  <c r="L3236" i="1" s="1"/>
  <c r="K3838" i="1"/>
  <c r="L3838" i="1" s="1"/>
  <c r="K2832" i="1"/>
  <c r="L2832" i="1" s="1"/>
  <c r="K4039" i="1"/>
  <c r="L4039" i="1" s="1"/>
  <c r="K3824" i="1"/>
  <c r="L3824" i="1" s="1"/>
  <c r="K2811" i="1"/>
  <c r="L2811" i="1" s="1"/>
  <c r="K4035" i="1"/>
  <c r="L4035" i="1" s="1"/>
  <c r="K2919" i="1"/>
  <c r="L2919" i="1" s="1"/>
  <c r="K3285" i="1"/>
  <c r="L3285" i="1" s="1"/>
  <c r="K3248" i="1"/>
  <c r="L3248" i="1" s="1"/>
  <c r="K3159" i="1"/>
  <c r="L3159" i="1" s="1"/>
  <c r="K3339" i="1"/>
  <c r="L3339" i="1" s="1"/>
  <c r="K3174" i="1"/>
  <c r="L3174" i="1" s="1"/>
  <c r="K2918" i="1"/>
  <c r="L2918" i="1" s="1"/>
  <c r="K2804" i="1"/>
  <c r="L2804" i="1" s="1"/>
  <c r="K3609" i="1"/>
  <c r="L3609" i="1" s="1"/>
  <c r="K3626" i="1"/>
  <c r="L3626" i="1" s="1"/>
  <c r="K2830" i="1"/>
  <c r="L2830" i="1" s="1"/>
  <c r="K3653" i="1"/>
  <c r="L3653" i="1" s="1"/>
  <c r="K3681" i="1"/>
  <c r="L3681" i="1" s="1"/>
  <c r="K2897" i="1"/>
  <c r="L2897" i="1" s="1"/>
  <c r="K3735" i="1"/>
  <c r="L3735" i="1" s="1"/>
  <c r="K3356" i="1"/>
  <c r="L3356" i="1" s="1"/>
  <c r="K3242" i="1"/>
  <c r="L3242" i="1" s="1"/>
  <c r="K2901" i="1"/>
  <c r="L2901" i="1" s="1"/>
  <c r="K3220" i="1"/>
  <c r="L3220" i="1" s="1"/>
  <c r="K4029" i="1"/>
  <c r="L4029" i="1" s="1"/>
  <c r="K530" i="1"/>
  <c r="L530" i="1" s="1"/>
  <c r="K3689" i="1"/>
  <c r="L3689" i="1" s="1"/>
  <c r="K4060" i="1"/>
  <c r="L4060" i="1" s="1"/>
  <c r="K3286" i="1"/>
  <c r="L3286" i="1" s="1"/>
  <c r="K3461" i="1"/>
  <c r="L3461" i="1" s="1"/>
  <c r="K3506" i="1"/>
  <c r="L3506" i="1" s="1"/>
  <c r="K3449" i="1"/>
  <c r="L3449" i="1" s="1"/>
  <c r="K3424" i="1"/>
  <c r="L3424" i="1" s="1"/>
  <c r="K2877" i="1"/>
  <c r="L2877" i="1" s="1"/>
  <c r="K3989" i="1"/>
  <c r="L3989" i="1" s="1"/>
  <c r="K4078" i="1"/>
  <c r="L4078" i="1" s="1"/>
  <c r="K3614" i="1"/>
  <c r="L3614" i="1" s="1"/>
  <c r="K3943" i="1"/>
  <c r="L3943" i="1" s="1"/>
  <c r="K3839" i="1"/>
  <c r="L3839" i="1" s="1"/>
  <c r="K3900" i="1"/>
  <c r="L3900" i="1" s="1"/>
  <c r="K1301" i="1"/>
  <c r="L1301" i="1" s="1"/>
  <c r="K3373" i="1"/>
  <c r="L3373" i="1" s="1"/>
  <c r="K3324" i="1"/>
  <c r="L3324" i="1" s="1"/>
  <c r="K4090" i="1"/>
  <c r="L4090" i="1" s="1"/>
  <c r="K3813" i="1"/>
  <c r="L3813" i="1" s="1"/>
  <c r="K3596" i="1"/>
  <c r="L3596" i="1" s="1"/>
  <c r="K3845" i="1"/>
  <c r="L3845" i="1" s="1"/>
  <c r="K4047" i="1"/>
  <c r="L4047" i="1" s="1"/>
  <c r="K3310" i="1"/>
  <c r="L3310" i="1" s="1"/>
  <c r="K3250" i="1"/>
  <c r="L3250" i="1" s="1"/>
  <c r="K2803" i="1"/>
  <c r="L2803" i="1" s="1"/>
  <c r="K3627" i="1"/>
  <c r="L3627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570" i="1"/>
  <c r="L3570" i="1" s="1"/>
  <c r="K3692" i="1"/>
  <c r="L3692" i="1" s="1"/>
  <c r="K3702" i="1"/>
  <c r="L3702" i="1" s="1"/>
  <c r="K3542" i="1"/>
  <c r="L3542" i="1" s="1"/>
  <c r="K3963" i="1"/>
  <c r="L3963" i="1" s="1"/>
  <c r="K3507" i="1"/>
  <c r="L3507" i="1" s="1"/>
  <c r="K3450" i="1"/>
  <c r="L3450" i="1" s="1"/>
  <c r="K4064" i="1"/>
  <c r="L4064" i="1" s="1"/>
  <c r="K4110" i="1"/>
  <c r="L4110" i="1" s="1"/>
  <c r="K3816" i="1"/>
  <c r="L3816" i="1" s="1"/>
  <c r="K3955" i="1"/>
  <c r="L3955" i="1" s="1"/>
  <c r="K3591" i="1"/>
  <c r="L3591" i="1" s="1"/>
  <c r="K3366" i="1"/>
  <c r="L3366" i="1" s="1"/>
  <c r="K3175" i="1"/>
  <c r="L3175" i="1" s="1"/>
  <c r="K3544" i="1"/>
  <c r="L3544" i="1" s="1"/>
  <c r="K3413" i="1"/>
  <c r="L3413" i="1" s="1"/>
  <c r="K2899" i="1"/>
  <c r="L2899" i="1" s="1"/>
  <c r="K2863" i="1"/>
  <c r="L2863" i="1" s="1"/>
  <c r="K3257" i="1"/>
  <c r="L3257" i="1" s="1"/>
  <c r="K2964" i="1"/>
  <c r="L2964" i="1" s="1"/>
  <c r="K4050" i="1"/>
  <c r="L4050" i="1" s="1"/>
  <c r="K4099" i="1"/>
  <c r="L4099" i="1" s="1"/>
  <c r="K540" i="1"/>
  <c r="L540" i="1" s="1"/>
  <c r="K3481" i="1"/>
  <c r="L3481" i="1" s="1"/>
  <c r="K3398" i="1"/>
  <c r="L3398" i="1" s="1"/>
  <c r="K3898" i="1"/>
  <c r="L3898" i="1" s="1"/>
  <c r="K3734" i="1"/>
  <c r="L3734" i="1" s="1"/>
  <c r="K3327" i="1"/>
  <c r="L3327" i="1" s="1"/>
  <c r="K3254" i="1"/>
  <c r="L3254" i="1" s="1"/>
  <c r="K3618" i="1"/>
  <c r="L3618" i="1" s="1"/>
  <c r="K3969" i="1"/>
  <c r="L3969" i="1" s="1"/>
  <c r="K2833" i="1"/>
  <c r="L2833" i="1" s="1"/>
  <c r="K3654" i="1"/>
  <c r="L3654" i="1" s="1"/>
  <c r="K3688" i="1"/>
  <c r="L3688" i="1" s="1"/>
  <c r="K4034" i="1"/>
  <c r="L4034" i="1" s="1"/>
  <c r="K3499" i="1"/>
  <c r="L3499" i="1" s="1"/>
  <c r="K3926" i="1"/>
  <c r="L3926" i="1" s="1"/>
  <c r="K3341" i="1"/>
  <c r="L3341" i="1" s="1"/>
  <c r="K2972" i="1"/>
  <c r="L2972" i="1" s="1"/>
  <c r="K3399" i="1"/>
  <c r="L3399" i="1" s="1"/>
  <c r="K2980" i="1"/>
  <c r="L2980" i="1" s="1"/>
  <c r="K3145" i="1"/>
  <c r="L3145" i="1" s="1"/>
  <c r="K3268" i="1"/>
  <c r="L3268" i="1" s="1"/>
  <c r="K3720" i="1"/>
  <c r="L3720" i="1" s="1"/>
  <c r="K3379" i="1"/>
  <c r="L3379" i="1" s="1"/>
  <c r="K4011" i="1"/>
  <c r="L4011" i="1" s="1"/>
  <c r="K523" i="1"/>
  <c r="L523" i="1" s="1"/>
  <c r="K3497" i="1"/>
  <c r="L3497" i="1" s="1"/>
  <c r="K3225" i="1"/>
  <c r="L3225" i="1" s="1"/>
  <c r="K3251" i="1"/>
  <c r="L3251" i="1" s="1"/>
  <c r="K2917" i="1"/>
  <c r="L2917" i="1" s="1"/>
  <c r="K3571" i="1"/>
  <c r="L3571" i="1" s="1"/>
  <c r="K2875" i="1"/>
  <c r="L2875" i="1" s="1"/>
  <c r="K4041" i="1"/>
  <c r="L4041" i="1" s="1"/>
  <c r="K3228" i="1"/>
  <c r="L3228" i="1" s="1"/>
  <c r="K2839" i="1"/>
  <c r="L2839" i="1" s="1"/>
  <c r="K3683" i="1"/>
  <c r="L3683" i="1" s="1"/>
  <c r="K2966" i="1"/>
  <c r="L2966" i="1" s="1"/>
  <c r="K3213" i="1"/>
  <c r="L3213" i="1" s="1"/>
  <c r="K3812" i="1"/>
  <c r="L3812" i="1" s="1"/>
  <c r="K3826" i="1"/>
  <c r="L3826" i="1" s="1"/>
  <c r="K4059" i="1"/>
  <c r="L4059" i="1" s="1"/>
  <c r="K3897" i="1"/>
  <c r="L3897" i="1" s="1"/>
  <c r="K1290" i="1"/>
  <c r="L1290" i="1" s="1"/>
  <c r="K3817" i="1"/>
  <c r="L3817" i="1" s="1"/>
  <c r="K2822" i="1"/>
  <c r="L2822" i="1" s="1"/>
  <c r="K3139" i="1"/>
  <c r="L3139" i="1" s="1"/>
  <c r="K3252" i="1"/>
  <c r="L3252" i="1" s="1"/>
  <c r="K3996" i="1"/>
  <c r="L3996" i="1" s="1"/>
  <c r="K4108" i="1"/>
  <c r="L4108" i="1" s="1"/>
  <c r="K3684" i="1"/>
  <c r="L3684" i="1" s="1"/>
  <c r="K2979" i="1"/>
  <c r="L2979" i="1" s="1"/>
  <c r="K3383" i="1"/>
  <c r="L3383" i="1" s="1"/>
  <c r="K3510" i="1"/>
  <c r="L3510" i="1" s="1"/>
  <c r="K3976" i="1"/>
  <c r="L3976" i="1" s="1"/>
  <c r="K4051" i="1"/>
  <c r="L4051" i="1" s="1"/>
  <c r="K3459" i="1"/>
  <c r="L3459" i="1" s="1"/>
  <c r="K3274" i="1"/>
  <c r="L3274" i="1" s="1"/>
  <c r="K3492" i="1"/>
  <c r="L3492" i="1" s="1"/>
  <c r="K2881" i="1"/>
  <c r="L2881" i="1" s="1"/>
  <c r="K3656" i="1"/>
  <c r="L3656" i="1" s="1"/>
  <c r="K3293" i="1"/>
  <c r="L3293" i="1" s="1"/>
  <c r="K3282" i="1"/>
  <c r="L3282" i="1" s="1"/>
  <c r="K3967" i="1"/>
  <c r="L3967" i="1" s="1"/>
  <c r="K4057" i="1"/>
  <c r="L4057" i="1" s="1"/>
  <c r="K3716" i="1"/>
  <c r="L3716" i="1" s="1"/>
  <c r="K3977" i="1"/>
  <c r="L3977" i="1" s="1"/>
  <c r="K3489" i="1"/>
  <c r="L3489" i="1" s="1"/>
  <c r="K3590" i="1"/>
  <c r="L3590" i="1" s="1"/>
  <c r="K3744" i="1"/>
  <c r="L3744" i="1" s="1"/>
  <c r="K3263" i="1"/>
  <c r="L3263" i="1" s="1"/>
  <c r="K4089" i="1"/>
  <c r="L4089" i="1" s="1"/>
  <c r="K3620" i="1"/>
  <c r="L3620" i="1" s="1"/>
  <c r="K2892" i="1"/>
  <c r="L2892" i="1" s="1"/>
  <c r="K3260" i="1"/>
  <c r="L3260" i="1" s="1"/>
  <c r="K2820" i="1"/>
  <c r="L2820" i="1" s="1"/>
  <c r="K3240" i="1"/>
  <c r="L3240" i="1" s="1"/>
  <c r="K2802" i="1"/>
  <c r="L2802" i="1" s="1"/>
  <c r="K3352" i="1"/>
  <c r="L3352" i="1" s="1"/>
  <c r="K4106" i="1"/>
  <c r="L4106" i="1" s="1"/>
  <c r="K3261" i="1"/>
  <c r="L3261" i="1" s="1"/>
  <c r="K2805" i="1"/>
  <c r="L2805" i="1" s="1"/>
  <c r="K1289" i="1"/>
  <c r="L1289" i="1" s="1"/>
  <c r="K3519" i="1"/>
  <c r="L3519" i="1" s="1"/>
  <c r="K3748" i="1"/>
  <c r="L3748" i="1" s="1"/>
  <c r="K3386" i="1"/>
  <c r="L3386" i="1" s="1"/>
  <c r="K3567" i="1"/>
  <c r="L3567" i="1" s="1"/>
  <c r="K3330" i="1"/>
  <c r="L3330" i="1" s="1"/>
  <c r="K2857" i="1"/>
  <c r="L2857" i="1" s="1"/>
  <c r="K4101" i="1"/>
  <c r="L4101" i="1" s="1"/>
  <c r="K3266" i="1"/>
  <c r="L3266" i="1" s="1"/>
  <c r="K3971" i="1"/>
  <c r="L3971" i="1" s="1"/>
  <c r="K3858" i="1"/>
  <c r="L3858" i="1" s="1"/>
  <c r="K3340" i="1"/>
  <c r="L3340" i="1" s="1"/>
  <c r="K3815" i="1"/>
  <c r="L3815" i="1" s="1"/>
  <c r="K3455" i="1"/>
  <c r="L3455" i="1" s="1"/>
  <c r="K3703" i="1"/>
  <c r="L3703" i="1" s="1"/>
  <c r="K2916" i="1"/>
  <c r="L2916" i="1" s="1"/>
  <c r="K1293" i="1"/>
  <c r="L1293" i="1" s="1"/>
  <c r="K3568" i="1"/>
  <c r="L3568" i="1" s="1"/>
  <c r="K3444" i="1"/>
  <c r="L3444" i="1" s="1"/>
  <c r="K2818" i="1"/>
  <c r="L2818" i="1" s="1"/>
  <c r="K3844" i="1"/>
  <c r="L3844" i="1" s="1"/>
  <c r="K3402" i="1"/>
  <c r="L3402" i="1" s="1"/>
  <c r="K3837" i="1"/>
  <c r="L3837" i="1" s="1"/>
  <c r="K3328" i="1"/>
  <c r="L3328" i="1" s="1"/>
  <c r="K3482" i="1"/>
  <c r="L3482" i="1" s="1"/>
  <c r="K3678" i="1"/>
  <c r="L3678" i="1" s="1"/>
  <c r="K3474" i="1"/>
  <c r="L3474" i="1" s="1"/>
  <c r="K3956" i="1"/>
  <c r="L3956" i="1" s="1"/>
  <c r="K4021" i="1"/>
  <c r="L4021" i="1" s="1"/>
  <c r="K4080" i="1"/>
  <c r="L4080" i="1" s="1"/>
  <c r="K4008" i="1"/>
  <c r="L4008" i="1" s="1"/>
  <c r="K2861" i="1"/>
  <c r="L2861" i="1" s="1"/>
  <c r="K3933" i="1"/>
  <c r="L3933" i="1" s="1"/>
  <c r="K3265" i="1"/>
  <c r="L3265" i="1" s="1"/>
  <c r="K3732" i="1"/>
  <c r="L3732" i="1" s="1"/>
  <c r="K3255" i="1"/>
  <c r="L3255" i="1" s="1"/>
  <c r="K3705" i="1"/>
  <c r="L3705" i="1" s="1"/>
  <c r="K3429" i="1"/>
  <c r="L3429" i="1" s="1"/>
  <c r="K3920" i="1"/>
  <c r="L3920" i="1" s="1"/>
  <c r="K3512" i="1"/>
  <c r="L3512" i="1" s="1"/>
  <c r="K3931" i="1"/>
  <c r="L3931" i="1" s="1"/>
  <c r="K2869" i="1"/>
  <c r="L2869" i="1" s="1"/>
  <c r="K3936" i="1"/>
  <c r="L3936" i="1" s="1"/>
  <c r="K2791" i="1"/>
  <c r="L2791" i="1" s="1"/>
  <c r="K3810" i="1"/>
  <c r="L3810" i="1" s="1"/>
  <c r="K3922" i="1"/>
  <c r="L3922" i="1" s="1"/>
  <c r="K2792" i="1"/>
  <c r="L2792" i="1" s="1"/>
  <c r="K3945" i="1"/>
  <c r="L3945" i="1" s="1"/>
  <c r="K3743" i="1"/>
  <c r="L3743" i="1" s="1"/>
  <c r="K3178" i="1"/>
  <c r="L3178" i="1" s="1"/>
  <c r="K3919" i="1"/>
  <c r="L3919" i="1" s="1"/>
  <c r="K3382" i="1"/>
  <c r="L3382" i="1" s="1"/>
  <c r="K3476" i="1"/>
  <c r="L3476" i="1" s="1"/>
  <c r="K3516" i="1"/>
  <c r="L3516" i="1" s="1"/>
  <c r="K3135" i="1"/>
  <c r="L3135" i="1" s="1"/>
  <c r="K3905" i="1"/>
  <c r="L3905" i="1" s="1"/>
  <c r="K3298" i="1"/>
  <c r="L3298" i="1" s="1"/>
  <c r="K3835" i="1"/>
  <c r="L3835" i="1" s="1"/>
  <c r="K3707" i="1"/>
  <c r="L3707" i="1" s="1"/>
  <c r="K3906" i="1"/>
  <c r="L3906" i="1" s="1"/>
  <c r="K3522" i="1"/>
  <c r="L3522" i="1" s="1"/>
  <c r="K3557" i="1"/>
  <c r="L3557" i="1" s="1"/>
  <c r="K4015" i="1"/>
  <c r="L4015" i="1" s="1"/>
  <c r="K4018" i="1"/>
  <c r="L4018" i="1" s="1"/>
  <c r="K4033" i="1"/>
  <c r="L4033" i="1" s="1"/>
  <c r="K3978" i="1"/>
  <c r="L3978" i="1" s="1"/>
  <c r="K2849" i="1"/>
  <c r="L2849" i="1" s="1"/>
  <c r="K3364" i="1"/>
  <c r="L3364" i="1" s="1"/>
  <c r="K3666" i="1"/>
  <c r="L3666" i="1" s="1"/>
  <c r="K3935" i="1"/>
  <c r="L3935" i="1" s="1"/>
  <c r="K3304" i="1"/>
  <c r="L3304" i="1" s="1"/>
  <c r="K3578" i="1"/>
  <c r="L3578" i="1" s="1"/>
  <c r="K3495" i="1"/>
  <c r="L3495" i="1" s="1"/>
  <c r="K4093" i="1"/>
  <c r="L4093" i="1" s="1"/>
  <c r="K3345" i="1"/>
  <c r="L3345" i="1" s="1"/>
  <c r="K2816" i="1"/>
  <c r="L2816" i="1" s="1"/>
  <c r="K3186" i="1"/>
  <c r="L3186" i="1" s="1"/>
  <c r="K3342" i="1"/>
  <c r="L3342" i="1" s="1"/>
  <c r="K3577" i="1"/>
  <c r="L3577" i="1" s="1"/>
  <c r="K3946" i="1"/>
  <c r="L3946" i="1" s="1"/>
  <c r="K3704" i="1"/>
  <c r="L3704" i="1" s="1"/>
  <c r="K2874" i="1"/>
  <c r="L2874" i="1" s="1"/>
  <c r="K3524" i="1"/>
  <c r="L3524" i="1" s="1"/>
  <c r="K3540" i="1"/>
  <c r="L3540" i="1" s="1"/>
  <c r="K3869" i="1"/>
  <c r="L3869" i="1" s="1"/>
  <c r="K3401" i="1"/>
  <c r="L3401" i="1" s="1"/>
  <c r="K3991" i="1"/>
  <c r="L3991" i="1" s="1"/>
  <c r="K3138" i="1"/>
  <c r="L3138" i="1" s="1"/>
  <c r="K4002" i="1"/>
  <c r="L4002" i="1" s="1"/>
  <c r="K3579" i="1"/>
  <c r="L3579" i="1" s="1"/>
  <c r="K4049" i="1"/>
  <c r="L4049" i="1" s="1"/>
  <c r="K2876" i="1"/>
  <c r="L2876" i="1" s="1"/>
  <c r="K2900" i="1"/>
  <c r="L2900" i="1" s="1"/>
  <c r="K3177" i="1"/>
  <c r="L3177" i="1" s="1"/>
  <c r="K4077" i="1"/>
  <c r="L4077" i="1" s="1"/>
  <c r="K2836" i="1"/>
  <c r="L2836" i="1" s="1"/>
  <c r="K2971" i="1"/>
  <c r="L2971" i="1" s="1"/>
  <c r="K3713" i="1"/>
  <c r="L3713" i="1" s="1"/>
  <c r="K3147" i="1"/>
  <c r="L3147" i="1" s="1"/>
  <c r="K3972" i="1"/>
  <c r="L3972" i="1" s="1"/>
  <c r="K522" i="1"/>
  <c r="L522" i="1" s="1"/>
  <c r="K3979" i="1"/>
  <c r="L3979" i="1" s="1"/>
  <c r="K2800" i="1"/>
  <c r="L2800" i="1" s="1"/>
  <c r="K3899" i="1"/>
  <c r="L3899" i="1" s="1"/>
  <c r="K3432" i="1"/>
  <c r="L3432" i="1" s="1"/>
  <c r="K3437" i="1"/>
  <c r="L3437" i="1" s="1"/>
  <c r="K3999" i="1"/>
  <c r="L3999" i="1" s="1"/>
  <c r="K2860" i="1"/>
  <c r="L2860" i="1" s="1"/>
  <c r="K3428" i="1"/>
  <c r="L3428" i="1" s="1"/>
  <c r="K3415" i="1"/>
  <c r="L3415" i="1" s="1"/>
  <c r="K2847" i="1"/>
  <c r="L2847" i="1" s="1"/>
  <c r="K3470" i="1"/>
  <c r="L3470" i="1" s="1"/>
  <c r="K2794" i="1"/>
  <c r="L2794" i="1" s="1"/>
  <c r="K4087" i="1"/>
  <c r="L4087" i="1" s="1"/>
  <c r="K3554" i="1"/>
  <c r="L3554" i="1" s="1"/>
  <c r="K2823" i="1"/>
  <c r="L2823" i="1" s="1"/>
  <c r="K3173" i="1"/>
  <c r="L3173" i="1" s="1"/>
  <c r="K3628" i="1"/>
  <c r="L3628" i="1" s="1"/>
  <c r="K3830" i="1"/>
  <c r="L3830" i="1" s="1"/>
  <c r="K3391" i="1"/>
  <c r="L3391" i="1" s="1"/>
  <c r="K3742" i="1"/>
  <c r="L3742" i="1" s="1"/>
  <c r="K3601" i="1"/>
  <c r="L3601" i="1" s="1"/>
  <c r="K2806" i="1"/>
  <c r="L2806" i="1" s="1"/>
  <c r="K3980" i="1"/>
  <c r="L3980" i="1" s="1"/>
  <c r="K2" i="1"/>
  <c r="L2" i="1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69" i="1"/>
  <c r="T4044" i="1"/>
  <c r="T3148" i="1"/>
  <c r="T1298" i="1"/>
  <c r="T4115" i="1"/>
  <c r="T3231" i="1"/>
  <c r="T4065" i="1"/>
  <c r="T3527" i="1"/>
  <c r="T3180" i="1"/>
  <c r="T3698" i="1"/>
  <c r="T3155" i="1"/>
  <c r="T3149" i="1"/>
  <c r="T4076" i="1"/>
  <c r="T3264" i="1"/>
  <c r="T4000" i="1"/>
  <c r="T2872" i="1"/>
  <c r="T3502" i="1"/>
  <c r="T2884" i="1"/>
  <c r="T3682" i="1"/>
  <c r="T129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269" i="1"/>
  <c r="T4081" i="1"/>
  <c r="T3849" i="1"/>
  <c r="T3737" i="1"/>
  <c r="T1295" i="1"/>
  <c r="T3514" i="1"/>
  <c r="T3371" i="1"/>
  <c r="T3227" i="1"/>
  <c r="T3663" i="1"/>
  <c r="T4105" i="1"/>
  <c r="T3335" i="1"/>
  <c r="T3484" i="1"/>
  <c r="T3589" i="1"/>
  <c r="T3942" i="1"/>
  <c r="T3185" i="1"/>
  <c r="T3822" i="1"/>
  <c r="T2889" i="1"/>
  <c r="T3854" i="1"/>
  <c r="T3336" i="1"/>
  <c r="T326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4053" i="1"/>
  <c r="T2895" i="1"/>
  <c r="T2870" i="1"/>
  <c r="T1296" i="1"/>
  <c r="T3347" i="1"/>
  <c r="T3253" i="1"/>
  <c r="T3538" i="1"/>
  <c r="T2826" i="1"/>
  <c r="T3823" i="1"/>
  <c r="T3344" i="1"/>
  <c r="T2817" i="1"/>
  <c r="T3821" i="1"/>
  <c r="T3895" i="1"/>
  <c r="T3214" i="1"/>
  <c r="T3305" i="1"/>
  <c r="T3258" i="1"/>
  <c r="T3529" i="1"/>
  <c r="T3326" i="1"/>
  <c r="T4114" i="1"/>
  <c r="T3232" i="1"/>
  <c r="T2801" i="1"/>
  <c r="T3861" i="1"/>
  <c r="T3574" i="1"/>
  <c r="T3949" i="1"/>
  <c r="T2825" i="1"/>
  <c r="T2858" i="1"/>
  <c r="T3842" i="1"/>
  <c r="T3560" i="1"/>
  <c r="T3729" i="1"/>
  <c r="T2910" i="1"/>
  <c r="T3594" i="1"/>
  <c r="T2922" i="1"/>
  <c r="T3350" i="1"/>
  <c r="T3721" i="1"/>
  <c r="T4095" i="1"/>
  <c r="T3380" i="1"/>
  <c r="T2834" i="1"/>
  <c r="T3397" i="1"/>
  <c r="T3453" i="1"/>
  <c r="T3500" i="1"/>
  <c r="T3504" i="1"/>
  <c r="T4001" i="1"/>
  <c r="T3668" i="1"/>
  <c r="T3957" i="1"/>
  <c r="T3940" i="1"/>
  <c r="T3477" i="1"/>
  <c r="T3948" i="1"/>
  <c r="T3552" i="1"/>
  <c r="T3503" i="1"/>
  <c r="T3508" i="1"/>
  <c r="T3741" i="1"/>
  <c r="T3665" i="1"/>
  <c r="T3717" i="1"/>
  <c r="T3819" i="1"/>
  <c r="T3417" i="1"/>
  <c r="T1288" i="1"/>
  <c r="T3722" i="1"/>
  <c r="T3559" i="1"/>
  <c r="T1287" i="1"/>
  <c r="T3655" i="1"/>
  <c r="T3848" i="1"/>
  <c r="T3351" i="1"/>
  <c r="T3730" i="1"/>
  <c r="T3403" i="1"/>
  <c r="T3322" i="1"/>
  <c r="T3695" i="1"/>
  <c r="T3143" i="1"/>
  <c r="T3368" i="1"/>
  <c r="T2785" i="1"/>
  <c r="T3619" i="1"/>
  <c r="T3850" i="1"/>
  <c r="T3271" i="1"/>
  <c r="T3219" i="1"/>
  <c r="T4045" i="1"/>
  <c r="T3714" i="1"/>
  <c r="T3914" i="1"/>
  <c r="T3439" i="1"/>
  <c r="T3281" i="1"/>
  <c r="T3315" i="1"/>
  <c r="T3447" i="1"/>
  <c r="T3400" i="1"/>
  <c r="T3290" i="1"/>
  <c r="T3229" i="1"/>
  <c r="T3329" i="1"/>
  <c r="T3273" i="1"/>
  <c r="T3133" i="1"/>
  <c r="T2814" i="1"/>
  <c r="T2888" i="1"/>
  <c r="T4003" i="1"/>
  <c r="T2848" i="1"/>
  <c r="T3828" i="1"/>
  <c r="T3440" i="1"/>
  <c r="T526" i="1"/>
  <c r="T3420" i="1"/>
  <c r="T3613" i="1"/>
  <c r="T3970" i="1"/>
  <c r="T3141" i="1"/>
  <c r="T2783" i="1"/>
  <c r="T3296" i="1"/>
  <c r="T2893" i="1"/>
  <c r="T527" i="1"/>
  <c r="T3376" i="1"/>
  <c r="T541" i="1"/>
  <c r="T3921" i="1"/>
  <c r="T3992" i="1"/>
  <c r="T2866" i="1"/>
  <c r="T2855" i="1"/>
  <c r="T2867" i="1"/>
  <c r="T3323" i="1"/>
  <c r="T3962" i="1"/>
  <c r="T3430" i="1"/>
  <c r="T3701" i="1"/>
  <c r="T3605" i="1"/>
  <c r="T3362" i="1"/>
  <c r="T2840" i="1"/>
  <c r="T535" i="1"/>
  <c r="T2977" i="1"/>
  <c r="T3279" i="1"/>
  <c r="T3859" i="1"/>
  <c r="T2913" i="1"/>
  <c r="T2878" i="1"/>
  <c r="T2914" i="1"/>
  <c r="T3292" i="1"/>
  <c r="T3924" i="1"/>
  <c r="T3181" i="1"/>
  <c r="T3515" i="1"/>
  <c r="T3431" i="1"/>
  <c r="T1300" i="1"/>
  <c r="T3151" i="1"/>
  <c r="T3724" i="1"/>
  <c r="T3852" i="1"/>
  <c r="T3238" i="1"/>
  <c r="T3960" i="1"/>
  <c r="T3348" i="1"/>
  <c r="T2807" i="1"/>
  <c r="T2854" i="1"/>
  <c r="T3223" i="1"/>
  <c r="T4091" i="1"/>
  <c r="T4092" i="1"/>
  <c r="T365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79" i="1"/>
  <c r="T3311" i="1"/>
  <c r="T3530" i="1"/>
  <c r="T3585" i="1"/>
  <c r="T3377" i="1"/>
  <c r="T3243" i="1"/>
  <c r="T3657" i="1"/>
  <c r="T3847" i="1"/>
  <c r="T3187" i="1"/>
  <c r="T3421" i="1"/>
  <c r="T4102" i="1"/>
  <c r="T2796" i="1"/>
  <c r="T3164" i="1"/>
  <c r="T3997" i="1"/>
  <c r="T3836" i="1"/>
  <c r="T3563" i="1"/>
  <c r="T2907" i="1"/>
  <c r="T3866" i="1"/>
  <c r="T2865" i="1"/>
  <c r="T338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974" i="1"/>
  <c r="T3460" i="1"/>
  <c r="T3469" i="1"/>
  <c r="T3697" i="1"/>
  <c r="T2797" i="1"/>
  <c r="T3333" i="1"/>
  <c r="T4009" i="1"/>
  <c r="T3674" i="1"/>
  <c r="T3349" i="1"/>
  <c r="T3611" i="1"/>
  <c r="T3541" i="1"/>
  <c r="T2973" i="1"/>
  <c r="T3606" i="1"/>
  <c r="T3320" i="1"/>
  <c r="T3947" i="1"/>
  <c r="T4006" i="1"/>
  <c r="T2894" i="1"/>
  <c r="T2864" i="1"/>
  <c r="T3699" i="1"/>
  <c r="T3860" i="1"/>
  <c r="T3825" i="1"/>
  <c r="T3404" i="1"/>
  <c r="T3736" i="1"/>
  <c r="T1291" i="1"/>
  <c r="T3295" i="1"/>
  <c r="T3814" i="1"/>
  <c r="T524" i="1"/>
  <c r="T3711" i="1"/>
  <c r="T2915" i="1"/>
  <c r="T3731" i="1"/>
  <c r="T3521" i="1"/>
  <c r="T4079" i="1"/>
  <c r="T4082" i="1"/>
  <c r="T3246" i="1"/>
  <c r="T4113" i="1"/>
  <c r="T2909" i="1"/>
  <c r="T2896" i="1"/>
  <c r="T3937" i="1"/>
  <c r="T4062" i="1"/>
  <c r="T3179" i="1"/>
  <c r="T3158" i="1"/>
  <c r="T3995" i="1"/>
  <c r="T2837" i="1"/>
  <c r="T3865" i="1"/>
  <c r="T3543" i="1"/>
  <c r="T3472" i="1"/>
  <c r="T2819" i="1"/>
  <c r="T3916" i="1"/>
  <c r="T3617" i="1"/>
  <c r="T4017" i="1"/>
  <c r="T3166" i="1"/>
  <c r="T3372" i="1"/>
  <c r="T3297" i="1"/>
  <c r="T3226" i="1"/>
  <c r="T2821" i="1"/>
  <c r="T3964" i="1"/>
  <c r="T3230" i="1"/>
  <c r="T3216" i="1"/>
  <c r="T3357" i="1"/>
  <c r="T352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831" i="1"/>
  <c r="T3409" i="1"/>
  <c r="T1294" i="1"/>
  <c r="T4023" i="1"/>
  <c r="T2967" i="1"/>
  <c r="T3496" i="1"/>
  <c r="T4104" i="1"/>
  <c r="T3144" i="1"/>
  <c r="T2920" i="1"/>
  <c r="T4075" i="1"/>
  <c r="T3436" i="1"/>
  <c r="T3235" i="1"/>
  <c r="T2963" i="1"/>
  <c r="T3903" i="1"/>
  <c r="T3676" i="1"/>
  <c r="T3307" i="1"/>
  <c r="T2829" i="1"/>
  <c r="T4040" i="1"/>
  <c r="T3289" i="1"/>
  <c r="T2799" i="1"/>
  <c r="T3331" i="1"/>
  <c r="T3965" i="1"/>
  <c r="T1305" i="1"/>
  <c r="T3725" i="1"/>
  <c r="T3360" i="1"/>
  <c r="T2795" i="1"/>
  <c r="T3607" i="1"/>
  <c r="T2976" i="1"/>
  <c r="T3726" i="1"/>
  <c r="T2978" i="1"/>
  <c r="T2842" i="1"/>
  <c r="T3833" i="1"/>
  <c r="T3575" i="1"/>
  <c r="T3973" i="1"/>
  <c r="T3256" i="1"/>
  <c r="T3909" i="1"/>
  <c r="T4020" i="1"/>
  <c r="T3623" i="1"/>
  <c r="T3896" i="1"/>
  <c r="T3536" i="1"/>
  <c r="T3358" i="1"/>
  <c r="T4109" i="1"/>
  <c r="T2911" i="1"/>
  <c r="T3934" i="1"/>
  <c r="T3485" i="1"/>
  <c r="T3224" i="1"/>
  <c r="T3671" i="1"/>
  <c r="T3346" i="1"/>
  <c r="T3546" i="1"/>
  <c r="T3334" i="1"/>
  <c r="T2903" i="1"/>
  <c r="T3419" i="1"/>
  <c r="T3406" i="1"/>
  <c r="T3659" i="1"/>
  <c r="T3576" i="1"/>
  <c r="T4024" i="1"/>
  <c r="T3405" i="1"/>
  <c r="T1304" i="1"/>
  <c r="T3445" i="1"/>
  <c r="T3537" i="1"/>
  <c r="T3218" i="1"/>
  <c r="T3134" i="1"/>
  <c r="T3154" i="1"/>
  <c r="T3652" i="1"/>
  <c r="T537" i="1"/>
  <c r="T4030" i="1"/>
  <c r="T3539" i="1"/>
  <c r="T3907" i="1"/>
  <c r="T4084" i="1"/>
  <c r="T3299" i="1"/>
  <c r="T4054" i="1"/>
  <c r="T3306" i="1"/>
  <c r="T3313" i="1"/>
  <c r="T3408" i="1"/>
  <c r="T3517" i="1"/>
  <c r="T3314" i="1"/>
  <c r="T3338" i="1"/>
  <c r="T2965" i="1"/>
  <c r="T3864" i="1"/>
  <c r="T4012" i="1"/>
  <c r="T2969" i="1"/>
  <c r="T3343" i="1"/>
  <c r="T3288" i="1"/>
  <c r="T3855" i="1"/>
  <c r="T3182" i="1"/>
  <c r="T4013" i="1"/>
  <c r="T3525" i="1"/>
  <c r="T3851" i="1"/>
  <c r="T2841" i="1"/>
  <c r="T3505" i="1"/>
  <c r="T3291" i="1"/>
  <c r="T3927" i="1"/>
  <c r="T3464" i="1"/>
  <c r="T3612" i="1"/>
  <c r="T3221" i="1"/>
  <c r="T4069" i="1"/>
  <c r="T3370" i="1"/>
  <c r="T3915" i="1"/>
  <c r="T3843" i="1"/>
  <c r="T3954" i="1"/>
  <c r="T2808" i="1"/>
  <c r="T3142" i="1"/>
  <c r="T3912" i="1"/>
  <c r="T528" i="1"/>
  <c r="T3610" i="1"/>
  <c r="T3471" i="1"/>
  <c r="T3993" i="1"/>
  <c r="T3602" i="1"/>
  <c r="T3443" i="1"/>
  <c r="T3673" i="1"/>
  <c r="T3621" i="1"/>
  <c r="T3212" i="1"/>
  <c r="T3456" i="1"/>
  <c r="T2786" i="1"/>
  <c r="T3239" i="1"/>
  <c r="T3479" i="1"/>
  <c r="T2873" i="1"/>
  <c r="T3385" i="1"/>
  <c r="T3465" i="1"/>
  <c r="T3388" i="1"/>
  <c r="T2793" i="1"/>
  <c r="T3395" i="1"/>
  <c r="T4022" i="1"/>
  <c r="T3565" i="1"/>
  <c r="T3156" i="1"/>
  <c r="T3275" i="1"/>
  <c r="T3961" i="1"/>
  <c r="T4052" i="1"/>
  <c r="T4096" i="1"/>
  <c r="T3171" i="1"/>
  <c r="T3918" i="1"/>
  <c r="T3272" i="1"/>
  <c r="T3410" i="1"/>
  <c r="T4026" i="1"/>
  <c r="T4055" i="1"/>
  <c r="T3892" i="1"/>
  <c r="T3944" i="1"/>
  <c r="T4046" i="1"/>
  <c r="T3686" i="1"/>
  <c r="T3660" i="1"/>
  <c r="T3446" i="1"/>
  <c r="T3468" i="1"/>
  <c r="T4070" i="1"/>
  <c r="T2827" i="1"/>
  <c r="T2908" i="1"/>
  <c r="T3520" i="1"/>
  <c r="T3723" i="1"/>
  <c r="T3393" i="1"/>
  <c r="T2898" i="1"/>
  <c r="T3566" i="1"/>
  <c r="T3533" i="1"/>
  <c r="T2891" i="1"/>
  <c r="T3573" i="1"/>
  <c r="T4066" i="1"/>
  <c r="T3321" i="1"/>
  <c r="T3454" i="1"/>
  <c r="T2968" i="1"/>
  <c r="T3276" i="1"/>
  <c r="T3487" i="1"/>
  <c r="T3534" i="1"/>
  <c r="T3555" i="1"/>
  <c r="T3841" i="1"/>
  <c r="T531" i="1"/>
  <c r="T3604" i="1"/>
  <c r="T2843" i="1"/>
  <c r="T3959" i="1"/>
  <c r="T3337" i="1"/>
  <c r="T3890" i="1"/>
  <c r="T3984" i="1"/>
  <c r="T4025" i="1"/>
  <c r="T3622" i="1"/>
  <c r="T3951" i="1"/>
  <c r="T2809" i="1"/>
  <c r="T3740" i="1"/>
  <c r="T3157" i="1"/>
  <c r="T3308" i="1"/>
  <c r="T3901" i="1"/>
  <c r="T3846" i="1"/>
  <c r="T3301" i="1"/>
  <c r="T3426" i="1"/>
  <c r="T3374" i="1"/>
  <c r="T3130" i="1"/>
  <c r="T3733" i="1"/>
  <c r="T4032" i="1"/>
  <c r="T2784" i="1"/>
  <c r="T3928" i="1"/>
  <c r="T2921" i="1"/>
  <c r="T3483" i="1"/>
  <c r="T3592" i="1"/>
  <c r="T4074" i="1"/>
  <c r="T3438" i="1"/>
  <c r="T3709" i="1"/>
  <c r="T4111" i="1"/>
  <c r="T4007" i="1"/>
  <c r="T3425" i="1"/>
  <c r="T3244" i="1"/>
  <c r="T3488" i="1"/>
  <c r="T3661" i="1"/>
  <c r="T4071" i="1"/>
  <c r="T3131" i="1"/>
  <c r="T539" i="1"/>
  <c r="T4094" i="1"/>
  <c r="T3974" i="1"/>
  <c r="T2871" i="1"/>
  <c r="T3396" i="1"/>
  <c r="T3217" i="1"/>
  <c r="T3550" i="1"/>
  <c r="T2882" i="1"/>
  <c r="T3369" i="1"/>
  <c r="T3278" i="1"/>
  <c r="T536" i="1"/>
  <c r="T3325" i="1"/>
  <c r="T3624" i="1"/>
  <c r="T3511" i="1"/>
  <c r="T3966" i="1"/>
  <c r="T2859" i="1"/>
  <c r="T3451" i="1"/>
  <c r="T3857" i="1"/>
  <c r="T3354" i="1"/>
  <c r="T4085" i="1"/>
  <c r="T3161" i="1"/>
  <c r="T4068" i="1"/>
  <c r="T2890" i="1"/>
  <c r="T3434" i="1"/>
  <c r="T3441" i="1"/>
  <c r="T3856" i="1"/>
  <c r="T3994" i="1"/>
  <c r="T4016" i="1"/>
  <c r="T2824" i="1"/>
  <c r="T2845" i="1"/>
  <c r="T3412" i="1"/>
  <c r="T3137" i="1"/>
  <c r="T3316" i="1"/>
  <c r="T3588" i="1"/>
  <c r="T2851" i="1"/>
  <c r="T3595" i="1"/>
  <c r="T4031" i="1"/>
  <c r="T2879" i="1"/>
  <c r="T3569" i="1"/>
  <c r="T3988" i="1"/>
  <c r="T3938" i="1"/>
  <c r="T3442" i="1"/>
  <c r="T3827" i="1"/>
  <c r="T3985" i="1"/>
  <c r="T3528" i="1"/>
  <c r="T3549" i="1"/>
  <c r="T3941" i="1"/>
  <c r="T1303" i="1"/>
  <c r="T4005" i="1"/>
  <c r="T3908" i="1"/>
  <c r="T3390" i="1"/>
  <c r="T3167" i="1"/>
  <c r="T3587" i="1"/>
  <c r="T3262" i="1"/>
  <c r="T4056" i="1"/>
  <c r="T4048" i="1"/>
  <c r="T3691" i="1"/>
  <c r="T3163" i="1"/>
  <c r="T3710" i="1"/>
  <c r="T4061" i="1"/>
  <c r="T3584" i="1"/>
  <c r="T2850" i="1"/>
  <c r="T3690" i="1"/>
  <c r="T3184" i="1"/>
  <c r="T3168" i="1"/>
  <c r="T3411" i="1"/>
  <c r="T2885" i="1"/>
  <c r="T3658" i="1"/>
  <c r="T3600" i="1"/>
  <c r="T3551" i="1"/>
  <c r="T3466" i="1"/>
  <c r="T3140" i="1"/>
  <c r="T3284" i="1"/>
  <c r="T3259" i="1"/>
  <c r="T3526" i="1"/>
  <c r="T3862" i="1"/>
  <c r="T3448" i="1"/>
  <c r="T2853" i="1"/>
  <c r="T3478" i="1"/>
  <c r="T3394" i="1"/>
  <c r="T3309" i="1"/>
  <c r="T538" i="1"/>
  <c r="T2790" i="1"/>
  <c r="T4097" i="1"/>
  <c r="T3929" i="1"/>
  <c r="T3518" i="1"/>
  <c r="T3706" i="1"/>
  <c r="T3990" i="1"/>
  <c r="T3608" i="1"/>
  <c r="T3670" i="1"/>
  <c r="T3458" i="1"/>
  <c r="T3249" i="1"/>
  <c r="T3893" i="1"/>
  <c r="T3561" i="1"/>
  <c r="T3183" i="1"/>
  <c r="T3747" i="1"/>
  <c r="T3719" i="1"/>
  <c r="T3664" i="1"/>
  <c r="T1297" i="1"/>
  <c r="T3840" i="1"/>
  <c r="T3615" i="1"/>
  <c r="T3564" i="1"/>
  <c r="T3680" i="1"/>
  <c r="T3694" i="1"/>
  <c r="T4098" i="1"/>
  <c r="T3672" i="1"/>
  <c r="T3381" i="1"/>
  <c r="T4036" i="1"/>
  <c r="T3930" i="1"/>
  <c r="T2798" i="1"/>
  <c r="T2886" i="1"/>
  <c r="T2905" i="1"/>
  <c r="T3581" i="1"/>
  <c r="T2868" i="1"/>
  <c r="T3545" i="1"/>
  <c r="T3452" i="1"/>
  <c r="T3738" i="1"/>
  <c r="T3745" i="1"/>
  <c r="T3367" i="1"/>
  <c r="T3170" i="1"/>
  <c r="T4103" i="1"/>
  <c r="T3237" i="1"/>
  <c r="T3241" i="1"/>
  <c r="T3953" i="1"/>
  <c r="T529" i="1"/>
  <c r="T4112" i="1"/>
  <c r="T3513" i="1"/>
  <c r="T4038" i="1"/>
  <c r="T3547" i="1"/>
  <c r="T3987" i="1"/>
  <c r="T3491" i="1"/>
  <c r="T3132" i="1"/>
  <c r="T3968" i="1"/>
  <c r="T4037" i="1"/>
  <c r="T3294" i="1"/>
  <c r="T525" i="1"/>
  <c r="T3318" i="1"/>
  <c r="T3685" i="1"/>
  <c r="T2789" i="1"/>
  <c r="T4028" i="1"/>
  <c r="T3986" i="1"/>
  <c r="T3939" i="1"/>
  <c r="T3490" i="1"/>
  <c r="T2788" i="1"/>
  <c r="T3435" i="1"/>
  <c r="T3146" i="1"/>
  <c r="T3463" i="1"/>
  <c r="T3270" i="1"/>
  <c r="T3378" i="1"/>
  <c r="T3303" i="1"/>
  <c r="T3708" i="1"/>
  <c r="T3423" i="1"/>
  <c r="T2904" i="1"/>
  <c r="T3363" i="1"/>
  <c r="T4014" i="1"/>
  <c r="T2810" i="1"/>
  <c r="T3950" i="1"/>
  <c r="T3904" i="1"/>
  <c r="T4058" i="1"/>
  <c r="T2880" i="1"/>
  <c r="T3863" i="1"/>
  <c r="T3312" i="1"/>
  <c r="T3925" i="1"/>
  <c r="T2970" i="1"/>
  <c r="T3486" i="1"/>
  <c r="T3427" i="1"/>
  <c r="T3280" i="1"/>
  <c r="T2856" i="1"/>
  <c r="T4072" i="1"/>
  <c r="T3917" i="1"/>
  <c r="T3355" i="1"/>
  <c r="T3247" i="1"/>
  <c r="T2862" i="1"/>
  <c r="T3287" i="1"/>
  <c r="T3598" i="1"/>
  <c r="T3981" i="1"/>
  <c r="T3572" i="1"/>
  <c r="T3923" i="1"/>
  <c r="T2828" i="1"/>
  <c r="T2902" i="1"/>
  <c r="T3475" i="1"/>
  <c r="T3300" i="1"/>
  <c r="T3894" i="1"/>
  <c r="T3834" i="1"/>
  <c r="T2906" i="1"/>
  <c r="T534" i="1"/>
  <c r="T3332" i="1"/>
  <c r="T3868" i="1"/>
  <c r="T3675" i="1"/>
  <c r="T2838" i="1"/>
  <c r="T3136" i="1"/>
  <c r="T3580" i="1"/>
  <c r="T3548" i="1"/>
  <c r="T3562" i="1"/>
  <c r="T3603" i="1"/>
  <c r="T3820" i="1"/>
  <c r="T3728" i="1"/>
  <c r="T2846" i="1"/>
  <c r="T3162" i="1"/>
  <c r="T3215" i="1"/>
  <c r="T3556" i="1"/>
  <c r="T3407" i="1"/>
  <c r="T3867" i="1"/>
  <c r="T4107" i="1"/>
  <c r="T4088" i="1"/>
  <c r="T3353" i="1"/>
  <c r="T3317" i="1"/>
  <c r="T3667" i="1"/>
  <c r="T3746" i="1"/>
  <c r="T3531" i="1"/>
  <c r="T2981" i="1"/>
  <c r="T4073" i="1"/>
  <c r="T3911" i="1"/>
  <c r="T3233" i="1"/>
  <c r="T3687" i="1"/>
  <c r="T3696" i="1"/>
  <c r="T1292" i="1"/>
  <c r="T4067" i="1"/>
  <c r="T4004" i="1"/>
  <c r="T353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494" i="1"/>
  <c r="T3359" i="1"/>
  <c r="T4086" i="1"/>
  <c r="T3715" i="1"/>
  <c r="T2815" i="1"/>
  <c r="T2844" i="1"/>
  <c r="T3277" i="1"/>
  <c r="T3983" i="1"/>
  <c r="T2835" i="1"/>
  <c r="T3749" i="1"/>
  <c r="T3498" i="1"/>
  <c r="T3597" i="1"/>
  <c r="T3818" i="1"/>
  <c r="T2831" i="1"/>
  <c r="T3662" i="1"/>
  <c r="T3375" i="1"/>
  <c r="T3165" i="1"/>
  <c r="T3509" i="1"/>
  <c r="T3387" i="1"/>
  <c r="T3975" i="1"/>
  <c r="T3422" i="1"/>
  <c r="T3582" i="1"/>
  <c r="T3625" i="1"/>
  <c r="T3414" i="1"/>
  <c r="T3832" i="1"/>
  <c r="T2982" i="1"/>
  <c r="T3245" i="1"/>
  <c r="T3473" i="1"/>
  <c r="T3829" i="1"/>
  <c r="T3302" i="1"/>
  <c r="T3700" i="1"/>
  <c r="T3189" i="1"/>
  <c r="T3433" i="1"/>
  <c r="T1286" i="1"/>
  <c r="T1302" i="1"/>
  <c r="T2813" i="1"/>
  <c r="T2975" i="1"/>
  <c r="T4042" i="1"/>
  <c r="T3188" i="1"/>
  <c r="T3176" i="1"/>
  <c r="T3982" i="1"/>
  <c r="T3593" i="1"/>
  <c r="T4083" i="1"/>
  <c r="T3493" i="1"/>
  <c r="T2852" i="1"/>
  <c r="T3392" i="1"/>
  <c r="T4010" i="1"/>
  <c r="T3902" i="1"/>
  <c r="T532" i="1"/>
  <c r="T3693" i="1"/>
  <c r="T3152" i="1"/>
  <c r="T3811" i="1"/>
  <c r="T3283" i="1"/>
  <c r="T3210" i="1"/>
  <c r="T3629" i="1"/>
  <c r="T3599" i="1"/>
  <c r="T3150" i="1"/>
  <c r="T3553" i="1"/>
  <c r="T3853" i="1"/>
  <c r="T2812" i="1"/>
  <c r="T3501" i="1"/>
  <c r="T3958" i="1"/>
  <c r="T533" i="1"/>
  <c r="T3998" i="1"/>
  <c r="T3389" i="1"/>
  <c r="T2912" i="1"/>
  <c r="T3234" i="1"/>
  <c r="T3910" i="1"/>
  <c r="T3739" i="1"/>
  <c r="T4027" i="1"/>
  <c r="T3586" i="1"/>
  <c r="T3153" i="1"/>
  <c r="T3416" i="1"/>
  <c r="T3457" i="1"/>
  <c r="T3583" i="1"/>
  <c r="T2887" i="1"/>
  <c r="T3669" i="1"/>
  <c r="T3480" i="1"/>
  <c r="T3365" i="1"/>
  <c r="T3718" i="1"/>
  <c r="T2883" i="1"/>
  <c r="T3558" i="1"/>
  <c r="T3462" i="1"/>
  <c r="T3952" i="1"/>
  <c r="T3222" i="1"/>
  <c r="T3418" i="1"/>
  <c r="T3677" i="1"/>
  <c r="T4100" i="1"/>
  <c r="T3361" i="1"/>
  <c r="T3467" i="1"/>
  <c r="T3319" i="1"/>
  <c r="T4063" i="1"/>
  <c r="T3172" i="1"/>
  <c r="T3535" i="1"/>
  <c r="T3913" i="1"/>
  <c r="T3211" i="1"/>
  <c r="T3891" i="1"/>
  <c r="T4043" i="1"/>
  <c r="T3712" i="1"/>
  <c r="T3160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19" i="1"/>
  <c r="T2787" i="1"/>
  <c r="T3616" i="1"/>
  <c r="T3932" i="1"/>
  <c r="T3650" i="1"/>
  <c r="T3727" i="1"/>
  <c r="T3236" i="1"/>
  <c r="T3838" i="1"/>
  <c r="T2832" i="1"/>
  <c r="T4039" i="1"/>
  <c r="T3824" i="1"/>
  <c r="T2811" i="1"/>
  <c r="T4035" i="1"/>
  <c r="T2919" i="1"/>
  <c r="T3285" i="1"/>
  <c r="T3248" i="1"/>
  <c r="T3159" i="1"/>
  <c r="T3339" i="1"/>
  <c r="T3174" i="1"/>
  <c r="T2918" i="1"/>
  <c r="T2804" i="1"/>
  <c r="T3609" i="1"/>
  <c r="T3626" i="1"/>
  <c r="T2830" i="1"/>
  <c r="T3653" i="1"/>
  <c r="T3681" i="1"/>
  <c r="T2897" i="1"/>
  <c r="T3735" i="1"/>
  <c r="T3356" i="1"/>
  <c r="T3242" i="1"/>
  <c r="T2901" i="1"/>
  <c r="T3220" i="1"/>
  <c r="T4029" i="1"/>
  <c r="T530" i="1"/>
  <c r="T3689" i="1"/>
  <c r="T4060" i="1"/>
  <c r="T3286" i="1"/>
  <c r="T3461" i="1"/>
  <c r="T3506" i="1"/>
  <c r="T3449" i="1"/>
  <c r="T3424" i="1"/>
  <c r="T2877" i="1"/>
  <c r="T3989" i="1"/>
  <c r="T4078" i="1"/>
  <c r="T3614" i="1"/>
  <c r="T3943" i="1"/>
  <c r="T3839" i="1"/>
  <c r="T3900" i="1"/>
  <c r="T1301" i="1"/>
  <c r="T3373" i="1"/>
  <c r="T3324" i="1"/>
  <c r="T4090" i="1"/>
  <c r="T3813" i="1"/>
  <c r="T3596" i="1"/>
  <c r="T3845" i="1"/>
  <c r="T4047" i="1"/>
  <c r="T3310" i="1"/>
  <c r="T3250" i="1"/>
  <c r="T2803" i="1"/>
  <c r="T362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570" i="1"/>
  <c r="T3692" i="1"/>
  <c r="T3702" i="1"/>
  <c r="T3542" i="1"/>
  <c r="T3963" i="1"/>
  <c r="T3507" i="1"/>
  <c r="T3450" i="1"/>
  <c r="T4064" i="1"/>
  <c r="T4110" i="1"/>
  <c r="T3816" i="1"/>
  <c r="T3955" i="1"/>
  <c r="T3591" i="1"/>
  <c r="T3366" i="1"/>
  <c r="T3175" i="1"/>
  <c r="T3544" i="1"/>
  <c r="T3413" i="1"/>
  <c r="T2899" i="1"/>
  <c r="T2863" i="1"/>
  <c r="T3257" i="1"/>
  <c r="T2964" i="1"/>
  <c r="T4050" i="1"/>
  <c r="T4099" i="1"/>
  <c r="T540" i="1"/>
  <c r="T3481" i="1"/>
  <c r="T3398" i="1"/>
  <c r="T3898" i="1"/>
  <c r="T3734" i="1"/>
  <c r="T3327" i="1"/>
  <c r="T3254" i="1"/>
  <c r="T3618" i="1"/>
  <c r="T3969" i="1"/>
  <c r="T2833" i="1"/>
  <c r="T3654" i="1"/>
  <c r="T3688" i="1"/>
  <c r="T4034" i="1"/>
  <c r="T3499" i="1"/>
  <c r="T3926" i="1"/>
  <c r="T3341" i="1"/>
  <c r="T2972" i="1"/>
  <c r="T3399" i="1"/>
  <c r="T2980" i="1"/>
  <c r="T3145" i="1"/>
  <c r="T3268" i="1"/>
  <c r="T3720" i="1"/>
  <c r="T3379" i="1"/>
  <c r="T4011" i="1"/>
  <c r="T523" i="1"/>
  <c r="T3497" i="1"/>
  <c r="T3225" i="1"/>
  <c r="T3251" i="1"/>
  <c r="T2917" i="1"/>
  <c r="T3571" i="1"/>
  <c r="T2875" i="1"/>
  <c r="T4041" i="1"/>
  <c r="T3228" i="1"/>
  <c r="T2839" i="1"/>
  <c r="T3683" i="1"/>
  <c r="T2966" i="1"/>
  <c r="T3213" i="1"/>
  <c r="T3812" i="1"/>
  <c r="T3826" i="1"/>
  <c r="T4059" i="1"/>
  <c r="T3897" i="1"/>
  <c r="T1290" i="1"/>
  <c r="T3817" i="1"/>
  <c r="T2822" i="1"/>
  <c r="T3139" i="1"/>
  <c r="T3252" i="1"/>
  <c r="T3996" i="1"/>
  <c r="T4108" i="1"/>
  <c r="T3684" i="1"/>
  <c r="T2979" i="1"/>
  <c r="T3383" i="1"/>
  <c r="T3510" i="1"/>
  <c r="T3976" i="1"/>
  <c r="T4051" i="1"/>
  <c r="T3459" i="1"/>
  <c r="T3274" i="1"/>
  <c r="T3492" i="1"/>
  <c r="T2881" i="1"/>
  <c r="T3656" i="1"/>
  <c r="T3293" i="1"/>
  <c r="T3282" i="1"/>
  <c r="T3967" i="1"/>
  <c r="T4057" i="1"/>
  <c r="T3716" i="1"/>
  <c r="T3977" i="1"/>
  <c r="T3489" i="1"/>
  <c r="T3590" i="1"/>
  <c r="T3744" i="1"/>
  <c r="T3263" i="1"/>
  <c r="T4089" i="1"/>
  <c r="T3620" i="1"/>
  <c r="T2892" i="1"/>
  <c r="T3260" i="1"/>
  <c r="T2820" i="1"/>
  <c r="T3240" i="1"/>
  <c r="T2802" i="1"/>
  <c r="T3352" i="1"/>
  <c r="T4106" i="1"/>
  <c r="T3261" i="1"/>
  <c r="T2805" i="1"/>
  <c r="T1289" i="1"/>
  <c r="T3519" i="1"/>
  <c r="T3748" i="1"/>
  <c r="T3386" i="1"/>
  <c r="T3567" i="1"/>
  <c r="T3330" i="1"/>
  <c r="T2857" i="1"/>
  <c r="T4101" i="1"/>
  <c r="T3266" i="1"/>
  <c r="T3971" i="1"/>
  <c r="T3858" i="1"/>
  <c r="T3340" i="1"/>
  <c r="T3815" i="1"/>
  <c r="T3455" i="1"/>
  <c r="T3703" i="1"/>
  <c r="T2916" i="1"/>
  <c r="T1293" i="1"/>
  <c r="T3568" i="1"/>
  <c r="T3444" i="1"/>
  <c r="T2818" i="1"/>
  <c r="T3844" i="1"/>
  <c r="T3402" i="1"/>
  <c r="T3837" i="1"/>
  <c r="T3328" i="1"/>
  <c r="T3482" i="1"/>
  <c r="T3678" i="1"/>
  <c r="T3474" i="1"/>
  <c r="T3956" i="1"/>
  <c r="T4021" i="1"/>
  <c r="T4080" i="1"/>
  <c r="T4008" i="1"/>
  <c r="T2861" i="1"/>
  <c r="T3933" i="1"/>
  <c r="T3265" i="1"/>
  <c r="T3732" i="1"/>
  <c r="T3255" i="1"/>
  <c r="T3705" i="1"/>
  <c r="T3429" i="1"/>
  <c r="T3920" i="1"/>
  <c r="T3512" i="1"/>
  <c r="T3931" i="1"/>
  <c r="T2869" i="1"/>
  <c r="T3936" i="1"/>
  <c r="T2791" i="1"/>
  <c r="T3810" i="1"/>
  <c r="T3922" i="1"/>
  <c r="T2792" i="1"/>
  <c r="T3945" i="1"/>
  <c r="T3743" i="1"/>
  <c r="T3178" i="1"/>
  <c r="T3919" i="1"/>
  <c r="T3382" i="1"/>
  <c r="T3476" i="1"/>
  <c r="T3516" i="1"/>
  <c r="T3135" i="1"/>
  <c r="T3905" i="1"/>
  <c r="T3298" i="1"/>
  <c r="T3835" i="1"/>
  <c r="T3707" i="1"/>
  <c r="T3906" i="1"/>
  <c r="T3522" i="1"/>
  <c r="T3557" i="1"/>
  <c r="T4015" i="1"/>
  <c r="T4018" i="1"/>
  <c r="T4033" i="1"/>
  <c r="T3978" i="1"/>
  <c r="T2849" i="1"/>
  <c r="T3364" i="1"/>
  <c r="T3666" i="1"/>
  <c r="T3935" i="1"/>
  <c r="T3304" i="1"/>
  <c r="T3578" i="1"/>
  <c r="T3495" i="1"/>
  <c r="T4093" i="1"/>
  <c r="T3345" i="1"/>
  <c r="T2816" i="1"/>
  <c r="T3186" i="1"/>
  <c r="T3342" i="1"/>
  <c r="T3577" i="1"/>
  <c r="T3946" i="1"/>
  <c r="T3704" i="1"/>
  <c r="T2874" i="1"/>
  <c r="T3524" i="1"/>
  <c r="T3540" i="1"/>
  <c r="T3869" i="1"/>
  <c r="T3401" i="1"/>
  <c r="T3991" i="1"/>
  <c r="T3138" i="1"/>
  <c r="T4002" i="1"/>
  <c r="T3579" i="1"/>
  <c r="T4049" i="1"/>
  <c r="T2876" i="1"/>
  <c r="T2900" i="1"/>
  <c r="T3177" i="1"/>
  <c r="T4077" i="1"/>
  <c r="T2836" i="1"/>
  <c r="T2971" i="1"/>
  <c r="T3713" i="1"/>
  <c r="T3147" i="1"/>
  <c r="T3972" i="1"/>
  <c r="T522" i="1"/>
  <c r="T3979" i="1"/>
  <c r="T2800" i="1"/>
  <c r="T3899" i="1"/>
  <c r="T3432" i="1"/>
  <c r="T3437" i="1"/>
  <c r="T3999" i="1"/>
  <c r="T2860" i="1"/>
  <c r="T3428" i="1"/>
  <c r="T3415" i="1"/>
  <c r="T2847" i="1"/>
  <c r="T3470" i="1"/>
  <c r="T2794" i="1"/>
  <c r="T4087" i="1"/>
  <c r="T3554" i="1"/>
  <c r="T2823" i="1"/>
  <c r="T3173" i="1"/>
  <c r="T3628" i="1"/>
  <c r="T3830" i="1"/>
  <c r="T3391" i="1"/>
  <c r="T3742" i="1"/>
  <c r="T3601" i="1"/>
  <c r="T2806" i="1"/>
  <c r="T398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3169" i="1"/>
  <c r="U4044" i="1"/>
  <c r="U3148" i="1"/>
  <c r="U1298" i="1"/>
  <c r="U4115" i="1"/>
  <c r="U3231" i="1"/>
  <c r="U4065" i="1"/>
  <c r="U3527" i="1"/>
  <c r="U3180" i="1"/>
  <c r="U3698" i="1"/>
  <c r="U3155" i="1"/>
  <c r="U3149" i="1"/>
  <c r="U4076" i="1"/>
  <c r="U3264" i="1"/>
  <c r="U4000" i="1"/>
  <c r="U2872" i="1"/>
  <c r="U3502" i="1"/>
  <c r="U2884" i="1"/>
  <c r="U3682" i="1"/>
  <c r="U1299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3269" i="1"/>
  <c r="U4081" i="1"/>
  <c r="U3849" i="1"/>
  <c r="U3737" i="1"/>
  <c r="U1295" i="1"/>
  <c r="U3514" i="1"/>
  <c r="U3371" i="1"/>
  <c r="U3227" i="1"/>
  <c r="U3663" i="1"/>
  <c r="U4105" i="1"/>
  <c r="U3335" i="1"/>
  <c r="U3484" i="1"/>
  <c r="U3589" i="1"/>
  <c r="U3942" i="1"/>
  <c r="U3185" i="1"/>
  <c r="U3822" i="1"/>
  <c r="U2889" i="1"/>
  <c r="U3854" i="1"/>
  <c r="U3336" i="1"/>
  <c r="U3267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4053" i="1"/>
  <c r="U2895" i="1"/>
  <c r="U2870" i="1"/>
  <c r="U1296" i="1"/>
  <c r="U3347" i="1"/>
  <c r="U3253" i="1"/>
  <c r="U3538" i="1"/>
  <c r="U2826" i="1"/>
  <c r="U3823" i="1"/>
  <c r="U3344" i="1"/>
  <c r="U2817" i="1"/>
  <c r="U3821" i="1"/>
  <c r="U3895" i="1"/>
  <c r="U3214" i="1"/>
  <c r="U3305" i="1"/>
  <c r="U3258" i="1"/>
  <c r="U3529" i="1"/>
  <c r="U3326" i="1"/>
  <c r="U4114" i="1"/>
  <c r="U3232" i="1"/>
  <c r="U2801" i="1"/>
  <c r="U3861" i="1"/>
  <c r="U3574" i="1"/>
  <c r="U3949" i="1"/>
  <c r="U2825" i="1"/>
  <c r="U2858" i="1"/>
  <c r="U3842" i="1"/>
  <c r="U3560" i="1"/>
  <c r="U3729" i="1"/>
  <c r="U2910" i="1"/>
  <c r="U3594" i="1"/>
  <c r="U2922" i="1"/>
  <c r="U3350" i="1"/>
  <c r="U3721" i="1"/>
  <c r="U4095" i="1"/>
  <c r="U3380" i="1"/>
  <c r="U2834" i="1"/>
  <c r="U3397" i="1"/>
  <c r="U3453" i="1"/>
  <c r="U3500" i="1"/>
  <c r="U3504" i="1"/>
  <c r="U4001" i="1"/>
  <c r="U3668" i="1"/>
  <c r="U3957" i="1"/>
  <c r="U3940" i="1"/>
  <c r="U3477" i="1"/>
  <c r="U3948" i="1"/>
  <c r="U3552" i="1"/>
  <c r="U3503" i="1"/>
  <c r="U3508" i="1"/>
  <c r="U3741" i="1"/>
  <c r="U3665" i="1"/>
  <c r="U3717" i="1"/>
  <c r="U3819" i="1"/>
  <c r="U3417" i="1"/>
  <c r="U1288" i="1"/>
  <c r="U3722" i="1"/>
  <c r="U3559" i="1"/>
  <c r="U1287" i="1"/>
  <c r="U3655" i="1"/>
  <c r="U3848" i="1"/>
  <c r="U3351" i="1"/>
  <c r="U3730" i="1"/>
  <c r="U3403" i="1"/>
  <c r="U3322" i="1"/>
  <c r="U3695" i="1"/>
  <c r="U3143" i="1"/>
  <c r="U3368" i="1"/>
  <c r="U2785" i="1"/>
  <c r="U3619" i="1"/>
  <c r="U3850" i="1"/>
  <c r="U3271" i="1"/>
  <c r="U3219" i="1"/>
  <c r="U4045" i="1"/>
  <c r="U3714" i="1"/>
  <c r="U3914" i="1"/>
  <c r="U3439" i="1"/>
  <c r="U3281" i="1"/>
  <c r="U3315" i="1"/>
  <c r="U3447" i="1"/>
  <c r="U3400" i="1"/>
  <c r="U3290" i="1"/>
  <c r="U3229" i="1"/>
  <c r="U3329" i="1"/>
  <c r="U3273" i="1"/>
  <c r="U3133" i="1"/>
  <c r="U2814" i="1"/>
  <c r="U2888" i="1"/>
  <c r="U4003" i="1"/>
  <c r="U2848" i="1"/>
  <c r="U3828" i="1"/>
  <c r="U3440" i="1"/>
  <c r="U526" i="1"/>
  <c r="U3420" i="1"/>
  <c r="U3613" i="1"/>
  <c r="U3970" i="1"/>
  <c r="U3141" i="1"/>
  <c r="U2783" i="1"/>
  <c r="U3296" i="1"/>
  <c r="U2893" i="1"/>
  <c r="U527" i="1"/>
  <c r="U3376" i="1"/>
  <c r="U541" i="1"/>
  <c r="U3921" i="1"/>
  <c r="U3992" i="1"/>
  <c r="U2866" i="1"/>
  <c r="U2855" i="1"/>
  <c r="U2867" i="1"/>
  <c r="U3323" i="1"/>
  <c r="U3962" i="1"/>
  <c r="U3430" i="1"/>
  <c r="U3701" i="1"/>
  <c r="U3605" i="1"/>
  <c r="U3362" i="1"/>
  <c r="U2840" i="1"/>
  <c r="U535" i="1"/>
  <c r="U2977" i="1"/>
  <c r="U3279" i="1"/>
  <c r="U3859" i="1"/>
  <c r="U2913" i="1"/>
  <c r="U2878" i="1"/>
  <c r="U2914" i="1"/>
  <c r="U3292" i="1"/>
  <c r="U3924" i="1"/>
  <c r="U3181" i="1"/>
  <c r="U3515" i="1"/>
  <c r="U3431" i="1"/>
  <c r="U1300" i="1"/>
  <c r="U3151" i="1"/>
  <c r="U3724" i="1"/>
  <c r="U3852" i="1"/>
  <c r="U3238" i="1"/>
  <c r="U3960" i="1"/>
  <c r="U3348" i="1"/>
  <c r="U2807" i="1"/>
  <c r="U2854" i="1"/>
  <c r="U3223" i="1"/>
  <c r="U4091" i="1"/>
  <c r="U4092" i="1"/>
  <c r="U3651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3679" i="1"/>
  <c r="U3311" i="1"/>
  <c r="U3530" i="1"/>
  <c r="U3585" i="1"/>
  <c r="U3377" i="1"/>
  <c r="U3243" i="1"/>
  <c r="U3657" i="1"/>
  <c r="U3847" i="1"/>
  <c r="U3187" i="1"/>
  <c r="U3421" i="1"/>
  <c r="U4102" i="1"/>
  <c r="U2796" i="1"/>
  <c r="U3164" i="1"/>
  <c r="U3997" i="1"/>
  <c r="U3836" i="1"/>
  <c r="U3563" i="1"/>
  <c r="U2907" i="1"/>
  <c r="U3866" i="1"/>
  <c r="U2865" i="1"/>
  <c r="U3384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2974" i="1"/>
  <c r="U3460" i="1"/>
  <c r="U3469" i="1"/>
  <c r="U3697" i="1"/>
  <c r="U2797" i="1"/>
  <c r="U3333" i="1"/>
  <c r="U4009" i="1"/>
  <c r="U3674" i="1"/>
  <c r="U3349" i="1"/>
  <c r="U3611" i="1"/>
  <c r="U3541" i="1"/>
  <c r="U2973" i="1"/>
  <c r="U3606" i="1"/>
  <c r="U3320" i="1"/>
  <c r="U3947" i="1"/>
  <c r="U4006" i="1"/>
  <c r="U2894" i="1"/>
  <c r="U2864" i="1"/>
  <c r="U3699" i="1"/>
  <c r="U3860" i="1"/>
  <c r="U3825" i="1"/>
  <c r="U3404" i="1"/>
  <c r="U3736" i="1"/>
  <c r="U1291" i="1"/>
  <c r="U3295" i="1"/>
  <c r="U3814" i="1"/>
  <c r="U524" i="1"/>
  <c r="U3711" i="1"/>
  <c r="U2915" i="1"/>
  <c r="U3731" i="1"/>
  <c r="U3521" i="1"/>
  <c r="U4079" i="1"/>
  <c r="U4082" i="1"/>
  <c r="U3246" i="1"/>
  <c r="U4113" i="1"/>
  <c r="U2909" i="1"/>
  <c r="U2896" i="1"/>
  <c r="U3937" i="1"/>
  <c r="U4062" i="1"/>
  <c r="U3179" i="1"/>
  <c r="U3158" i="1"/>
  <c r="U3995" i="1"/>
  <c r="U2837" i="1"/>
  <c r="U3865" i="1"/>
  <c r="U3543" i="1"/>
  <c r="U3472" i="1"/>
  <c r="U2819" i="1"/>
  <c r="U3916" i="1"/>
  <c r="U3617" i="1"/>
  <c r="U4017" i="1"/>
  <c r="U3166" i="1"/>
  <c r="U3372" i="1"/>
  <c r="U3297" i="1"/>
  <c r="U3226" i="1"/>
  <c r="U2821" i="1"/>
  <c r="U3964" i="1"/>
  <c r="U3230" i="1"/>
  <c r="U3216" i="1"/>
  <c r="U3357" i="1"/>
  <c r="U3523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831" i="1"/>
  <c r="U3409" i="1"/>
  <c r="U1294" i="1"/>
  <c r="U4023" i="1"/>
  <c r="U2967" i="1"/>
  <c r="U3496" i="1"/>
  <c r="U4104" i="1"/>
  <c r="U3144" i="1"/>
  <c r="U2920" i="1"/>
  <c r="U4075" i="1"/>
  <c r="U3436" i="1"/>
  <c r="U3235" i="1"/>
  <c r="U2963" i="1"/>
  <c r="U3903" i="1"/>
  <c r="U3676" i="1"/>
  <c r="U3307" i="1"/>
  <c r="U2829" i="1"/>
  <c r="U4040" i="1"/>
  <c r="U3289" i="1"/>
  <c r="U2799" i="1"/>
  <c r="U3331" i="1"/>
  <c r="U3965" i="1"/>
  <c r="U1305" i="1"/>
  <c r="U3725" i="1"/>
  <c r="U3360" i="1"/>
  <c r="U2795" i="1"/>
  <c r="U3607" i="1"/>
  <c r="U2976" i="1"/>
  <c r="U3726" i="1"/>
  <c r="U2978" i="1"/>
  <c r="U2842" i="1"/>
  <c r="U3833" i="1"/>
  <c r="U3575" i="1"/>
  <c r="U3973" i="1"/>
  <c r="U3256" i="1"/>
  <c r="U3909" i="1"/>
  <c r="U4020" i="1"/>
  <c r="U3623" i="1"/>
  <c r="U3896" i="1"/>
  <c r="U3536" i="1"/>
  <c r="U3358" i="1"/>
  <c r="U4109" i="1"/>
  <c r="U2911" i="1"/>
  <c r="U3934" i="1"/>
  <c r="U3485" i="1"/>
  <c r="U3224" i="1"/>
  <c r="U3671" i="1"/>
  <c r="U3346" i="1"/>
  <c r="U3546" i="1"/>
  <c r="U3334" i="1"/>
  <c r="U2903" i="1"/>
  <c r="U3419" i="1"/>
  <c r="U3406" i="1"/>
  <c r="U3659" i="1"/>
  <c r="U3576" i="1"/>
  <c r="U4024" i="1"/>
  <c r="U3405" i="1"/>
  <c r="U1304" i="1"/>
  <c r="U3445" i="1"/>
  <c r="U3537" i="1"/>
  <c r="U3218" i="1"/>
  <c r="U3134" i="1"/>
  <c r="U3154" i="1"/>
  <c r="U3652" i="1"/>
  <c r="U537" i="1"/>
  <c r="U4030" i="1"/>
  <c r="U3539" i="1"/>
  <c r="U3907" i="1"/>
  <c r="U4084" i="1"/>
  <c r="U3299" i="1"/>
  <c r="U4054" i="1"/>
  <c r="U3306" i="1"/>
  <c r="U3313" i="1"/>
  <c r="U3408" i="1"/>
  <c r="U3517" i="1"/>
  <c r="U3314" i="1"/>
  <c r="U3338" i="1"/>
  <c r="U2965" i="1"/>
  <c r="U3864" i="1"/>
  <c r="U4012" i="1"/>
  <c r="U2969" i="1"/>
  <c r="U3343" i="1"/>
  <c r="U3288" i="1"/>
  <c r="U3855" i="1"/>
  <c r="U3182" i="1"/>
  <c r="U4013" i="1"/>
  <c r="U3525" i="1"/>
  <c r="U3851" i="1"/>
  <c r="U2841" i="1"/>
  <c r="U3505" i="1"/>
  <c r="U3291" i="1"/>
  <c r="U3927" i="1"/>
  <c r="U3464" i="1"/>
  <c r="U3612" i="1"/>
  <c r="U3221" i="1"/>
  <c r="U4069" i="1"/>
  <c r="U3370" i="1"/>
  <c r="U3915" i="1"/>
  <c r="U3843" i="1"/>
  <c r="U3954" i="1"/>
  <c r="U2808" i="1"/>
  <c r="U3142" i="1"/>
  <c r="U3912" i="1"/>
  <c r="U528" i="1"/>
  <c r="U3610" i="1"/>
  <c r="U3471" i="1"/>
  <c r="U3993" i="1"/>
  <c r="U3602" i="1"/>
  <c r="U3443" i="1"/>
  <c r="U3673" i="1"/>
  <c r="U3621" i="1"/>
  <c r="U3212" i="1"/>
  <c r="U3456" i="1"/>
  <c r="U2786" i="1"/>
  <c r="U3239" i="1"/>
  <c r="U3479" i="1"/>
  <c r="U2873" i="1"/>
  <c r="U3385" i="1"/>
  <c r="U3465" i="1"/>
  <c r="U3388" i="1"/>
  <c r="U2793" i="1"/>
  <c r="U3395" i="1"/>
  <c r="U4022" i="1"/>
  <c r="U3565" i="1"/>
  <c r="U3156" i="1"/>
  <c r="U3275" i="1"/>
  <c r="U3961" i="1"/>
  <c r="U4052" i="1"/>
  <c r="U4096" i="1"/>
  <c r="U3171" i="1"/>
  <c r="U3918" i="1"/>
  <c r="U3272" i="1"/>
  <c r="U3410" i="1"/>
  <c r="U4026" i="1"/>
  <c r="U4055" i="1"/>
  <c r="U3892" i="1"/>
  <c r="U3944" i="1"/>
  <c r="U4046" i="1"/>
  <c r="U3686" i="1"/>
  <c r="U3660" i="1"/>
  <c r="U3446" i="1"/>
  <c r="U3468" i="1"/>
  <c r="U4070" i="1"/>
  <c r="U2827" i="1"/>
  <c r="U2908" i="1"/>
  <c r="U3520" i="1"/>
  <c r="U3723" i="1"/>
  <c r="U3393" i="1"/>
  <c r="U2898" i="1"/>
  <c r="U3566" i="1"/>
  <c r="U3533" i="1"/>
  <c r="U2891" i="1"/>
  <c r="U3573" i="1"/>
  <c r="U4066" i="1"/>
  <c r="U3321" i="1"/>
  <c r="U3454" i="1"/>
  <c r="U2968" i="1"/>
  <c r="U3276" i="1"/>
  <c r="U3487" i="1"/>
  <c r="U3534" i="1"/>
  <c r="U3555" i="1"/>
  <c r="U3841" i="1"/>
  <c r="U531" i="1"/>
  <c r="U3604" i="1"/>
  <c r="U2843" i="1"/>
  <c r="U3959" i="1"/>
  <c r="U3337" i="1"/>
  <c r="U3890" i="1"/>
  <c r="U3984" i="1"/>
  <c r="U4025" i="1"/>
  <c r="U3622" i="1"/>
  <c r="U3951" i="1"/>
  <c r="U2809" i="1"/>
  <c r="U3740" i="1"/>
  <c r="U3157" i="1"/>
  <c r="U3308" i="1"/>
  <c r="U3901" i="1"/>
  <c r="U3846" i="1"/>
  <c r="U3301" i="1"/>
  <c r="U3426" i="1"/>
  <c r="U3374" i="1"/>
  <c r="U3130" i="1"/>
  <c r="U3733" i="1"/>
  <c r="U4032" i="1"/>
  <c r="U2784" i="1"/>
  <c r="U3928" i="1"/>
  <c r="U2921" i="1"/>
  <c r="U3483" i="1"/>
  <c r="U3592" i="1"/>
  <c r="U4074" i="1"/>
  <c r="U3438" i="1"/>
  <c r="U3709" i="1"/>
  <c r="U4111" i="1"/>
  <c r="U4007" i="1"/>
  <c r="U3425" i="1"/>
  <c r="U3244" i="1"/>
  <c r="U3488" i="1"/>
  <c r="U3661" i="1"/>
  <c r="U4071" i="1"/>
  <c r="U3131" i="1"/>
  <c r="U539" i="1"/>
  <c r="U4094" i="1"/>
  <c r="U3974" i="1"/>
  <c r="U2871" i="1"/>
  <c r="U3396" i="1"/>
  <c r="U3217" i="1"/>
  <c r="U3550" i="1"/>
  <c r="U2882" i="1"/>
  <c r="U3369" i="1"/>
  <c r="U3278" i="1"/>
  <c r="U536" i="1"/>
  <c r="U3325" i="1"/>
  <c r="U3624" i="1"/>
  <c r="U3511" i="1"/>
  <c r="U3966" i="1"/>
  <c r="U2859" i="1"/>
  <c r="U3451" i="1"/>
  <c r="U3857" i="1"/>
  <c r="U3354" i="1"/>
  <c r="U4085" i="1"/>
  <c r="U3161" i="1"/>
  <c r="U4068" i="1"/>
  <c r="U2890" i="1"/>
  <c r="U3434" i="1"/>
  <c r="U3441" i="1"/>
  <c r="U3856" i="1"/>
  <c r="U3994" i="1"/>
  <c r="U4016" i="1"/>
  <c r="U2824" i="1"/>
  <c r="U2845" i="1"/>
  <c r="U3412" i="1"/>
  <c r="U3137" i="1"/>
  <c r="U3316" i="1"/>
  <c r="U3588" i="1"/>
  <c r="U2851" i="1"/>
  <c r="U3595" i="1"/>
  <c r="U4031" i="1"/>
  <c r="U2879" i="1"/>
  <c r="U3569" i="1"/>
  <c r="U3988" i="1"/>
  <c r="U3938" i="1"/>
  <c r="U3442" i="1"/>
  <c r="U3827" i="1"/>
  <c r="U3985" i="1"/>
  <c r="U3528" i="1"/>
  <c r="U3549" i="1"/>
  <c r="U3941" i="1"/>
  <c r="U1303" i="1"/>
  <c r="U4005" i="1"/>
  <c r="U3908" i="1"/>
  <c r="U3390" i="1"/>
  <c r="U3167" i="1"/>
  <c r="U3587" i="1"/>
  <c r="U3262" i="1"/>
  <c r="U4056" i="1"/>
  <c r="U4048" i="1"/>
  <c r="U3691" i="1"/>
  <c r="U3163" i="1"/>
  <c r="U3710" i="1"/>
  <c r="U4061" i="1"/>
  <c r="U3584" i="1"/>
  <c r="U2850" i="1"/>
  <c r="U3690" i="1"/>
  <c r="U3184" i="1"/>
  <c r="U3168" i="1"/>
  <c r="U3411" i="1"/>
  <c r="U2885" i="1"/>
  <c r="U3658" i="1"/>
  <c r="U3600" i="1"/>
  <c r="U3551" i="1"/>
  <c r="U3466" i="1"/>
  <c r="U3140" i="1"/>
  <c r="U3284" i="1"/>
  <c r="U3259" i="1"/>
  <c r="U3526" i="1"/>
  <c r="U3862" i="1"/>
  <c r="U3448" i="1"/>
  <c r="U2853" i="1"/>
  <c r="U3478" i="1"/>
  <c r="U3394" i="1"/>
  <c r="U3309" i="1"/>
  <c r="U538" i="1"/>
  <c r="U2790" i="1"/>
  <c r="U4097" i="1"/>
  <c r="U3929" i="1"/>
  <c r="U3518" i="1"/>
  <c r="U3706" i="1"/>
  <c r="U3990" i="1"/>
  <c r="U3608" i="1"/>
  <c r="U3670" i="1"/>
  <c r="U3458" i="1"/>
  <c r="U3249" i="1"/>
  <c r="U3893" i="1"/>
  <c r="U3561" i="1"/>
  <c r="U3183" i="1"/>
  <c r="U3747" i="1"/>
  <c r="U3719" i="1"/>
  <c r="U3664" i="1"/>
  <c r="U1297" i="1"/>
  <c r="U3840" i="1"/>
  <c r="U3615" i="1"/>
  <c r="U3564" i="1"/>
  <c r="U3680" i="1"/>
  <c r="U3694" i="1"/>
  <c r="U4098" i="1"/>
  <c r="U3672" i="1"/>
  <c r="U3381" i="1"/>
  <c r="U4036" i="1"/>
  <c r="U3930" i="1"/>
  <c r="U2798" i="1"/>
  <c r="U2886" i="1"/>
  <c r="U2905" i="1"/>
  <c r="U3581" i="1"/>
  <c r="U2868" i="1"/>
  <c r="U3545" i="1"/>
  <c r="U3452" i="1"/>
  <c r="U3738" i="1"/>
  <c r="U3745" i="1"/>
  <c r="U3367" i="1"/>
  <c r="U3170" i="1"/>
  <c r="U4103" i="1"/>
  <c r="U3237" i="1"/>
  <c r="U3241" i="1"/>
  <c r="U3953" i="1"/>
  <c r="U529" i="1"/>
  <c r="U4112" i="1"/>
  <c r="U3513" i="1"/>
  <c r="U4038" i="1"/>
  <c r="U3547" i="1"/>
  <c r="U3987" i="1"/>
  <c r="U3491" i="1"/>
  <c r="U3132" i="1"/>
  <c r="U3968" i="1"/>
  <c r="U4037" i="1"/>
  <c r="U3294" i="1"/>
  <c r="U525" i="1"/>
  <c r="U3318" i="1"/>
  <c r="U3685" i="1"/>
  <c r="U2789" i="1"/>
  <c r="U4028" i="1"/>
  <c r="U3986" i="1"/>
  <c r="U3939" i="1"/>
  <c r="U3490" i="1"/>
  <c r="U2788" i="1"/>
  <c r="U3435" i="1"/>
  <c r="U3146" i="1"/>
  <c r="U3463" i="1"/>
  <c r="U3270" i="1"/>
  <c r="U3378" i="1"/>
  <c r="U3303" i="1"/>
  <c r="U3708" i="1"/>
  <c r="U3423" i="1"/>
  <c r="U2904" i="1"/>
  <c r="U3363" i="1"/>
  <c r="U4014" i="1"/>
  <c r="U2810" i="1"/>
  <c r="U3950" i="1"/>
  <c r="U3904" i="1"/>
  <c r="U4058" i="1"/>
  <c r="U2880" i="1"/>
  <c r="U3863" i="1"/>
  <c r="U3312" i="1"/>
  <c r="U3925" i="1"/>
  <c r="U2970" i="1"/>
  <c r="U3486" i="1"/>
  <c r="U3427" i="1"/>
  <c r="U3280" i="1"/>
  <c r="U2856" i="1"/>
  <c r="U4072" i="1"/>
  <c r="U3917" i="1"/>
  <c r="U3355" i="1"/>
  <c r="U3247" i="1"/>
  <c r="U2862" i="1"/>
  <c r="U3287" i="1"/>
  <c r="U3598" i="1"/>
  <c r="U3981" i="1"/>
  <c r="U3572" i="1"/>
  <c r="U3923" i="1"/>
  <c r="U2828" i="1"/>
  <c r="U2902" i="1"/>
  <c r="U3475" i="1"/>
  <c r="U3300" i="1"/>
  <c r="U3894" i="1"/>
  <c r="U3834" i="1"/>
  <c r="U2906" i="1"/>
  <c r="U534" i="1"/>
  <c r="U3332" i="1"/>
  <c r="U3868" i="1"/>
  <c r="U3675" i="1"/>
  <c r="U2838" i="1"/>
  <c r="U3136" i="1"/>
  <c r="U3580" i="1"/>
  <c r="U3548" i="1"/>
  <c r="U3562" i="1"/>
  <c r="U3603" i="1"/>
  <c r="U3820" i="1"/>
  <c r="U3728" i="1"/>
  <c r="U2846" i="1"/>
  <c r="U3162" i="1"/>
  <c r="U3215" i="1"/>
  <c r="U3556" i="1"/>
  <c r="U3407" i="1"/>
  <c r="U3867" i="1"/>
  <c r="U4107" i="1"/>
  <c r="U4088" i="1"/>
  <c r="U3353" i="1"/>
  <c r="U3317" i="1"/>
  <c r="U3667" i="1"/>
  <c r="U3746" i="1"/>
  <c r="U3531" i="1"/>
  <c r="U2981" i="1"/>
  <c r="U4073" i="1"/>
  <c r="U3911" i="1"/>
  <c r="U3233" i="1"/>
  <c r="U3687" i="1"/>
  <c r="U3696" i="1"/>
  <c r="U1292" i="1"/>
  <c r="U4067" i="1"/>
  <c r="U4004" i="1"/>
  <c r="U3532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494" i="1"/>
  <c r="U3359" i="1"/>
  <c r="U4086" i="1"/>
  <c r="U3715" i="1"/>
  <c r="U2815" i="1"/>
  <c r="U2844" i="1"/>
  <c r="U3277" i="1"/>
  <c r="U3983" i="1"/>
  <c r="U2835" i="1"/>
  <c r="U3749" i="1"/>
  <c r="U3498" i="1"/>
  <c r="U3597" i="1"/>
  <c r="U3818" i="1"/>
  <c r="U2831" i="1"/>
  <c r="U3662" i="1"/>
  <c r="U3375" i="1"/>
  <c r="U3165" i="1"/>
  <c r="U3509" i="1"/>
  <c r="U3387" i="1"/>
  <c r="U3975" i="1"/>
  <c r="U3422" i="1"/>
  <c r="U3582" i="1"/>
  <c r="U3625" i="1"/>
  <c r="U3414" i="1"/>
  <c r="U3832" i="1"/>
  <c r="U2982" i="1"/>
  <c r="U3245" i="1"/>
  <c r="U3473" i="1"/>
  <c r="U3829" i="1"/>
  <c r="U3302" i="1"/>
  <c r="U3700" i="1"/>
  <c r="U3189" i="1"/>
  <c r="U3433" i="1"/>
  <c r="U1286" i="1"/>
  <c r="U1302" i="1"/>
  <c r="U2813" i="1"/>
  <c r="U2975" i="1"/>
  <c r="U4042" i="1"/>
  <c r="U3188" i="1"/>
  <c r="U3176" i="1"/>
  <c r="U3982" i="1"/>
  <c r="U3593" i="1"/>
  <c r="U4083" i="1"/>
  <c r="U3493" i="1"/>
  <c r="U2852" i="1"/>
  <c r="U3392" i="1"/>
  <c r="U4010" i="1"/>
  <c r="U3902" i="1"/>
  <c r="U532" i="1"/>
  <c r="U3693" i="1"/>
  <c r="U3152" i="1"/>
  <c r="U3811" i="1"/>
  <c r="U3283" i="1"/>
  <c r="U3210" i="1"/>
  <c r="U3629" i="1"/>
  <c r="U3599" i="1"/>
  <c r="U3150" i="1"/>
  <c r="U3553" i="1"/>
  <c r="U3853" i="1"/>
  <c r="U2812" i="1"/>
  <c r="U3501" i="1"/>
  <c r="U3958" i="1"/>
  <c r="U533" i="1"/>
  <c r="U3998" i="1"/>
  <c r="U3389" i="1"/>
  <c r="U2912" i="1"/>
  <c r="U3234" i="1"/>
  <c r="U3910" i="1"/>
  <c r="U3739" i="1"/>
  <c r="U4027" i="1"/>
  <c r="U3586" i="1"/>
  <c r="U3153" i="1"/>
  <c r="U3416" i="1"/>
  <c r="U3457" i="1"/>
  <c r="U3583" i="1"/>
  <c r="U2887" i="1"/>
  <c r="U3669" i="1"/>
  <c r="U3480" i="1"/>
  <c r="U3365" i="1"/>
  <c r="U3718" i="1"/>
  <c r="U2883" i="1"/>
  <c r="U3558" i="1"/>
  <c r="U3462" i="1"/>
  <c r="U3952" i="1"/>
  <c r="U3222" i="1"/>
  <c r="U3418" i="1"/>
  <c r="U3677" i="1"/>
  <c r="U4100" i="1"/>
  <c r="U3361" i="1"/>
  <c r="U3467" i="1"/>
  <c r="U3319" i="1"/>
  <c r="U4063" i="1"/>
  <c r="U3172" i="1"/>
  <c r="U3535" i="1"/>
  <c r="U3913" i="1"/>
  <c r="U3211" i="1"/>
  <c r="U3891" i="1"/>
  <c r="U4043" i="1"/>
  <c r="U3712" i="1"/>
  <c r="U3160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4019" i="1"/>
  <c r="U2787" i="1"/>
  <c r="U3616" i="1"/>
  <c r="U3932" i="1"/>
  <c r="U3650" i="1"/>
  <c r="U3727" i="1"/>
  <c r="U3236" i="1"/>
  <c r="U3838" i="1"/>
  <c r="U2832" i="1"/>
  <c r="U4039" i="1"/>
  <c r="U3824" i="1"/>
  <c r="U2811" i="1"/>
  <c r="U4035" i="1"/>
  <c r="U2919" i="1"/>
  <c r="U3285" i="1"/>
  <c r="U3248" i="1"/>
  <c r="U3159" i="1"/>
  <c r="U3339" i="1"/>
  <c r="U3174" i="1"/>
  <c r="U2918" i="1"/>
  <c r="U2804" i="1"/>
  <c r="U3609" i="1"/>
  <c r="U3626" i="1"/>
  <c r="U2830" i="1"/>
  <c r="U3653" i="1"/>
  <c r="U3681" i="1"/>
  <c r="U2897" i="1"/>
  <c r="U3735" i="1"/>
  <c r="U3356" i="1"/>
  <c r="U3242" i="1"/>
  <c r="U2901" i="1"/>
  <c r="U3220" i="1"/>
  <c r="U4029" i="1"/>
  <c r="U530" i="1"/>
  <c r="U3689" i="1"/>
  <c r="U4060" i="1"/>
  <c r="U3286" i="1"/>
  <c r="U3461" i="1"/>
  <c r="U3506" i="1"/>
  <c r="U3449" i="1"/>
  <c r="U3424" i="1"/>
  <c r="U2877" i="1"/>
  <c r="U3989" i="1"/>
  <c r="U4078" i="1"/>
  <c r="U3614" i="1"/>
  <c r="U3943" i="1"/>
  <c r="U3839" i="1"/>
  <c r="U3900" i="1"/>
  <c r="U1301" i="1"/>
  <c r="U3373" i="1"/>
  <c r="U3324" i="1"/>
  <c r="U4090" i="1"/>
  <c r="U3813" i="1"/>
  <c r="U3596" i="1"/>
  <c r="U3845" i="1"/>
  <c r="U4047" i="1"/>
  <c r="U3310" i="1"/>
  <c r="U3250" i="1"/>
  <c r="U2803" i="1"/>
  <c r="U3627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570" i="1"/>
  <c r="U3692" i="1"/>
  <c r="U3702" i="1"/>
  <c r="U3542" i="1"/>
  <c r="U3963" i="1"/>
  <c r="U3507" i="1"/>
  <c r="U3450" i="1"/>
  <c r="U4064" i="1"/>
  <c r="U4110" i="1"/>
  <c r="U3816" i="1"/>
  <c r="U3955" i="1"/>
  <c r="U3591" i="1"/>
  <c r="U3366" i="1"/>
  <c r="U3175" i="1"/>
  <c r="U3544" i="1"/>
  <c r="U3413" i="1"/>
  <c r="U2899" i="1"/>
  <c r="U2863" i="1"/>
  <c r="U3257" i="1"/>
  <c r="U2964" i="1"/>
  <c r="U4050" i="1"/>
  <c r="U4099" i="1"/>
  <c r="U540" i="1"/>
  <c r="U3481" i="1"/>
  <c r="U3398" i="1"/>
  <c r="U3898" i="1"/>
  <c r="U3734" i="1"/>
  <c r="U3327" i="1"/>
  <c r="U3254" i="1"/>
  <c r="U3618" i="1"/>
  <c r="U3969" i="1"/>
  <c r="U2833" i="1"/>
  <c r="U3654" i="1"/>
  <c r="U3688" i="1"/>
  <c r="U4034" i="1"/>
  <c r="U3499" i="1"/>
  <c r="U3926" i="1"/>
  <c r="U3341" i="1"/>
  <c r="U2972" i="1"/>
  <c r="U3399" i="1"/>
  <c r="U2980" i="1"/>
  <c r="U3145" i="1"/>
  <c r="U3268" i="1"/>
  <c r="U3720" i="1"/>
  <c r="U3379" i="1"/>
  <c r="U4011" i="1"/>
  <c r="U523" i="1"/>
  <c r="U3497" i="1"/>
  <c r="U3225" i="1"/>
  <c r="U3251" i="1"/>
  <c r="U2917" i="1"/>
  <c r="U3571" i="1"/>
  <c r="U2875" i="1"/>
  <c r="U4041" i="1"/>
  <c r="U3228" i="1"/>
  <c r="U2839" i="1"/>
  <c r="U3683" i="1"/>
  <c r="U2966" i="1"/>
  <c r="U3213" i="1"/>
  <c r="U3812" i="1"/>
  <c r="U3826" i="1"/>
  <c r="U4059" i="1"/>
  <c r="U3897" i="1"/>
  <c r="U1290" i="1"/>
  <c r="U3817" i="1"/>
  <c r="U2822" i="1"/>
  <c r="U3139" i="1"/>
  <c r="U3252" i="1"/>
  <c r="U3996" i="1"/>
  <c r="U4108" i="1"/>
  <c r="U3684" i="1"/>
  <c r="U2979" i="1"/>
  <c r="U3383" i="1"/>
  <c r="U3510" i="1"/>
  <c r="U3976" i="1"/>
  <c r="U4051" i="1"/>
  <c r="U3459" i="1"/>
  <c r="U3274" i="1"/>
  <c r="U3492" i="1"/>
  <c r="U2881" i="1"/>
  <c r="U3656" i="1"/>
  <c r="U3293" i="1"/>
  <c r="U3282" i="1"/>
  <c r="U3967" i="1"/>
  <c r="U4057" i="1"/>
  <c r="U3716" i="1"/>
  <c r="U3977" i="1"/>
  <c r="U3489" i="1"/>
  <c r="U3590" i="1"/>
  <c r="U3744" i="1"/>
  <c r="U3263" i="1"/>
  <c r="U4089" i="1"/>
  <c r="U3620" i="1"/>
  <c r="U2892" i="1"/>
  <c r="U3260" i="1"/>
  <c r="U2820" i="1"/>
  <c r="U3240" i="1"/>
  <c r="U2802" i="1"/>
  <c r="U3352" i="1"/>
  <c r="U4106" i="1"/>
  <c r="U3261" i="1"/>
  <c r="U2805" i="1"/>
  <c r="U1289" i="1"/>
  <c r="U3519" i="1"/>
  <c r="U3748" i="1"/>
  <c r="U3386" i="1"/>
  <c r="U3567" i="1"/>
  <c r="U3330" i="1"/>
  <c r="U2857" i="1"/>
  <c r="U4101" i="1"/>
  <c r="U3266" i="1"/>
  <c r="U3971" i="1"/>
  <c r="U3858" i="1"/>
  <c r="U3340" i="1"/>
  <c r="U3815" i="1"/>
  <c r="U3455" i="1"/>
  <c r="U3703" i="1"/>
  <c r="U2916" i="1"/>
  <c r="U1293" i="1"/>
  <c r="U3568" i="1"/>
  <c r="U3444" i="1"/>
  <c r="U2818" i="1"/>
  <c r="U3844" i="1"/>
  <c r="U3402" i="1"/>
  <c r="U3837" i="1"/>
  <c r="U3328" i="1"/>
  <c r="U3482" i="1"/>
  <c r="U3678" i="1"/>
  <c r="U3474" i="1"/>
  <c r="U3956" i="1"/>
  <c r="U4021" i="1"/>
  <c r="U4080" i="1"/>
  <c r="U4008" i="1"/>
  <c r="U2861" i="1"/>
  <c r="U3933" i="1"/>
  <c r="U3265" i="1"/>
  <c r="U3732" i="1"/>
  <c r="U3255" i="1"/>
  <c r="U3705" i="1"/>
  <c r="U3429" i="1"/>
  <c r="U3920" i="1"/>
  <c r="U3512" i="1"/>
  <c r="U3931" i="1"/>
  <c r="U2869" i="1"/>
  <c r="U3936" i="1"/>
  <c r="U2791" i="1"/>
  <c r="U3810" i="1"/>
  <c r="U3922" i="1"/>
  <c r="U2792" i="1"/>
  <c r="U3945" i="1"/>
  <c r="U3743" i="1"/>
  <c r="U3178" i="1"/>
  <c r="U3919" i="1"/>
  <c r="U3382" i="1"/>
  <c r="U3476" i="1"/>
  <c r="U3516" i="1"/>
  <c r="U3135" i="1"/>
  <c r="U3905" i="1"/>
  <c r="U3298" i="1"/>
  <c r="U3835" i="1"/>
  <c r="U3707" i="1"/>
  <c r="U3906" i="1"/>
  <c r="U3522" i="1"/>
  <c r="U3557" i="1"/>
  <c r="U4015" i="1"/>
  <c r="U4018" i="1"/>
  <c r="U4033" i="1"/>
  <c r="U3978" i="1"/>
  <c r="U2849" i="1"/>
  <c r="U3364" i="1"/>
  <c r="U3666" i="1"/>
  <c r="U3935" i="1"/>
  <c r="U3304" i="1"/>
  <c r="U3578" i="1"/>
  <c r="U3495" i="1"/>
  <c r="U4093" i="1"/>
  <c r="U3345" i="1"/>
  <c r="U2816" i="1"/>
  <c r="U3186" i="1"/>
  <c r="U3342" i="1"/>
  <c r="U3577" i="1"/>
  <c r="U3946" i="1"/>
  <c r="U3704" i="1"/>
  <c r="U2874" i="1"/>
  <c r="U3524" i="1"/>
  <c r="U3540" i="1"/>
  <c r="U3869" i="1"/>
  <c r="U3401" i="1"/>
  <c r="U3991" i="1"/>
  <c r="U3138" i="1"/>
  <c r="U4002" i="1"/>
  <c r="U3579" i="1"/>
  <c r="U4049" i="1"/>
  <c r="U2876" i="1"/>
  <c r="U2900" i="1"/>
  <c r="U3177" i="1"/>
  <c r="U4077" i="1"/>
  <c r="U2836" i="1"/>
  <c r="U2971" i="1"/>
  <c r="U3713" i="1"/>
  <c r="U3147" i="1"/>
  <c r="U3972" i="1"/>
  <c r="U522" i="1"/>
  <c r="U3979" i="1"/>
  <c r="U2800" i="1"/>
  <c r="U3899" i="1"/>
  <c r="U3432" i="1"/>
  <c r="U3437" i="1"/>
  <c r="U3999" i="1"/>
  <c r="U2860" i="1"/>
  <c r="U3428" i="1"/>
  <c r="U3415" i="1"/>
  <c r="U2847" i="1"/>
  <c r="U3470" i="1"/>
  <c r="U2794" i="1"/>
  <c r="U4087" i="1"/>
  <c r="U3554" i="1"/>
  <c r="U2823" i="1"/>
  <c r="U3173" i="1"/>
  <c r="U3628" i="1"/>
  <c r="U3830" i="1"/>
  <c r="U3391" i="1"/>
  <c r="U3742" i="1"/>
  <c r="U3601" i="1"/>
  <c r="U2806" i="1"/>
  <c r="U3980" i="1"/>
  <c r="U2" i="1"/>
  <c r="H13" i="15" l="1"/>
  <c r="H8" i="15"/>
  <c r="F13" i="15"/>
  <c r="F11" i="15"/>
  <c r="G8" i="15"/>
  <c r="F5" i="15"/>
  <c r="H5" i="15"/>
  <c r="F10" i="15"/>
  <c r="H11" i="15"/>
  <c r="G2" i="15"/>
  <c r="F9" i="15"/>
  <c r="H3" i="15"/>
  <c r="G4" i="15"/>
  <c r="H12" i="15"/>
  <c r="G7" i="15"/>
  <c r="H6" i="15"/>
  <c r="F3" i="15"/>
  <c r="H7" i="15"/>
  <c r="H4" i="15"/>
  <c r="G10" i="15"/>
  <c r="F12" i="15"/>
  <c r="H2" i="15"/>
  <c r="G9" i="15"/>
  <c r="F6" i="15"/>
  <c r="E2" i="10"/>
  <c r="E5" i="10"/>
  <c r="E3" i="10"/>
  <c r="E6" i="10"/>
  <c r="E4" i="10"/>
</calcChain>
</file>

<file path=xl/sharedStrings.xml><?xml version="1.0" encoding="utf-8"?>
<sst xmlns="http://schemas.openxmlformats.org/spreadsheetml/2006/main" count="38380" uniqueCount="8421">
  <si>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</si>
  <si>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</si>
  <si>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</si>
  <si>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</si>
  <si>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</si>
  <si>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</si>
  <si>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</si>
  <si>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</si>
  <si>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</si>
  <si>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</si>
  <si>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</si>
  <si>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</si>
  <si>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</si>
  <si>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</si>
  <si>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</si>
  <si>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</si>
  <si>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</si>
  <si>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</si>
  <si>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</si>
  <si>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</si>
  <si>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</si>
  <si>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</si>
  <si>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</si>
  <si>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</si>
  <si>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</si>
  <si>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</si>
  <si>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</si>
  <si>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</si>
  <si>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</si>
  <si>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</si>
  <si>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</si>
  <si>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</si>
  <si>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</si>
  <si>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</si>
  <si>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</si>
  <si>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</si>
  <si>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</si>
  <si>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</si>
  <si>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</si>
  <si>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</si>
  <si>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</si>
  <si>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</si>
  <si>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</si>
  <si>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</si>
  <si>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</si>
  <si>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</si>
  <si>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</si>
  <si>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</si>
  <si>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</si>
  <si>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</si>
  <si>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</si>
  <si>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</si>
  <si>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</si>
  <si>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</si>
  <si>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</si>
  <si>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</si>
  <si>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</si>
  <si>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</si>
  <si>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</si>
  <si>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</si>
  <si>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</si>
  <si>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</si>
  <si>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</si>
  <si>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</si>
  <si>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</si>
  <si>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</si>
  <si>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</si>
  <si>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</si>
  <si>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</si>
  <si>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</si>
  <si>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</si>
  <si>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</si>
  <si>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</si>
  <si>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</si>
  <si>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</si>
  <si>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</si>
  <si>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</si>
  <si>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</si>
  <si>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</si>
  <si>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</si>
  <si>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</si>
  <si>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</si>
  <si>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</si>
  <si>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</si>
  <si>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</si>
  <si>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</si>
  <si>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</si>
  <si>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</si>
  <si>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</si>
  <si>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</si>
  <si>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</si>
  <si>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</si>
  <si>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</si>
  <si>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</si>
  <si>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</si>
  <si>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</si>
  <si>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</si>
  <si>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</si>
  <si>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</si>
  <si>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</si>
  <si>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</si>
  <si>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</si>
  <si>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</si>
  <si>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</si>
  <si>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</si>
  <si>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</si>
  <si>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</si>
  <si>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</si>
  <si>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</si>
  <si>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</si>
  <si>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</si>
  <si>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</si>
  <si>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</si>
  <si>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</si>
  <si>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</si>
  <si>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</si>
  <si>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</si>
  <si>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</si>
  <si>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</si>
  <si>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</si>
  <si>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</si>
  <si>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</si>
  <si>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</si>
  <si>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</si>
  <si>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</si>
  <si>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</si>
  <si>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</si>
  <si>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</si>
  <si>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</si>
  <si>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</si>
  <si>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</si>
  <si>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</si>
  <si>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</si>
  <si>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</si>
  <si>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</si>
  <si>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</si>
  <si>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</si>
  <si>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</si>
  <si>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</si>
  <si>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</si>
  <si>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</si>
  <si>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</si>
  <si>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</si>
  <si>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</si>
  <si>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</si>
  <si>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</si>
  <si>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</si>
  <si>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</si>
  <si>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</si>
  <si>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</si>
  <si>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</si>
  <si>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</si>
  <si>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</si>
  <si>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</si>
  <si>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</si>
  <si>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</si>
  <si>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</si>
  <si>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</si>
  <si>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</si>
  <si>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</si>
  <si>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</si>
  <si>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</si>
  <si>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</si>
  <si>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</si>
  <si>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</si>
  <si>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</si>
  <si>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</si>
  <si>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</si>
  <si>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</si>
  <si>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</si>
  <si>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</si>
  <si>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</si>
  <si>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</si>
  <si>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</si>
  <si>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</si>
  <si>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</si>
  <si>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</si>
  <si>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</si>
  <si>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</si>
  <si>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</si>
  <si>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</si>
  <si>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</si>
  <si>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</si>
  <si>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</si>
  <si>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</si>
  <si>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</si>
  <si>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</si>
  <si>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</si>
  <si>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</si>
  <si>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</si>
  <si>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</si>
  <si>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</si>
  <si>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</si>
  <si>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</si>
  <si>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</si>
  <si>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</si>
  <si>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</si>
  <si>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</si>
  <si>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</si>
  <si>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</si>
  <si>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</si>
  <si>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</si>
  <si>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</si>
  <si>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</si>
  <si>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</si>
  <si>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</si>
  <si>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</si>
  <si>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</si>
  <si>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</si>
  <si>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</si>
  <si>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</si>
  <si>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</si>
  <si>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</si>
  <si>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</si>
  <si>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</si>
  <si>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</si>
  <si>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</si>
  <si>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</si>
  <si>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</si>
  <si>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</si>
  <si>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</si>
  <si>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</si>
  <si>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</si>
  <si>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</si>
  <si>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</si>
  <si>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</si>
  <si>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</si>
  <si>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</si>
  <si>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</si>
  <si>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</si>
  <si>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</si>
  <si>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</si>
  <si>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</si>
  <si>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</si>
  <si>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</si>
  <si>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</si>
  <si>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</si>
  <si>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</si>
  <si>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</si>
  <si>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</si>
  <si>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</si>
  <si>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</si>
  <si>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</si>
  <si>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</si>
  <si>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</si>
  <si>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</si>
  <si>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</si>
  <si>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</si>
  <si>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</si>
  <si>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</si>
  <si>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</si>
  <si>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</si>
  <si>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</si>
  <si>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</si>
  <si>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</si>
  <si>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</si>
  <si>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</si>
  <si>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</si>
  <si>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</si>
  <si>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</si>
  <si>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</si>
  <si>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</si>
  <si>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</si>
  <si>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</si>
  <si>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</si>
  <si>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</si>
  <si>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</si>
  <si>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</si>
  <si>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</si>
  <si>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</si>
  <si>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</si>
  <si>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</si>
  <si>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</si>
  <si>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</si>
  <si>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</si>
  <si>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</si>
  <si>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</si>
  <si>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</si>
  <si>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</si>
  <si>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</si>
  <si>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</si>
  <si>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</si>
  <si>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</si>
  <si>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</si>
  <si>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</si>
  <si>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</si>
  <si>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</si>
  <si>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</si>
  <si>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</si>
  <si>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</si>
  <si>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</si>
  <si>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</si>
  <si>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</si>
  <si>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</si>
  <si>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</si>
  <si>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</si>
  <si>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</si>
  <si>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</si>
  <si>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</si>
  <si>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</si>
  <si>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</si>
  <si>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</si>
  <si>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</si>
  <si>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</si>
  <si>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</si>
  <si>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</si>
  <si>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</si>
  <si>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</si>
  <si>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</si>
  <si>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</si>
  <si>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</si>
  <si>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</si>
  <si>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</si>
  <si>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</si>
  <si>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</si>
  <si>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</si>
  <si>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</si>
  <si>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</si>
  <si>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</si>
  <si>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</si>
  <si>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</si>
  <si>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</si>
  <si>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</si>
  <si>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</si>
  <si>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</si>
  <si>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</si>
  <si>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</si>
  <si>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</si>
  <si>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</si>
  <si>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</si>
  <si>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</si>
  <si>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</si>
  <si>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</si>
  <si>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</si>
  <si>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</si>
  <si>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</si>
  <si>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</si>
  <si>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</si>
  <si>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</si>
  <si>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</si>
  <si>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</si>
  <si>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</si>
  <si>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</si>
  <si>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</si>
  <si>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</si>
  <si>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</si>
  <si>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</si>
  <si>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</si>
  <si>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</si>
  <si>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</si>
  <si>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</si>
  <si>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</si>
  <si>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</si>
  <si>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</si>
  <si>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</si>
  <si>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</si>
  <si>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</si>
  <si>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</si>
  <si>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</si>
  <si>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</si>
  <si>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</si>
  <si>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</si>
  <si>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</si>
  <si>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</si>
  <si>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</si>
  <si>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</si>
  <si>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</si>
  <si>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</si>
  <si>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</si>
  <si>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</si>
  <si>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</si>
  <si>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</si>
  <si>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</si>
  <si>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</si>
  <si>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</si>
  <si>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</si>
  <si>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</si>
  <si>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</si>
  <si>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</si>
  <si>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</si>
  <si>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</si>
  <si>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</si>
  <si>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</si>
  <si>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</si>
  <si>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</si>
  <si>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</si>
  <si>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</si>
  <si>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</si>
  <si>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</si>
  <si>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</si>
  <si>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</si>
  <si>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</si>
  <si>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</si>
  <si>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</si>
  <si>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</si>
  <si>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</si>
  <si>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</si>
  <si>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</si>
  <si>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</si>
  <si>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</si>
  <si>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</si>
  <si>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</si>
  <si>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</si>
  <si>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</si>
  <si>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</si>
  <si>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</si>
  <si>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</si>
  <si>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</si>
  <si>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</si>
  <si>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</si>
  <si>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</si>
  <si>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</si>
  <si>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</si>
  <si>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</si>
  <si>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</si>
  <si>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</si>
  <si>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</si>
  <si>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</si>
  <si>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</si>
  <si>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</si>
  <si>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</si>
  <si>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</si>
  <si>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</si>
  <si>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</si>
  <si>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</si>
  <si>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</si>
  <si>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</si>
  <si>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</si>
  <si>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</si>
  <si>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</si>
  <si>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</si>
  <si>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</si>
  <si>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</si>
  <si>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</si>
  <si>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</si>
  <si>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</si>
  <si>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</si>
  <si>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</si>
  <si>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</si>
  <si>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</si>
  <si>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</si>
  <si>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</si>
  <si>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</si>
  <si>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</si>
  <si>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</si>
  <si>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</si>
  <si>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</si>
  <si>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</si>
  <si>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</si>
  <si>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</si>
  <si>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</si>
  <si>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</si>
  <si>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</si>
  <si>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</si>
  <si>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</si>
  <si>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</si>
  <si>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</si>
  <si>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</si>
  <si>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</si>
  <si>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</si>
  <si>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</si>
  <si>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</si>
  <si>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</si>
  <si>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</si>
  <si>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</si>
  <si>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</si>
  <si>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</si>
  <si>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</si>
  <si>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</si>
  <si>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</si>
  <si>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</si>
  <si>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</si>
  <si>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</si>
  <si>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</si>
  <si>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</si>
  <si>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</si>
  <si>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</si>
  <si>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</si>
  <si>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</si>
  <si>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</si>
  <si>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</si>
  <si>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</si>
  <si>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</si>
  <si>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</si>
  <si>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</si>
  <si>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</si>
  <si>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</si>
  <si>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</si>
  <si>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</si>
  <si>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</si>
  <si>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</si>
  <si>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</si>
  <si>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</si>
  <si>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</si>
  <si>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</si>
  <si>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</si>
  <si>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</si>
  <si>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</si>
  <si>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</si>
  <si>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</si>
  <si>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</si>
  <si>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</si>
  <si>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</si>
  <si>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</si>
  <si>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</si>
  <si>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</si>
  <si>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</si>
  <si>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</si>
  <si>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</si>
  <si>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</si>
  <si>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</si>
  <si>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</si>
  <si>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</si>
  <si>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</si>
  <si>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</si>
  <si>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</si>
  <si>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</si>
  <si>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</si>
  <si>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</si>
  <si>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</si>
  <si>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</si>
  <si>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</si>
  <si>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</si>
  <si>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</si>
  <si>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</si>
  <si>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</si>
  <si>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</si>
  <si>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</si>
  <si>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</si>
  <si>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</si>
  <si>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</si>
  <si>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</si>
  <si>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</si>
  <si>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</si>
  <si>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</si>
  <si>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</si>
  <si>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</si>
  <si>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</si>
  <si>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</si>
  <si>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</si>
  <si>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</si>
  <si>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</si>
  <si>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</si>
  <si>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</si>
  <si>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</si>
  <si>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</si>
  <si>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</si>
  <si>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</si>
  <si>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</si>
  <si>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</si>
  <si>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</si>
  <si>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</si>
  <si>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</si>
  <si>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</si>
  <si>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</si>
  <si>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</si>
  <si>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</si>
  <si>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</si>
  <si>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</si>
  <si>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</si>
  <si>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</si>
  <si>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</si>
  <si>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</si>
  <si>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</si>
  <si>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</si>
  <si>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</si>
  <si>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</si>
  <si>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</si>
  <si>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</si>
  <si>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</si>
  <si>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</si>
  <si>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</si>
  <si>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</si>
  <si>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</si>
  <si>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</si>
  <si>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</si>
  <si>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</si>
  <si>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</si>
  <si>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</si>
  <si>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</si>
  <si>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</si>
  <si>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</si>
  <si>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</si>
  <si>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</si>
  <si>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</si>
  <si>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</si>
  <si>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</si>
  <si>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</si>
  <si>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</si>
  <si>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</si>
  <si>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</si>
  <si>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</si>
  <si>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</si>
  <si>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</si>
  <si>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</si>
  <si>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</si>
  <si>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</si>
  <si>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</si>
  <si>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</si>
  <si>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</si>
  <si>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</si>
  <si>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</si>
  <si>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</si>
  <si>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</si>
  <si>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</si>
  <si>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</si>
  <si>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</si>
  <si>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</si>
  <si>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</si>
  <si>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</si>
  <si>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</si>
  <si>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</si>
  <si>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</si>
  <si>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</si>
  <si>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</si>
  <si>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</si>
  <si>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</si>
  <si>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</si>
  <si>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</si>
  <si>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</si>
  <si>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</si>
  <si>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</si>
  <si>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</si>
  <si>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</si>
  <si>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</si>
  <si>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</si>
  <si>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</si>
  <si>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</si>
  <si>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</si>
  <si>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</si>
  <si>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</si>
  <si>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</si>
  <si>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</si>
  <si>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</si>
  <si>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</si>
  <si>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</si>
  <si>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</si>
  <si>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</si>
  <si>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</si>
  <si>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</si>
  <si>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</si>
  <si>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</si>
  <si>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</si>
  <si>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</si>
  <si>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</si>
  <si>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</si>
  <si>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</si>
  <si>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</si>
  <si>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</si>
  <si>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</si>
  <si>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</si>
  <si>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</si>
  <si>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</si>
  <si>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</si>
  <si>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</si>
  <si>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</si>
  <si>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</si>
  <si>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</si>
  <si>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</si>
  <si>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</si>
  <si>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</si>
  <si>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</si>
  <si>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</si>
  <si>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</si>
  <si>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</si>
  <si>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</si>
  <si>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</si>
  <si>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</si>
  <si>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</si>
  <si>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</si>
  <si>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</si>
  <si>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</si>
  <si>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</si>
  <si>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</si>
  <si>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</si>
  <si>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</si>
  <si>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</si>
  <si>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</si>
  <si>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</si>
  <si>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</si>
  <si>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</si>
  <si>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</si>
  <si>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</si>
  <si>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</si>
  <si>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</si>
  <si>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</si>
  <si>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</si>
  <si>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</si>
  <si>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</si>
  <si>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</si>
  <si>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</si>
  <si>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</si>
  <si>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</si>
  <si>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</si>
  <si>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</si>
  <si>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</si>
  <si>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</si>
  <si>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</si>
  <si>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</si>
  <si>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</si>
  <si>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</si>
  <si>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</si>
  <si>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</si>
  <si>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</si>
  <si>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</si>
  <si>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</si>
  <si>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</si>
  <si>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</si>
  <si>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</si>
  <si>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</si>
  <si>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</si>
  <si>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</si>
  <si>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</si>
  <si>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</si>
  <si>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</si>
  <si>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</si>
  <si>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</si>
  <si>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</si>
  <si>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</si>
  <si>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</si>
  <si>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</si>
  <si>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</si>
  <si>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</si>
  <si>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</si>
  <si>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</si>
  <si>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</si>
  <si>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</si>
  <si>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</si>
  <si>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</si>
  <si>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</si>
  <si>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</si>
  <si>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</si>
  <si>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</si>
  <si>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</si>
  <si>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</si>
  <si>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</si>
  <si>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</si>
  <si>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</si>
  <si>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</si>
  <si>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</si>
  <si>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</si>
  <si>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</si>
  <si>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</si>
  <si>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</si>
  <si>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</si>
  <si>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</si>
  <si>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</si>
  <si>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</si>
  <si>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</si>
  <si>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</si>
  <si>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</si>
  <si>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</si>
  <si>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</si>
  <si>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</si>
  <si>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</si>
  <si>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</si>
  <si>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</si>
  <si>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</si>
  <si>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</si>
  <si>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</si>
  <si>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</si>
  <si>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</si>
  <si>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</si>
  <si>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</si>
  <si>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</si>
  <si>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</si>
  <si>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</si>
  <si>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</si>
  <si>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</si>
  <si>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</si>
  <si>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</si>
  <si>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</si>
  <si>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</si>
  <si>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</si>
  <si>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</si>
  <si>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</si>
  <si>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</si>
  <si>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</si>
  <si>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</si>
  <si>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</si>
  <si>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</si>
  <si>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</si>
  <si>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</si>
  <si>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</si>
  <si>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</si>
  <si>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</si>
  <si>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</si>
  <si>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</si>
  <si>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</si>
  <si>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</si>
  <si>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</si>
  <si>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</si>
  <si>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</si>
  <si>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</si>
  <si>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</si>
  <si>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</si>
  <si>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</si>
  <si>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</si>
  <si>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</si>
  <si>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</si>
  <si>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</si>
  <si>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</si>
  <si>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</si>
  <si>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</si>
  <si>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</si>
  <si>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</si>
  <si>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</si>
  <si>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</si>
  <si>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</si>
  <si>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</si>
  <si>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</si>
  <si>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</si>
  <si>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</si>
  <si>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</si>
  <si>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</si>
  <si>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</si>
  <si>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</si>
  <si>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</si>
  <si>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</si>
  <si>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</si>
  <si>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</si>
  <si>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</si>
  <si>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</si>
  <si>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</si>
  <si>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</si>
  <si>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</si>
  <si>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</si>
  <si>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</si>
  <si>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</si>
  <si>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</si>
  <si>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</si>
  <si>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</si>
  <si>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</si>
  <si>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</si>
  <si>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</si>
  <si>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</si>
  <si>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</si>
  <si>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</si>
  <si>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</si>
  <si>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</si>
  <si>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</si>
  <si>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</si>
  <si>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</si>
  <si>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</si>
  <si>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</si>
  <si>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</si>
  <si>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</si>
  <si>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</si>
  <si>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</si>
  <si>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</si>
  <si>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</si>
  <si>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</si>
  <si>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</si>
  <si>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</si>
  <si>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</si>
  <si>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</si>
  <si>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</si>
  <si>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</si>
  <si>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</si>
  <si>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</si>
  <si>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</si>
  <si>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</si>
  <si>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</si>
  <si>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</si>
  <si>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</si>
  <si>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</si>
  <si>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</si>
  <si>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</si>
  <si>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</si>
  <si>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</si>
  <si>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</si>
  <si>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</si>
  <si>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</si>
  <si>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</si>
  <si>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</si>
  <si>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</si>
  <si>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</si>
  <si>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</si>
  <si>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</si>
  <si>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</si>
  <si>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</si>
  <si>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</si>
  <si>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</si>
  <si>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</si>
  <si>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</si>
  <si>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</si>
  <si>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</si>
  <si>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</si>
  <si>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</si>
  <si>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</si>
  <si>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</si>
  <si>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</si>
  <si>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</si>
  <si>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</si>
  <si>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</si>
  <si>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</si>
  <si>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</si>
  <si>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</si>
  <si>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</si>
  <si>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</si>
  <si>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</si>
  <si>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</si>
  <si>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</si>
  <si>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</si>
  <si>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</si>
  <si>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</si>
  <si>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</si>
  <si>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</si>
  <si>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</si>
  <si>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</si>
  <si>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</si>
  <si>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</si>
  <si>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</si>
  <si>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</si>
  <si>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</si>
  <si>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</si>
  <si>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</si>
  <si>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</si>
  <si>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</si>
  <si>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</si>
  <si>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</si>
  <si>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</si>
  <si>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</si>
  <si>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</si>
  <si>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</si>
  <si>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</si>
  <si>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</si>
  <si>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</si>
  <si>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</si>
  <si>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</si>
  <si>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</si>
  <si>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</si>
  <si>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</si>
  <si>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</si>
  <si>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</si>
  <si>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</si>
  <si>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</si>
  <si>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</si>
  <si>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</si>
  <si>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</si>
  <si>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</si>
  <si>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</si>
  <si>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</si>
  <si>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</si>
  <si>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</si>
  <si>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</si>
  <si>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</si>
  <si>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</si>
  <si>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</si>
  <si>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</si>
  <si>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</si>
  <si>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</si>
  <si>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</si>
  <si>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</si>
  <si>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</si>
  <si>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</si>
  <si>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</si>
  <si>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</si>
  <si>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</si>
  <si>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</si>
  <si>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</si>
  <si>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</si>
  <si>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</si>
  <si>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</si>
  <si>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</si>
  <si>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</si>
  <si>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</si>
  <si>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</si>
  <si>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</si>
  <si>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</si>
  <si>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</si>
  <si>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</si>
  <si>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</si>
  <si>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</si>
  <si>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</si>
  <si>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</si>
  <si>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</si>
  <si>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</si>
  <si>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</si>
  <si>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</si>
  <si>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</si>
  <si>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</si>
  <si>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</si>
  <si>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</si>
  <si>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</si>
  <si>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</si>
  <si>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</si>
  <si>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</si>
  <si>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</si>
  <si>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</si>
  <si>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</si>
  <si>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</si>
  <si>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</si>
  <si>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</si>
  <si>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</si>
  <si>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</si>
  <si>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</si>
  <si>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</si>
  <si>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</si>
  <si>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</si>
  <si>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</si>
  <si>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</si>
  <si>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</si>
  <si>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</si>
  <si>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</si>
  <si>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</si>
  <si>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</si>
  <si>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</si>
  <si>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</si>
  <si>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</si>
  <si>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</si>
  <si>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</si>
  <si>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</si>
  <si>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</si>
  <si>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</si>
  <si>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</si>
  <si>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</si>
  <si>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</si>
  <si>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</si>
  <si>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</si>
  <si>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</si>
  <si>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</si>
  <si>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</si>
  <si>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</si>
  <si>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</si>
  <si>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</si>
  <si>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</si>
  <si>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</si>
  <si>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</si>
  <si>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</si>
  <si>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</si>
  <si>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</si>
  <si>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</si>
  <si>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</si>
  <si>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</si>
  <si>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</si>
  <si>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</si>
  <si>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</si>
  <si>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</si>
  <si>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</si>
  <si>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</si>
  <si>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</si>
  <si>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</si>
  <si>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</si>
  <si>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</si>
  <si>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</si>
  <si>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</si>
  <si>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</si>
  <si>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</si>
  <si>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</si>
  <si>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</si>
  <si>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</si>
  <si>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</si>
  <si>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</si>
  <si>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</si>
  <si>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</si>
  <si>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</si>
  <si>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</si>
  <si>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</si>
  <si>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</si>
  <si>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</si>
  <si>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</si>
  <si>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</si>
  <si>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</si>
  <si>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</si>
  <si>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</si>
  <si>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</si>
  <si>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</si>
  <si>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</si>
  <si>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</si>
  <si>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</si>
  <si>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</si>
  <si>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</si>
  <si>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</si>
  <si>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</si>
  <si>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</si>
  <si>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</si>
  <si>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</si>
  <si>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</si>
  <si>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</si>
  <si>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</si>
  <si>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</si>
  <si>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</si>
  <si>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</si>
  <si>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</si>
  <si>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</si>
  <si>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</si>
  <si>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</si>
  <si>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</si>
  <si>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</si>
  <si>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</si>
  <si>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</si>
  <si>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</si>
  <si>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</si>
  <si>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</si>
  <si>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</si>
  <si>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</si>
  <si>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</si>
  <si>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</si>
  <si>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</si>
  <si>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</si>
  <si>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</si>
  <si>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</si>
  <si>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</si>
  <si>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</si>
  <si>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</si>
  <si>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</si>
  <si>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</si>
  <si>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</si>
  <si>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</si>
  <si>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</si>
  <si>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</si>
  <si>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</si>
  <si>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</si>
  <si>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</si>
  <si>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</si>
  <si>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</si>
  <si>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</si>
  <si>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</si>
  <si>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</si>
  <si>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</si>
  <si>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</si>
  <si>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</si>
  <si>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</si>
  <si>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</si>
  <si>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</si>
  <si>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</si>
  <si>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</si>
  <si>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</si>
  <si>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</si>
  <si>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</si>
  <si>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</si>
  <si>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</si>
  <si>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</si>
  <si>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</si>
  <si>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</si>
  <si>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</si>
  <si>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</si>
  <si>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</si>
  <si>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</si>
  <si>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</si>
  <si>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</si>
  <si>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</si>
  <si>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</si>
  <si>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</si>
  <si>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</si>
  <si>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</si>
  <si>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</si>
  <si>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</si>
  <si>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</si>
  <si>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</si>
  <si>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</si>
  <si>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</si>
  <si>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</si>
  <si>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</si>
  <si>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</si>
  <si>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</si>
  <si>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</si>
  <si>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</si>
  <si>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</si>
  <si>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</si>
  <si>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</si>
  <si>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</si>
  <si>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</si>
  <si>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</si>
  <si>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</si>
  <si>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</si>
  <si>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</si>
  <si>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</si>
  <si>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</si>
  <si>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</si>
  <si>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</si>
  <si>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</si>
  <si>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</si>
  <si>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</si>
  <si>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</si>
  <si>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</si>
  <si>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</si>
  <si>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</si>
  <si>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</si>
  <si>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</si>
  <si>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</si>
  <si>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</si>
  <si>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</si>
  <si>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</si>
  <si>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</si>
  <si>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</si>
  <si>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</si>
  <si>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</si>
  <si>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</si>
  <si>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</si>
  <si>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</si>
  <si>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</si>
  <si>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</si>
  <si>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</si>
  <si>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</si>
  <si>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</si>
  <si>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</si>
  <si>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</si>
  <si>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</si>
  <si>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</si>
  <si>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</si>
  <si>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</si>
  <si>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</si>
  <si>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</si>
  <si>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</si>
  <si>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</si>
  <si>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</si>
  <si>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</si>
  <si>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</si>
  <si>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</si>
  <si>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</si>
  <si>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</si>
  <si>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</si>
  <si>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</si>
  <si>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</si>
  <si>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</si>
  <si>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</si>
  <si>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</si>
  <si>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</si>
  <si>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</si>
  <si>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</si>
  <si>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</si>
  <si>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</si>
  <si>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</si>
  <si>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</si>
  <si>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</si>
  <si>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</si>
  <si>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</si>
  <si>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</si>
  <si>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</si>
  <si>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</si>
  <si>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</si>
  <si>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</si>
  <si>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</si>
  <si>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</si>
  <si>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</si>
  <si>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</si>
  <si>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</si>
  <si>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</si>
  <si>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</si>
  <si>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</si>
  <si>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</si>
  <si>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</si>
  <si>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</si>
  <si>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</si>
  <si>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</si>
  <si>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</si>
  <si>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</si>
  <si>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</si>
  <si>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</si>
  <si>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</si>
  <si>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</si>
  <si>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</si>
  <si>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</si>
  <si>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</si>
  <si>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</si>
  <si>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</si>
  <si>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</si>
  <si>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</si>
  <si>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</si>
  <si>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</si>
  <si>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</si>
  <si>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</si>
  <si>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</si>
  <si>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</si>
  <si>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</si>
  <si>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</si>
  <si>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</si>
  <si>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</si>
  <si>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</si>
  <si>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</si>
  <si>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</si>
  <si>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</si>
  <si>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</si>
  <si>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</si>
  <si>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</si>
  <si>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</si>
  <si>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</si>
  <si>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</si>
  <si>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</si>
  <si>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</si>
  <si>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</si>
  <si>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</si>
  <si>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</si>
  <si>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</si>
  <si>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</si>
  <si>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</si>
  <si>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</si>
  <si>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</si>
  <si>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</si>
  <si>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</si>
  <si>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</si>
  <si>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</si>
  <si>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</si>
  <si>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</si>
  <si>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</si>
  <si>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</si>
  <si>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</si>
  <si>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</si>
  <si>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</si>
  <si>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</si>
  <si>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</si>
  <si>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</si>
  <si>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</si>
  <si>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</si>
  <si>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</si>
  <si>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</si>
  <si>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</si>
  <si>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</si>
  <si>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</si>
  <si>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</si>
  <si>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</si>
  <si>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</si>
  <si>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</si>
  <si>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</si>
  <si>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</si>
  <si>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</si>
  <si>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</si>
  <si>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</si>
  <si>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</si>
  <si>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</si>
  <si>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</si>
  <si>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</si>
  <si>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</si>
  <si>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</si>
  <si>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</si>
  <si>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</si>
  <si>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</si>
  <si>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</si>
  <si>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</si>
  <si>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</si>
  <si>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</si>
  <si>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</si>
  <si>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</si>
  <si>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</si>
  <si>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</si>
  <si>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</si>
  <si>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</si>
  <si>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</si>
  <si>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</si>
  <si>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</si>
  <si>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</si>
  <si>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</si>
  <si>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</si>
  <si>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</si>
  <si>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</si>
  <si>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</si>
  <si>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</si>
  <si>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</si>
  <si>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</si>
  <si>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</si>
  <si>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</si>
  <si>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</si>
  <si>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</si>
  <si>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</si>
  <si>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</si>
  <si>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</si>
  <si>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</si>
  <si>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</si>
  <si>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</si>
  <si>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</si>
  <si>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</si>
  <si>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</si>
  <si>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</si>
  <si>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</si>
  <si>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</si>
  <si>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</si>
  <si>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</si>
  <si>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</si>
  <si>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</si>
  <si>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</si>
  <si>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</si>
  <si>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</si>
  <si>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</si>
  <si>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</si>
  <si>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</si>
  <si>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</si>
  <si>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</si>
  <si>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</si>
  <si>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</si>
  <si>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</si>
  <si>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</si>
  <si>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</si>
  <si>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</si>
  <si>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</si>
  <si>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</si>
  <si>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</si>
  <si>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</si>
  <si>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</si>
  <si>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</si>
  <si>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</si>
  <si>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</si>
  <si>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</si>
  <si>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</si>
  <si>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</si>
  <si>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</si>
  <si>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</si>
  <si>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</si>
  <si>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</si>
  <si>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</si>
  <si>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</si>
  <si>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</si>
  <si>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</si>
  <si>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</si>
  <si>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</si>
  <si>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</si>
  <si>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</si>
  <si>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</si>
  <si>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</si>
  <si>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</si>
  <si>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</si>
  <si>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</si>
  <si>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</si>
  <si>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</si>
  <si>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</si>
  <si>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</si>
  <si>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</si>
  <si>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</si>
  <si>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</si>
  <si>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</si>
  <si>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</si>
  <si>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</si>
  <si>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</si>
  <si>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</si>
  <si>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</si>
  <si>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</si>
  <si>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</si>
  <si>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</si>
  <si>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</si>
  <si>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</si>
  <si>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</si>
  <si>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</si>
  <si>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</si>
  <si>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</si>
  <si>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</si>
  <si>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</si>
  <si>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</si>
  <si>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</si>
  <si>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</si>
  <si>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</si>
  <si>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</si>
  <si>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</si>
  <si>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</si>
  <si>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</si>
  <si>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</si>
  <si>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</si>
  <si>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</si>
  <si>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</si>
  <si>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</si>
  <si>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</si>
  <si>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</si>
  <si>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</si>
  <si>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</si>
  <si>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</si>
  <si>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</si>
  <si>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</si>
  <si>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</si>
  <si>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</si>
  <si>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</si>
  <si>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</si>
  <si>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</si>
  <si>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</si>
  <si>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</si>
  <si>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</si>
  <si>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</si>
  <si>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</si>
  <si>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</si>
  <si>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</si>
  <si>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</si>
  <si>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</si>
  <si>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</si>
  <si>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</si>
  <si>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</si>
  <si>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</si>
  <si>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</si>
  <si>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</si>
  <si>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</si>
  <si>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</si>
  <si>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</si>
  <si>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</si>
  <si>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</si>
  <si>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</si>
  <si>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</si>
  <si>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</si>
  <si>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</si>
  <si>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</si>
  <si>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</si>
  <si>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</si>
  <si>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</si>
  <si>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</si>
  <si>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</si>
  <si>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</si>
  <si>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</si>
  <si>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</si>
  <si>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</si>
  <si>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</si>
  <si>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</si>
  <si>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</si>
  <si>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</si>
  <si>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</si>
  <si>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</si>
  <si>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</si>
  <si>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</si>
  <si>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</si>
  <si>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</si>
  <si>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</si>
  <si>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</si>
  <si>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</si>
  <si>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</si>
  <si>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</si>
  <si>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</si>
  <si>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</si>
  <si>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</si>
  <si>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</si>
  <si>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</si>
  <si>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</si>
  <si>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</si>
  <si>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</si>
  <si>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</si>
  <si>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</si>
  <si>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</si>
  <si>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</si>
  <si>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</si>
  <si>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</si>
  <si>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</si>
  <si>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</si>
  <si>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</si>
  <si>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</si>
  <si>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</si>
  <si>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</si>
  <si>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</si>
  <si>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</si>
  <si>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</si>
  <si>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</si>
  <si>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</si>
  <si>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</si>
  <si>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</si>
  <si>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</si>
  <si>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</si>
  <si>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</si>
  <si>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</si>
  <si>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</si>
  <si>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</si>
  <si>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</si>
  <si>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</si>
  <si>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</si>
  <si>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</si>
  <si>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</si>
  <si>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</si>
  <si>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</si>
  <si>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</si>
  <si>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</si>
  <si>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</si>
  <si>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</si>
  <si>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</si>
  <si>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</si>
  <si>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</si>
  <si>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</si>
  <si>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</si>
  <si>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</si>
  <si>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</si>
  <si>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</si>
  <si>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</si>
  <si>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</si>
  <si>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</si>
  <si>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</si>
  <si>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</si>
  <si>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</si>
  <si>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</si>
  <si>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</si>
  <si>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</si>
  <si>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</si>
  <si>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</si>
  <si>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</si>
  <si>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</si>
  <si>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</si>
  <si>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</si>
  <si>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</si>
  <si>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</si>
  <si>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</si>
  <si>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</si>
  <si>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</si>
  <si>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</si>
  <si>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</si>
  <si>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</si>
  <si>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</si>
  <si>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</si>
  <si>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</si>
  <si>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</si>
  <si>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</si>
  <si>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</si>
  <si>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</si>
  <si>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</si>
  <si>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</si>
  <si>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</si>
  <si>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</si>
  <si>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</si>
  <si>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</si>
  <si>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</si>
  <si>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</si>
  <si>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</si>
  <si>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</si>
  <si>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</si>
  <si>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</si>
  <si>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</si>
  <si>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</si>
  <si>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</si>
  <si>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</si>
  <si>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</si>
  <si>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</si>
  <si>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</si>
  <si>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</si>
  <si>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</si>
  <si>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</si>
  <si>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</si>
  <si>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</si>
  <si>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</si>
  <si>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</si>
  <si>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</si>
  <si>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</si>
  <si>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</si>
  <si>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</si>
  <si>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</si>
  <si>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</si>
  <si>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</si>
  <si>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</si>
  <si>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</si>
  <si>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</si>
  <si>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</si>
  <si>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</si>
  <si>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</si>
  <si>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</si>
  <si>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</si>
  <si>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</si>
  <si>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</si>
  <si>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</si>
  <si>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</si>
  <si>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</si>
  <si>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</si>
  <si>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</si>
  <si>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</si>
  <si>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</si>
  <si>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</si>
  <si>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</si>
  <si>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</si>
  <si>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</si>
  <si>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</si>
  <si>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</si>
  <si>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</si>
  <si>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</si>
  <si>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</si>
  <si>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</si>
  <si>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</si>
  <si>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</si>
  <si>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</si>
  <si>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</si>
  <si>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</si>
  <si>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</si>
  <si>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</si>
  <si>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</si>
  <si>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</si>
  <si>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</si>
  <si>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</si>
  <si>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</si>
  <si>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</si>
  <si>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</si>
  <si>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</si>
  <si>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</si>
  <si>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</si>
  <si>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</si>
  <si>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</si>
  <si>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</si>
  <si>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</si>
  <si>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</si>
  <si>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</si>
  <si>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</si>
  <si>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</si>
  <si>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</si>
  <si>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</si>
  <si>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</si>
  <si>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</si>
  <si>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</si>
  <si>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</si>
  <si>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</si>
  <si>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</si>
  <si>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</si>
  <si>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</si>
  <si>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</si>
  <si>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</si>
  <si>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</si>
  <si>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</si>
  <si>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</si>
  <si>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</si>
  <si>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</si>
  <si>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</si>
  <si>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</si>
  <si>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</si>
  <si>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</si>
  <si>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</si>
  <si>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</si>
  <si>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</si>
  <si>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</si>
  <si>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</si>
  <si>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</si>
  <si>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</si>
  <si>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</si>
  <si>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</si>
  <si>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</si>
  <si>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</si>
  <si>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</si>
  <si>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</si>
  <si>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</si>
  <si>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</si>
  <si>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</si>
  <si>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</si>
  <si>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</si>
  <si>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</si>
  <si>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</si>
  <si>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</si>
  <si>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</si>
  <si>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</si>
  <si>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</si>
  <si>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</si>
  <si>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</si>
  <si>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</si>
  <si>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</si>
  <si>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</si>
  <si>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</si>
  <si>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</si>
  <si>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</si>
  <si>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</si>
  <si>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</si>
  <si>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</si>
  <si>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</si>
  <si>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</si>
  <si>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</si>
  <si>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</si>
  <si>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</si>
  <si>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</si>
  <si>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</si>
  <si>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</si>
  <si>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</si>
  <si>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</si>
  <si>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</si>
  <si>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</si>
  <si>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</si>
  <si>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</si>
  <si>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</si>
  <si>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</si>
  <si>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</si>
  <si>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</si>
  <si>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</si>
  <si>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</si>
  <si>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</si>
  <si>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</si>
  <si>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</si>
  <si>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</si>
  <si>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</si>
  <si>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</si>
  <si>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</si>
  <si>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</si>
  <si>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</si>
  <si>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</si>
  <si>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</si>
  <si>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</si>
  <si>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</si>
  <si>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</si>
  <si>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</si>
  <si>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</si>
  <si>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</si>
  <si>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</si>
  <si>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</si>
  <si>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</si>
  <si>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</si>
  <si>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</si>
  <si>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</si>
  <si>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</si>
  <si>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</si>
  <si>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</si>
  <si>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</si>
  <si>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</si>
  <si>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</si>
  <si>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</si>
  <si>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</si>
  <si>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</si>
  <si>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</si>
  <si>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</si>
  <si>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</si>
  <si>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</si>
  <si>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</si>
  <si>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</si>
  <si>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</si>
  <si>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</si>
  <si>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</si>
  <si>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</si>
  <si>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</si>
  <si>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</si>
  <si>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</si>
  <si>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</si>
  <si>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</si>
  <si>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</si>
  <si>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</si>
  <si>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</si>
  <si>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</si>
  <si>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</si>
  <si>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</si>
  <si>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</si>
  <si>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</si>
  <si>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</si>
  <si>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</si>
  <si>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</si>
  <si>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</si>
  <si>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</si>
  <si>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</si>
  <si>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</si>
  <si>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</si>
  <si>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</si>
  <si>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</si>
  <si>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</si>
  <si>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</si>
  <si>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</si>
  <si>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</si>
  <si>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</si>
  <si>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</si>
  <si>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</si>
  <si>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</si>
  <si>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</si>
  <si>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</si>
  <si>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</si>
  <si>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</si>
  <si>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</si>
  <si>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</si>
  <si>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</si>
  <si>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</si>
  <si>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</si>
  <si>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</si>
  <si>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</si>
  <si>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</si>
  <si>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</si>
  <si>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</si>
  <si>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</si>
  <si>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</si>
  <si>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</si>
  <si>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</si>
  <si>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</si>
  <si>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</si>
  <si>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</si>
  <si>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</si>
  <si>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</si>
  <si>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</si>
  <si>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</si>
  <si>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</si>
  <si>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</si>
  <si>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</si>
  <si>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</si>
  <si>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</si>
  <si>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</si>
  <si>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</si>
  <si>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</si>
  <si>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</si>
  <si>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</si>
  <si>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</si>
  <si>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</si>
  <si>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</si>
  <si>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</si>
  <si>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</si>
  <si>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</si>
  <si>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</si>
  <si>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</si>
  <si>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</si>
  <si>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</si>
  <si>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</si>
  <si>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</si>
  <si>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</si>
  <si>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</si>
  <si>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</si>
  <si>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</si>
  <si>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</si>
  <si>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</si>
  <si>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</si>
  <si>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</si>
  <si>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</si>
  <si>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</si>
  <si>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</si>
  <si>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</si>
  <si>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</si>
  <si>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</si>
  <si>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</si>
  <si>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</si>
  <si>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</si>
  <si>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</si>
  <si>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</si>
  <si>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</si>
  <si>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</si>
  <si>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</si>
  <si>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</si>
  <si>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</si>
  <si>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</si>
  <si>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</si>
  <si>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</si>
  <si>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</si>
  <si>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</si>
  <si>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</si>
  <si>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</si>
  <si>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</si>
  <si>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</si>
  <si>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</si>
  <si>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</si>
  <si>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</si>
  <si>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</si>
  <si>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</si>
  <si>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</si>
  <si>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</si>
  <si>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</si>
  <si>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</si>
  <si>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</si>
  <si>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</si>
  <si>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</si>
  <si>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</si>
  <si>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</si>
  <si>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</si>
  <si>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</si>
  <si>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</si>
  <si>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</si>
  <si>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</si>
  <si>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</si>
  <si>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</si>
  <si>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</si>
  <si>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</si>
  <si>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</si>
  <si>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</si>
  <si>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</si>
  <si>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</si>
  <si>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</si>
  <si>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</si>
  <si>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</si>
  <si>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</si>
  <si>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</si>
  <si>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</si>
  <si>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</si>
  <si>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</si>
  <si>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</si>
  <si>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</si>
  <si>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</si>
  <si>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</si>
  <si>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</si>
  <si>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</si>
  <si>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</si>
  <si>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</si>
  <si>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</si>
  <si>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</si>
  <si>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</si>
  <si>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</si>
  <si>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</si>
  <si>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</si>
  <si>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</si>
  <si>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</si>
  <si>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</si>
  <si>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</si>
  <si>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</si>
  <si>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</si>
  <si>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</si>
  <si>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</si>
  <si>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</si>
  <si>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</si>
  <si>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</si>
  <si>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</si>
  <si>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</si>
  <si>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</si>
  <si>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</si>
  <si>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</si>
  <si>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</si>
  <si>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</si>
  <si>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</si>
  <si>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</si>
  <si>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</si>
  <si>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</si>
  <si>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</si>
  <si>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</si>
  <si>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</si>
  <si>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</si>
  <si>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</si>
  <si>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</si>
  <si>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</si>
  <si>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</si>
  <si>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</si>
  <si>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</si>
  <si>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</si>
  <si>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</si>
  <si>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</si>
  <si>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</si>
  <si>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</si>
  <si>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</si>
  <si>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</si>
  <si>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</si>
  <si>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</si>
  <si>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</si>
  <si>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</si>
  <si>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</si>
  <si>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</si>
  <si>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</si>
  <si>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</si>
  <si>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</si>
  <si>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</si>
  <si>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</si>
  <si>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</si>
  <si>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</si>
  <si>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</si>
  <si>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</si>
  <si>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</si>
  <si>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</si>
  <si>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</si>
  <si>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</si>
  <si>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</si>
  <si>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</si>
  <si>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</si>
  <si>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</si>
  <si>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</si>
  <si>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</si>
  <si>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</si>
  <si>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</si>
  <si>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</si>
  <si>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</si>
  <si>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</si>
  <si>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</si>
  <si>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</si>
  <si>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</si>
  <si>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</si>
  <si>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</si>
  <si>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</si>
  <si>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</si>
  <si>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</si>
  <si>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</si>
  <si>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</si>
  <si>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</si>
  <si>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</si>
  <si>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</si>
  <si>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</si>
  <si>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</si>
  <si>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</si>
  <si>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</si>
  <si>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</si>
  <si>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</si>
  <si>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</si>
  <si>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</si>
  <si>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</si>
  <si>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</si>
  <si>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</si>
  <si>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</si>
  <si>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</si>
  <si>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</si>
  <si>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</si>
  <si>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</si>
  <si>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</si>
  <si>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</si>
  <si>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</si>
  <si>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</si>
  <si>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</si>
  <si>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</si>
  <si>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</si>
  <si>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</si>
  <si>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</si>
  <si>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</si>
  <si>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</si>
  <si>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</si>
  <si>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</si>
  <si>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</si>
  <si>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</si>
  <si>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</si>
  <si>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</si>
  <si>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</si>
  <si>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</si>
  <si>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</si>
  <si>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</si>
  <si>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</si>
  <si>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</si>
  <si>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</si>
  <si>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</si>
  <si>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</si>
  <si>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</si>
  <si>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</si>
  <si>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</si>
  <si>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</si>
  <si>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</si>
  <si>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</si>
  <si>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</si>
  <si>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</si>
  <si>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</si>
  <si>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</si>
  <si>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</si>
  <si>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</si>
  <si>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</si>
  <si>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</si>
  <si>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</si>
  <si>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</si>
  <si>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</si>
  <si>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</si>
  <si>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</si>
  <si>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</si>
  <si>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</si>
  <si>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</si>
  <si>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</si>
  <si>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</si>
  <si>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</si>
  <si>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</si>
  <si>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</si>
  <si>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</si>
  <si>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</si>
  <si>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</si>
  <si>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</si>
  <si>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</si>
  <si>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</si>
  <si>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</si>
  <si>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</si>
  <si>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</si>
  <si>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</si>
  <si>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</si>
  <si>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</si>
  <si>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</si>
  <si>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</si>
  <si>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</si>
  <si>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</si>
  <si>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</si>
  <si>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</si>
  <si>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</si>
  <si>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</si>
  <si>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</si>
  <si>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</si>
  <si>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</si>
  <si>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</si>
  <si>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</si>
  <si>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</si>
  <si>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</si>
  <si>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</si>
  <si>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</si>
  <si>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</si>
  <si>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</si>
  <si>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</si>
  <si>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</si>
  <si>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</si>
  <si>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</si>
  <si>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</si>
  <si>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</si>
  <si>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</si>
  <si>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</si>
  <si>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</si>
  <si>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</si>
  <si>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</si>
  <si>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</si>
  <si>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</si>
  <si>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</si>
  <si>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</si>
  <si>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</si>
  <si>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</si>
  <si>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</si>
  <si>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</si>
  <si>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</si>
  <si>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</si>
  <si>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</si>
  <si>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</si>
  <si>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</si>
  <si>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</si>
  <si>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</si>
  <si>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</si>
  <si>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</si>
  <si>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</si>
  <si>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</si>
  <si>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</si>
  <si>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</si>
  <si>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</si>
  <si>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</si>
  <si>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</si>
  <si>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</si>
  <si>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</si>
  <si>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</si>
  <si>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</si>
  <si>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</si>
  <si>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</si>
  <si>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</si>
  <si>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</si>
  <si>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</si>
  <si>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</si>
  <si>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</si>
  <si>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</si>
  <si>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</si>
  <si>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</si>
  <si>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</si>
  <si>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</si>
  <si>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</si>
  <si>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</si>
  <si>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</si>
  <si>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</si>
  <si>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</si>
  <si>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</si>
  <si>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</si>
  <si>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</si>
  <si>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</si>
  <si>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</si>
  <si>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</si>
  <si>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</si>
  <si>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</si>
  <si>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</si>
  <si>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</si>
  <si>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</si>
  <si>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</si>
  <si>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</si>
  <si>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</si>
  <si>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</si>
  <si>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</si>
  <si>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</si>
  <si>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</si>
  <si>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</si>
  <si>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</si>
  <si>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</si>
  <si>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</si>
  <si>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</si>
  <si>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</si>
  <si>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</si>
  <si>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</si>
  <si>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</si>
  <si>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</si>
  <si>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</si>
  <si>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</si>
  <si>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</si>
  <si>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</si>
  <si>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</si>
  <si>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</si>
  <si>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</si>
  <si>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</si>
  <si>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</si>
  <si>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</si>
  <si>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</si>
  <si>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</si>
  <si>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</si>
  <si>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</si>
  <si>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</si>
  <si>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</si>
  <si>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</si>
  <si>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</si>
  <si>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</si>
  <si>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</si>
  <si>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</si>
  <si>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</si>
  <si>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</si>
  <si>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</si>
  <si>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</si>
  <si>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</si>
  <si>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</si>
  <si>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</si>
  <si>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</si>
  <si>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</si>
  <si>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</si>
  <si>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</si>
  <si>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</si>
  <si>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</si>
  <si>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</si>
  <si>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</si>
  <si>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</si>
  <si>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</si>
  <si>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</si>
  <si>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</si>
  <si>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</si>
  <si>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</si>
  <si>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</si>
  <si>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</si>
  <si>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</si>
  <si>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</si>
  <si>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</si>
  <si>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</si>
  <si>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</si>
  <si>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</si>
  <si>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</si>
  <si>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</si>
  <si>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</si>
  <si>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</si>
  <si>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</si>
  <si>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</si>
  <si>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</si>
  <si>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</si>
  <si>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</si>
  <si>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</si>
  <si>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</si>
  <si>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</si>
  <si>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</si>
  <si>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</si>
  <si>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</si>
  <si>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</si>
  <si>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</si>
  <si>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</si>
  <si>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</si>
  <si>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</si>
  <si>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</si>
  <si>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</si>
  <si>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</si>
  <si>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</si>
  <si>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</si>
  <si>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</si>
  <si>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</si>
  <si>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</si>
  <si>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</si>
  <si>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</si>
  <si>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</si>
  <si>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</si>
  <si>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</si>
  <si>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</si>
  <si>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</si>
  <si>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</si>
  <si>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</si>
  <si>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</si>
  <si>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</si>
  <si>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</si>
  <si>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</si>
  <si>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</si>
  <si>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</si>
  <si>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</si>
  <si>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</si>
  <si>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</si>
  <si>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</si>
  <si>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</si>
  <si>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</si>
  <si>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</si>
  <si>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</si>
  <si>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</si>
  <si>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</si>
  <si>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</si>
  <si>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</si>
  <si>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</si>
  <si>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</si>
  <si>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</si>
  <si>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</si>
  <si>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</si>
  <si>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</si>
  <si>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</si>
  <si>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</si>
  <si>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</si>
  <si>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</si>
  <si>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</si>
  <si>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</si>
  <si>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</si>
  <si>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</si>
  <si>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</si>
  <si>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</si>
  <si>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</si>
  <si>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</si>
  <si>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</si>
  <si>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</si>
  <si>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</si>
  <si>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</si>
  <si>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</si>
  <si>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</si>
  <si>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</si>
  <si>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</si>
  <si>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</si>
  <si>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</si>
  <si>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</si>
  <si>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</si>
  <si>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</si>
  <si>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</si>
  <si>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</si>
  <si>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</si>
  <si>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</si>
  <si>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</si>
  <si>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</si>
  <si>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</si>
  <si>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</si>
  <si>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</si>
  <si>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</si>
  <si>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</si>
  <si>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</si>
  <si>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</si>
  <si>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</si>
  <si>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</si>
  <si>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</si>
  <si>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</si>
  <si>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</si>
  <si>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</si>
  <si>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</si>
  <si>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</si>
  <si>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</si>
  <si>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</si>
  <si>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</si>
  <si>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</si>
  <si>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</si>
  <si>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</si>
  <si>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</si>
  <si>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</si>
  <si>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</si>
  <si>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</si>
  <si>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</si>
  <si>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</si>
  <si>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</si>
  <si>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</si>
  <si>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</si>
  <si>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</si>
  <si>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</si>
  <si>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</si>
  <si>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</si>
  <si>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</si>
  <si>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</si>
  <si>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</si>
  <si>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</si>
  <si>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</si>
  <si>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</si>
  <si>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</si>
  <si>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</si>
  <si>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</si>
  <si>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</si>
  <si>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</si>
  <si>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</si>
  <si>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</si>
  <si>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</si>
  <si>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</si>
  <si>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</si>
  <si>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</si>
  <si>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</si>
  <si>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</si>
  <si>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</si>
  <si>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</si>
  <si>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</si>
  <si>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</si>
  <si>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</si>
  <si>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</si>
  <si>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</si>
  <si>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</si>
  <si>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</si>
  <si>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</si>
  <si>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</si>
  <si>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</si>
  <si>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</si>
  <si>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</si>
  <si>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</si>
  <si>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</si>
  <si>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</si>
  <si>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</si>
  <si>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</si>
  <si>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</si>
  <si>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</si>
  <si>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</si>
  <si>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</si>
  <si>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</si>
  <si>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</si>
  <si>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</si>
  <si>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</si>
  <si>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</si>
  <si>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</si>
  <si>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</si>
  <si>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</si>
  <si>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</si>
  <si>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</si>
  <si>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</si>
  <si>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</si>
  <si>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</si>
  <si>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</si>
  <si>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</si>
  <si>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</si>
  <si>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</si>
  <si>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</si>
  <si>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</si>
  <si>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</si>
  <si>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</si>
  <si>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</si>
  <si>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</si>
  <si>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</si>
  <si>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</si>
  <si>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</si>
  <si>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</si>
  <si>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</si>
  <si>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</si>
  <si>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</si>
  <si>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</si>
  <si>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</si>
  <si>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</si>
  <si>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</si>
  <si>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</si>
  <si>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</si>
  <si>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</si>
  <si>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</si>
  <si>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</si>
  <si>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</si>
  <si>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</si>
  <si>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</si>
  <si>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</si>
  <si>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</si>
  <si>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</si>
  <si>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</si>
  <si>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</si>
  <si>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</si>
  <si>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</si>
  <si>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</si>
  <si>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</si>
  <si>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</si>
  <si>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</si>
  <si>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</si>
  <si>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</si>
  <si>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</si>
  <si>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</si>
  <si>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</si>
  <si>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</si>
  <si>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</si>
  <si>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</si>
  <si>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</si>
  <si>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</si>
  <si>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</si>
  <si>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</si>
  <si>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</si>
  <si>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</si>
  <si>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</si>
  <si>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</si>
  <si>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</si>
  <si>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</si>
  <si>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</si>
  <si>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</si>
  <si>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</si>
  <si>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</si>
  <si>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</si>
  <si>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</si>
  <si>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</si>
  <si>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</si>
  <si>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</si>
  <si>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</si>
  <si>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</si>
  <si>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</si>
  <si>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</si>
  <si>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</si>
  <si>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</si>
  <si>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</si>
  <si>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</si>
  <si>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</si>
  <si>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</si>
  <si>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</si>
  <si>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</si>
  <si>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</si>
  <si>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</si>
  <si>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</si>
  <si>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</si>
  <si>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</si>
  <si>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</si>
  <si>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</si>
  <si>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</si>
  <si>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</si>
  <si>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</si>
  <si>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</si>
  <si>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</si>
  <si>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</si>
  <si>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</si>
  <si>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</si>
  <si>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</si>
  <si>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</si>
  <si>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</si>
  <si>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</si>
  <si>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</si>
  <si>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</si>
  <si>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</si>
  <si>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</si>
  <si>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</si>
  <si>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</si>
  <si>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</si>
  <si>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</si>
  <si>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</si>
  <si>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</si>
  <si>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</si>
  <si>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</si>
  <si>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</si>
  <si>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</si>
  <si>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</si>
  <si>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</si>
  <si>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</si>
  <si>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</si>
  <si>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</si>
  <si>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</si>
  <si>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</si>
  <si>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</si>
  <si>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</si>
  <si>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</si>
  <si>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</si>
  <si>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</si>
  <si>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</si>
  <si>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</si>
  <si>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</si>
  <si>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</si>
  <si>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</si>
  <si>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</si>
  <si>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</si>
  <si>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</si>
  <si>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</si>
  <si>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</si>
  <si>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</si>
  <si>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</si>
  <si>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</si>
  <si>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</si>
  <si>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</si>
  <si>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</si>
  <si>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</si>
  <si>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</si>
  <si>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</si>
  <si>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</si>
  <si>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</si>
  <si>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</si>
  <si>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</si>
  <si>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</si>
  <si>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</si>
  <si>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</si>
  <si>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</si>
  <si>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</si>
  <si>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</si>
  <si>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</si>
  <si>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</si>
  <si>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</si>
  <si>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</si>
  <si>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</si>
  <si>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</si>
  <si>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</si>
  <si>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</si>
  <si>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</si>
  <si>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</si>
  <si>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</si>
  <si>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</si>
  <si>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</si>
  <si>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</si>
  <si>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</si>
  <si>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</si>
  <si>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</si>
  <si>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</si>
  <si>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</si>
  <si>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</si>
  <si>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</si>
  <si>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</si>
  <si>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</si>
  <si>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</si>
  <si>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</si>
  <si>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</si>
  <si>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</si>
  <si>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</si>
  <si>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</si>
  <si>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</si>
  <si>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</si>
  <si>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</si>
  <si>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</si>
  <si>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</si>
  <si>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</si>
  <si>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</si>
  <si>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</si>
  <si>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</si>
  <si>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</si>
  <si>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</si>
  <si>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</si>
  <si>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</si>
  <si>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</si>
  <si>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</si>
  <si>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</si>
  <si>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</si>
  <si>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</si>
  <si>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</si>
  <si>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</si>
  <si>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</si>
  <si>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</si>
  <si>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</si>
  <si>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</si>
  <si>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</si>
  <si>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</si>
  <si>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</si>
  <si>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</si>
  <si>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</si>
  <si>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</si>
  <si>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</si>
  <si>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</si>
  <si>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</si>
  <si>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</si>
  <si>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</si>
  <si>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</si>
  <si>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</si>
  <si>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</si>
  <si>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</si>
  <si>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</si>
  <si>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</si>
  <si>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</si>
  <si>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</si>
  <si>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</si>
  <si>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</si>
  <si>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</si>
  <si>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</si>
  <si>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</si>
  <si>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</si>
  <si>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</si>
  <si>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</si>
  <si>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</si>
  <si>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</si>
  <si>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</si>
  <si>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</si>
  <si>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</si>
  <si>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</si>
  <si>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</si>
  <si>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</si>
  <si>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</si>
  <si>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</si>
  <si>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</si>
  <si>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</si>
  <si>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</si>
  <si>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</si>
  <si>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</si>
  <si>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</si>
  <si>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</si>
  <si>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</si>
  <si>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</si>
  <si>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</si>
  <si>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</si>
  <si>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</si>
  <si>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</si>
  <si>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</si>
  <si>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</si>
  <si>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</si>
  <si>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</si>
  <si>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</si>
  <si>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</si>
  <si>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</si>
  <si>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</si>
  <si>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</si>
  <si>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</si>
  <si>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</si>
  <si>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</si>
  <si>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</si>
  <si>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</si>
  <si>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</si>
  <si>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</si>
  <si>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</si>
  <si>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</si>
  <si>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</si>
  <si>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</si>
  <si>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</si>
  <si>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</si>
  <si>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</si>
  <si>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</si>
  <si>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</si>
  <si>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</si>
  <si>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</si>
  <si>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</si>
  <si>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</si>
  <si>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</si>
  <si>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</si>
  <si>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</si>
  <si>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</si>
  <si>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</si>
  <si>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</si>
  <si>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</si>
  <si>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</si>
  <si>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</si>
  <si>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</si>
  <si>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</si>
  <si>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</si>
  <si>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</si>
  <si>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</si>
  <si>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</si>
  <si>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</si>
  <si>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</si>
  <si>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</si>
  <si>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</si>
  <si>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</si>
  <si>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</si>
  <si>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</si>
  <si>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</si>
  <si>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</si>
  <si>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</si>
  <si>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</si>
  <si>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</si>
  <si>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</si>
  <si>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</si>
  <si>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</si>
  <si>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</si>
  <si>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</si>
  <si>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</si>
  <si>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</si>
  <si>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</si>
  <si>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</si>
  <si>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</si>
  <si>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</si>
  <si>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</si>
  <si>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</si>
  <si>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</si>
  <si>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</si>
  <si>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</si>
  <si>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</si>
  <si>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</si>
  <si>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</si>
  <si>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</si>
  <si>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</si>
  <si>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</si>
  <si>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</si>
  <si>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</si>
  <si>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</si>
  <si>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</si>
  <si>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</si>
  <si>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</si>
  <si>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</si>
  <si>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</si>
  <si>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</si>
  <si>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</si>
  <si>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</si>
  <si>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</si>
  <si>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</si>
  <si>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</si>
  <si>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</si>
  <si>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</si>
  <si>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</si>
  <si>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</si>
  <si>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</si>
  <si>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</si>
  <si>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</si>
  <si>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</si>
  <si>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</si>
  <si>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</si>
  <si>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</si>
  <si>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</si>
  <si>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</si>
  <si>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</si>
  <si>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</si>
  <si>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</si>
  <si>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</si>
  <si>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</si>
  <si>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</si>
  <si>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</si>
  <si>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</si>
  <si>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</si>
  <si>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</si>
  <si>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</si>
  <si>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</si>
  <si>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</si>
  <si>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</si>
  <si>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</si>
  <si>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</si>
  <si>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</si>
  <si>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</si>
  <si>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</si>
  <si>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</si>
  <si>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</si>
  <si>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</si>
  <si>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</si>
  <si>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</si>
  <si>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</si>
  <si>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</si>
  <si>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</si>
  <si>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</si>
  <si>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</si>
  <si>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</si>
  <si>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</si>
  <si>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</si>
  <si>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</si>
  <si>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</si>
  <si>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</si>
  <si>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</si>
  <si>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</si>
  <si>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</si>
  <si>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</si>
  <si>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</si>
  <si>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</si>
  <si>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</si>
  <si>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</si>
  <si>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</si>
  <si>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</si>
  <si>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</si>
  <si>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</si>
  <si>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</si>
  <si>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</si>
  <si>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</si>
  <si>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</si>
  <si>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</si>
  <si>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</si>
  <si>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</si>
  <si>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</si>
  <si>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</si>
  <si>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</si>
  <si>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</si>
  <si>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</si>
  <si>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</si>
  <si>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</si>
  <si>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</si>
  <si>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</si>
  <si>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</si>
  <si>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</si>
  <si>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</si>
  <si>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</si>
  <si>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</si>
  <si>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</si>
  <si>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</si>
  <si>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</si>
  <si>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</si>
  <si>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</si>
  <si>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</si>
  <si>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</si>
  <si>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</si>
  <si>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</si>
  <si>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</si>
  <si>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</si>
  <si>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</si>
  <si>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</si>
  <si>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</si>
  <si>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</si>
  <si>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</si>
  <si>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</si>
  <si>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</si>
  <si>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</si>
  <si>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</si>
  <si>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</si>
  <si>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</si>
  <si>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</si>
  <si>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</si>
  <si>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</si>
  <si>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</si>
  <si>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</si>
  <si>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</si>
  <si>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</si>
  <si>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</si>
  <si>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</si>
  <si>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</si>
  <si>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</si>
  <si>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</si>
  <si>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</si>
  <si>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</si>
  <si>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</si>
  <si>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</si>
  <si>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</si>
  <si>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</si>
  <si>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</si>
  <si>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</si>
  <si>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</si>
  <si>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</si>
  <si>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</si>
  <si>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</si>
  <si>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</si>
  <si>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</si>
  <si>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</si>
  <si>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</si>
  <si>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</si>
  <si>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</si>
  <si>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</si>
  <si>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</si>
  <si>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</si>
  <si>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</si>
  <si>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</si>
  <si>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</si>
  <si>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</si>
  <si>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</si>
  <si>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</si>
  <si>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</si>
  <si>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</si>
  <si>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</si>
  <si>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</si>
  <si>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</si>
  <si>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</si>
  <si>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</si>
  <si>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</si>
  <si>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</si>
  <si>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</si>
  <si>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</si>
  <si>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</si>
  <si>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</si>
  <si>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</si>
  <si>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</si>
  <si>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</si>
  <si>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</si>
  <si>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</si>
  <si>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</si>
  <si>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</si>
  <si>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</si>
  <si>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</si>
  <si>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</si>
  <si>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</si>
  <si>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</si>
  <si>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</si>
  <si>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</si>
  <si>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</si>
  <si>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</si>
  <si>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</si>
  <si>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</si>
  <si>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</si>
  <si>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</si>
  <si>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</si>
  <si>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</si>
  <si>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</si>
  <si>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</si>
  <si>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</si>
  <si>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</si>
  <si>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</si>
  <si>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</si>
  <si>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</si>
  <si>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</si>
  <si>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</si>
  <si>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</si>
  <si>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</si>
  <si>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</si>
  <si>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</si>
  <si>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</si>
  <si>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</si>
  <si>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</si>
  <si>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</si>
  <si>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</si>
  <si>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</si>
  <si>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</si>
  <si>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</si>
  <si>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</si>
  <si>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</si>
  <si>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</si>
  <si>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</si>
  <si>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</si>
  <si>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</si>
  <si>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</si>
  <si>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</si>
  <si>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</si>
  <si>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</si>
  <si>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</si>
  <si>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</si>
  <si>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</si>
  <si>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</si>
  <si>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</si>
  <si>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</si>
  <si>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</si>
  <si>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</si>
  <si>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</si>
  <si>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</si>
  <si>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</si>
  <si>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</si>
  <si>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</si>
  <si>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</si>
  <si>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</si>
  <si>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</si>
  <si>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</si>
  <si>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</si>
  <si>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</si>
  <si>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</si>
  <si>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</si>
  <si>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</si>
  <si>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</si>
  <si>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</si>
  <si>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</si>
  <si>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</si>
  <si>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</si>
  <si>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</si>
  <si>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</si>
  <si>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</si>
  <si>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</si>
  <si>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</si>
  <si>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</si>
  <si>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</si>
  <si>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</si>
  <si>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</si>
  <si>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</si>
  <si>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</si>
  <si>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</si>
  <si>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</si>
  <si>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</si>
  <si>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</si>
  <si>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</si>
  <si>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</si>
  <si>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</si>
  <si>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</si>
  <si>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</si>
  <si>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</si>
  <si>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</si>
  <si>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</si>
  <si>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</si>
  <si>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</si>
  <si>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</si>
  <si>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</si>
  <si>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</si>
  <si>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</si>
  <si>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</si>
  <si>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</si>
  <si>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</si>
  <si>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</si>
  <si>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</si>
  <si>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</si>
  <si>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</si>
  <si>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</si>
  <si>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</si>
  <si>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</si>
  <si>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</si>
  <si>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</si>
  <si>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</si>
  <si>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</si>
  <si>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</si>
  <si>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</si>
  <si>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</si>
  <si>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</si>
  <si>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</si>
  <si>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</si>
  <si>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</si>
  <si>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</si>
  <si>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</si>
  <si>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</si>
  <si>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</si>
  <si>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</si>
  <si>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</si>
  <si>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</si>
  <si>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</si>
  <si>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</si>
  <si>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</si>
  <si>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</si>
  <si>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</si>
  <si>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</si>
  <si>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</si>
  <si>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</si>
  <si>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</si>
  <si>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</si>
  <si>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</si>
  <si>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</si>
  <si>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</si>
  <si>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</si>
  <si>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</si>
  <si>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</si>
  <si>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</si>
  <si>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</si>
  <si>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</si>
  <si>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</si>
  <si>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</si>
  <si>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</si>
  <si>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</si>
  <si>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</si>
  <si>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</si>
  <si>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</si>
  <si>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</si>
  <si>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</si>
  <si>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</si>
  <si>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</si>
  <si>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</si>
  <si>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</si>
  <si>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</si>
  <si>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</si>
  <si>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</si>
  <si>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</si>
  <si>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</si>
  <si>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</si>
  <si>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</si>
  <si>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</si>
  <si>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</si>
  <si>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</si>
  <si>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</si>
  <si>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</si>
  <si>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</si>
  <si>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</si>
  <si>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</si>
  <si>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</si>
  <si>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</si>
  <si>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</si>
  <si>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</si>
  <si>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</si>
  <si>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</si>
  <si>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</si>
  <si>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</si>
  <si>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</si>
  <si>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</si>
  <si>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</si>
  <si>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</si>
  <si>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</si>
  <si>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</si>
  <si>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</si>
  <si>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</si>
  <si>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</si>
  <si>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</si>
  <si>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</si>
  <si>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</si>
  <si>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</si>
  <si>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</si>
  <si>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</si>
  <si>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</si>
  <si>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</si>
  <si>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</si>
  <si>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</si>
  <si>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</si>
  <si>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</si>
  <si>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</si>
  <si>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</si>
  <si>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</si>
  <si>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</si>
  <si>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</si>
  <si>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</si>
  <si>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</si>
  <si>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</si>
  <si>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</si>
  <si>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</si>
  <si>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</si>
  <si>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</si>
  <si>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</si>
  <si>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</si>
  <si>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</si>
  <si>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</si>
  <si>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</si>
  <si>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</si>
  <si>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</si>
  <si>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</si>
  <si>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</si>
  <si>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</si>
  <si>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</si>
  <si>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</si>
  <si>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</si>
  <si>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</si>
  <si>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</si>
  <si>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</si>
  <si>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</si>
  <si>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</si>
  <si>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</si>
  <si>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</si>
  <si>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</si>
  <si>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</si>
  <si>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</si>
  <si>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</si>
  <si>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</si>
  <si>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</si>
  <si>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</si>
  <si>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</si>
  <si>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</si>
  <si>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</si>
  <si>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</si>
  <si>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</si>
  <si>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</si>
  <si>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</si>
  <si>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</si>
  <si>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</si>
  <si>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</si>
  <si>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</si>
  <si>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</si>
  <si>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</si>
  <si>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</si>
  <si>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</si>
  <si>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</si>
  <si>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</si>
  <si>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</si>
  <si>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</si>
  <si>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</si>
  <si>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</si>
  <si>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</si>
  <si>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</si>
  <si>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</si>
  <si>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</si>
  <si>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</si>
  <si>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</si>
  <si>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</si>
  <si>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</si>
  <si>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</si>
  <si>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</si>
  <si>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</si>
  <si>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</si>
  <si>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</si>
  <si>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</si>
  <si>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</si>
  <si>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</si>
  <si>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</si>
  <si>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</si>
  <si>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</si>
  <si>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</si>
  <si>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</si>
  <si>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</si>
  <si>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</si>
  <si>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</si>
  <si>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</si>
  <si>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</si>
  <si>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</si>
  <si>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</si>
  <si>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</si>
  <si>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</si>
  <si>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</si>
  <si>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</si>
  <si>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</si>
  <si>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</si>
  <si>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</si>
  <si>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</si>
  <si>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</si>
  <si>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</si>
  <si>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</si>
  <si>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</si>
  <si>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</si>
  <si>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</si>
  <si>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</si>
  <si>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</si>
  <si>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</si>
  <si>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</si>
  <si>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</si>
  <si>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</si>
  <si>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</si>
  <si>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</si>
  <si>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</si>
  <si>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</si>
  <si>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</si>
  <si>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</si>
  <si>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</si>
  <si>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</si>
  <si>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</si>
  <si>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</si>
  <si>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</si>
  <si>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</si>
  <si>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</si>
  <si>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</si>
  <si>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</si>
  <si>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</si>
  <si>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</si>
  <si>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</si>
  <si>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</si>
  <si>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</si>
  <si>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</si>
  <si>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</si>
  <si>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</si>
  <si>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</si>
  <si>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</si>
  <si>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</si>
  <si>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</si>
  <si>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</si>
  <si>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</si>
  <si>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</si>
  <si>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</si>
  <si>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</si>
  <si>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</si>
  <si>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</si>
  <si>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</si>
  <si>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</si>
  <si>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</si>
  <si>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</si>
  <si>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</si>
  <si>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</si>
  <si>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</si>
  <si>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</si>
  <si>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</si>
  <si>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</si>
  <si>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</si>
  <si>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</si>
  <si>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</si>
  <si>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</si>
  <si>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</si>
  <si>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</si>
  <si>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</si>
  <si>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</si>
  <si>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</si>
  <si>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</si>
  <si>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</si>
  <si>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</si>
  <si>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</si>
  <si>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</si>
  <si>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</si>
  <si>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</si>
  <si>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</si>
  <si>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</si>
  <si>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</si>
  <si>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</si>
  <si>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</si>
  <si>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</si>
  <si>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</si>
  <si>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</si>
  <si>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</si>
  <si>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</si>
  <si>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</si>
  <si>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</si>
  <si>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</si>
  <si>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</si>
  <si>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</si>
  <si>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</si>
  <si>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</si>
  <si>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</si>
  <si>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</si>
  <si>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</si>
  <si>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</si>
  <si>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</si>
  <si>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</si>
  <si>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</si>
  <si>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</si>
  <si>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</si>
  <si>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</si>
  <si>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</si>
  <si>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</si>
  <si>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</si>
  <si>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</si>
  <si>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</si>
  <si>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</si>
  <si>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</si>
  <si>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</si>
  <si>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</si>
  <si>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</si>
  <si>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</si>
  <si>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</si>
  <si>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</si>
  <si>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</si>
  <si>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</si>
  <si>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</si>
  <si>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</si>
  <si>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</si>
  <si>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</si>
  <si>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</si>
  <si>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</si>
  <si>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</si>
  <si>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</si>
  <si>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</si>
  <si>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</si>
  <si>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</si>
  <si>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</si>
  <si>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</si>
  <si>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</si>
  <si>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</si>
  <si>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</si>
  <si>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</si>
  <si>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</si>
  <si>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</si>
  <si>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</si>
  <si>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</si>
  <si>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</si>
  <si>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</si>
  <si>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</si>
  <si>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</si>
  <si>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</si>
  <si>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</si>
  <si>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</si>
  <si>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</si>
  <si>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</si>
  <si>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</si>
  <si>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</si>
  <si>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</si>
  <si>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</si>
  <si>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</si>
  <si>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</si>
  <si>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</si>
  <si>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</si>
  <si>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</si>
  <si>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</si>
  <si>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</si>
  <si>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</si>
  <si>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</si>
  <si>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</si>
  <si>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</si>
  <si>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</si>
  <si>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</si>
  <si>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</si>
  <si>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</si>
  <si>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</si>
  <si>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</si>
  <si>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</si>
  <si>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</si>
  <si>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</si>
  <si>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</si>
  <si>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</si>
  <si>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</si>
  <si>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</si>
  <si>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</si>
  <si>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</si>
  <si>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</si>
  <si>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</si>
  <si>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</si>
  <si>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</si>
  <si>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</si>
  <si>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</si>
  <si>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</si>
  <si>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</si>
  <si>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</si>
  <si>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</si>
  <si>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</si>
  <si>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</si>
  <si>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</si>
  <si>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</si>
  <si>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</si>
  <si>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</si>
  <si>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</si>
  <si>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</si>
  <si>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</si>
  <si>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</si>
  <si>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</si>
  <si>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</si>
  <si>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</si>
  <si>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</si>
  <si>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</si>
  <si>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</si>
  <si>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</si>
  <si>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</si>
  <si>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</si>
  <si>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</si>
  <si>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</si>
  <si>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</si>
  <si>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</si>
  <si>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</si>
  <si>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</si>
  <si>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</si>
  <si>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</si>
  <si>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</si>
  <si>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</si>
  <si>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</si>
  <si>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</si>
  <si>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</si>
  <si>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</si>
  <si>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</si>
  <si>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</si>
  <si>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</si>
  <si>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</si>
  <si>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</si>
  <si>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</si>
  <si>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</si>
  <si>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</si>
  <si>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</si>
  <si>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</si>
  <si>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</si>
  <si>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</si>
  <si>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</si>
  <si>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</si>
  <si>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</si>
  <si>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</si>
  <si>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</si>
  <si>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</si>
  <si>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</si>
  <si>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</si>
  <si>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</si>
  <si>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</si>
  <si>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</si>
  <si>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</si>
  <si>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</si>
  <si>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</si>
  <si>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</si>
  <si>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</si>
  <si>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</si>
  <si>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</si>
  <si>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</si>
  <si>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</si>
  <si>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</si>
  <si>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</si>
  <si>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</si>
  <si>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</si>
  <si>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</si>
  <si>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</si>
  <si>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</si>
  <si>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</si>
  <si>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</si>
  <si>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</si>
  <si>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</si>
  <si>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</si>
  <si>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</si>
  <si>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</si>
  <si>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</si>
  <si>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</si>
  <si>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</si>
  <si>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</si>
  <si>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</si>
  <si>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</si>
  <si>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</si>
  <si>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</si>
  <si>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</si>
  <si>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</si>
  <si>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</si>
  <si>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</si>
  <si>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</si>
  <si>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</si>
  <si>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</si>
  <si>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</si>
  <si>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</si>
  <si>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</si>
  <si>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</si>
  <si>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</si>
  <si>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</si>
  <si>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</si>
  <si>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</si>
  <si>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</si>
  <si>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</si>
  <si>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</si>
  <si>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</si>
  <si>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</si>
  <si>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</si>
  <si>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</si>
  <si>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</si>
  <si>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</si>
  <si>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</si>
  <si>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</si>
  <si>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</si>
  <si>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</si>
  <si>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</si>
  <si>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</si>
  <si>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</si>
  <si>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</si>
  <si>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</si>
  <si>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</si>
  <si>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</si>
  <si>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</si>
  <si>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</si>
  <si>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</si>
  <si>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</si>
  <si>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</si>
  <si>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</si>
  <si>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</si>
  <si>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</si>
  <si>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</si>
  <si>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</si>
  <si>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</si>
  <si>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</si>
  <si>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</si>
  <si>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</si>
  <si>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</si>
  <si>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</si>
  <si>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</si>
  <si>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</si>
  <si>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</si>
  <si>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</si>
  <si>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</si>
  <si>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</si>
  <si>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</si>
  <si>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</si>
  <si>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</si>
  <si>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</si>
  <si>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</si>
  <si>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</si>
  <si>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</si>
  <si>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</si>
  <si>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</si>
  <si>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</si>
  <si>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</si>
  <si>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</si>
  <si>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</si>
  <si>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</si>
  <si>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</si>
  <si>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</si>
  <si>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</si>
  <si>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</si>
  <si>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</si>
  <si>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</si>
  <si>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</si>
  <si>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</si>
  <si>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</si>
  <si>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</si>
  <si>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</si>
  <si>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</si>
  <si>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</si>
  <si>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</si>
  <si>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</si>
  <si>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</si>
  <si>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</si>
  <si>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</si>
  <si>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</si>
  <si>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</si>
  <si>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</si>
  <si>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</si>
  <si>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</si>
  <si>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</si>
  <si>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</si>
  <si>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</si>
  <si>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</si>
  <si>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</si>
  <si>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</si>
  <si>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</si>
  <si>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</si>
  <si>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</si>
  <si>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</si>
  <si>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</si>
  <si>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</si>
  <si>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</si>
  <si>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</si>
  <si>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</si>
  <si>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</si>
  <si>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</si>
  <si>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</si>
  <si>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</si>
  <si>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</si>
  <si>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</si>
  <si>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</si>
  <si>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</si>
  <si>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</si>
  <si>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</si>
  <si>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</si>
  <si>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</si>
  <si>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</si>
  <si>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</si>
  <si>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</si>
  <si>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</si>
  <si>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</si>
  <si>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</si>
  <si>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</si>
  <si>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</si>
  <si>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</si>
  <si>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</si>
  <si>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</si>
  <si>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</si>
  <si>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</si>
  <si>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</si>
  <si>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</si>
  <si>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</si>
  <si>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</si>
  <si>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</si>
  <si>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</si>
  <si>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</si>
  <si>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</si>
  <si>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</si>
  <si>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</si>
  <si>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</si>
  <si>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</si>
  <si>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</si>
  <si>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</si>
  <si>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</si>
  <si>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</si>
  <si>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</si>
  <si>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</si>
  <si>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</si>
  <si>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</si>
  <si>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</si>
  <si>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</si>
  <si>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</si>
  <si>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</si>
  <si>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</si>
  <si>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</si>
  <si>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</si>
  <si>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</si>
  <si>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</si>
  <si>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</si>
  <si>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</si>
  <si>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</si>
  <si>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</si>
  <si>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</si>
  <si>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</si>
  <si>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</si>
  <si>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</si>
  <si>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</si>
  <si>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</si>
  <si>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</si>
  <si>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</si>
  <si>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</si>
  <si>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</si>
  <si>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</si>
  <si>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</si>
  <si>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</si>
  <si>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</si>
  <si>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</si>
  <si>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</si>
  <si>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</si>
  <si>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</si>
  <si>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</si>
  <si>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</si>
  <si>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</si>
  <si>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</si>
  <si>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</si>
  <si>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</si>
  <si>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</si>
  <si>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</si>
  <si>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</si>
  <si>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</si>
  <si>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</si>
  <si>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</si>
  <si>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</si>
  <si>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</si>
  <si>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</si>
  <si>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</si>
  <si>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</si>
  <si>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</si>
  <si>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</si>
  <si>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</si>
  <si>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</si>
  <si>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</si>
  <si>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</si>
  <si>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</si>
  <si>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</si>
  <si>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</si>
  <si>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</si>
  <si>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</si>
  <si>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</si>
  <si>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</si>
  <si>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</si>
  <si>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</si>
  <si>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</si>
  <si>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</si>
  <si>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</si>
  <si>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</si>
  <si>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</si>
  <si>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</si>
  <si>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</si>
  <si>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</si>
  <si>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</si>
  <si>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</si>
  <si>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</si>
  <si>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</si>
  <si>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</si>
  <si>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</si>
  <si>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</si>
  <si>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</si>
  <si>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</si>
  <si>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</si>
  <si>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</si>
  <si>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</si>
  <si>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</si>
  <si>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</si>
  <si>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</si>
  <si>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</si>
  <si>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</si>
  <si>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</si>
  <si>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</si>
  <si>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</si>
  <si>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</si>
  <si>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</si>
  <si>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</si>
  <si>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</si>
  <si>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</si>
  <si>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</si>
  <si>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</si>
  <si>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</si>
  <si>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</si>
  <si>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</si>
  <si>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</si>
  <si>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</si>
  <si>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</si>
  <si>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</si>
  <si>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</si>
  <si>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</si>
  <si>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</si>
  <si>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</si>
  <si>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</si>
  <si>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</si>
  <si>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</si>
  <si>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</si>
  <si>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</si>
  <si>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</si>
  <si>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</si>
  <si>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</si>
  <si>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</si>
  <si>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</si>
  <si>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</si>
  <si>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</si>
  <si>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</si>
  <si>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</si>
  <si>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</si>
  <si>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</si>
  <si>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</si>
  <si>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</si>
  <si>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</si>
  <si>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</si>
  <si>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</si>
  <si>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</si>
  <si>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</si>
  <si>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</si>
  <si>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</si>
  <si>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</si>
  <si>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</si>
  <si>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</si>
  <si>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</si>
  <si>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</si>
  <si>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</si>
  <si>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</si>
  <si>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</si>
  <si>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</si>
  <si>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</si>
  <si>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</si>
  <si>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</si>
  <si>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</si>
  <si>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</si>
  <si>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</si>
  <si>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</si>
  <si>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</si>
  <si>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</si>
  <si>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</si>
  <si>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</si>
  <si>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</si>
  <si>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</si>
  <si>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</si>
  <si>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</si>
  <si>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</si>
  <si>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</si>
  <si>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</si>
  <si>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</si>
  <si>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</si>
  <si>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</si>
  <si>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</si>
  <si>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</si>
  <si>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</si>
  <si>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</si>
  <si>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</si>
  <si>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</si>
  <si>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</si>
  <si>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</si>
  <si>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</si>
  <si>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</si>
  <si>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</si>
  <si>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</si>
  <si>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</si>
  <si>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</si>
  <si>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</si>
  <si>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</si>
  <si>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</si>
  <si>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</si>
  <si>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</si>
  <si>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</si>
  <si>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</si>
  <si>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</si>
  <si>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</si>
  <si>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</si>
  <si>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</si>
  <si>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</si>
  <si>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</si>
  <si>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</si>
  <si>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</si>
  <si>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</si>
  <si>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</si>
  <si>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</si>
  <si>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</si>
  <si>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</si>
  <si>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</si>
  <si>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</si>
  <si>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</si>
  <si>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</si>
  <si>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</si>
  <si>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</si>
  <si>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</si>
  <si>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</si>
  <si>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</si>
  <si>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</si>
  <si>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</si>
  <si>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</si>
  <si>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</si>
  <si>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</si>
  <si>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</si>
  <si>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</si>
  <si>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</si>
  <si>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</si>
  <si>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</si>
  <si>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</si>
  <si>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</si>
  <si>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</si>
  <si>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</si>
  <si>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</si>
  <si>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</si>
  <si>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</si>
  <si>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</si>
  <si>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</si>
  <si>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</si>
  <si>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</si>
  <si>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</si>
  <si>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</si>
  <si>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</si>
  <si>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</si>
  <si>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</si>
  <si>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</si>
  <si>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</si>
  <si>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</si>
  <si>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</si>
  <si>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</si>
  <si>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</si>
  <si>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</si>
  <si>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</si>
  <si>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</si>
  <si>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</si>
  <si>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</si>
  <si>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</si>
  <si>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</si>
  <si>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</si>
  <si>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</si>
  <si>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</si>
  <si>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</si>
  <si>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</si>
  <si>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</si>
  <si>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</si>
  <si>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</si>
  <si>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</si>
  <si>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</si>
  <si>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</si>
  <si>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</si>
  <si>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</si>
  <si>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</si>
  <si>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</si>
  <si>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</si>
  <si>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</si>
  <si>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</si>
  <si>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</si>
  <si>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</si>
  <si>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</si>
  <si>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</si>
  <si>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</si>
  <si>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</si>
  <si>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</si>
  <si>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</si>
  <si>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</si>
  <si>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</si>
  <si>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</si>
  <si>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</si>
  <si>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</si>
  <si>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</si>
  <si>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</si>
  <si>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</si>
  <si>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</si>
  <si>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</si>
  <si>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</si>
  <si>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</si>
  <si>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</si>
  <si>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</si>
  <si>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</si>
  <si>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</si>
  <si>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</si>
  <si>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</si>
  <si>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</si>
  <si>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</si>
  <si>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</si>
  <si>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</si>
  <si>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</si>
  <si>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</si>
  <si>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</si>
  <si>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</si>
  <si>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</si>
  <si>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</si>
  <si>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</si>
  <si>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</si>
  <si>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</si>
  <si>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</si>
  <si>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</si>
  <si>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</si>
  <si>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</si>
  <si>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</si>
  <si>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</si>
  <si>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</si>
  <si>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</si>
  <si>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</si>
  <si>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</si>
  <si>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</si>
  <si>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</si>
  <si>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</si>
  <si>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</si>
  <si>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</si>
  <si>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</si>
  <si>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</si>
  <si>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</si>
  <si>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</si>
  <si>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</si>
  <si>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</si>
  <si>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</si>
  <si>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</si>
  <si>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</si>
  <si>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</si>
  <si>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</si>
  <si>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</si>
  <si>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</si>
  <si>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</si>
  <si>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</si>
  <si>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</si>
  <si>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</si>
  <si>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</si>
  <si>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</si>
  <si>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</si>
  <si>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</si>
  <si>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</si>
  <si>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</si>
  <si>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</si>
  <si>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</si>
  <si>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</si>
  <si>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</si>
  <si>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</si>
  <si>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</si>
  <si>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</si>
  <si>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</si>
  <si>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</si>
  <si>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</si>
  <si>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</si>
  <si>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</si>
  <si>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</si>
  <si>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</si>
  <si>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</si>
  <si>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</si>
  <si>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</si>
  <si>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</si>
  <si>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</si>
  <si>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</si>
  <si>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</si>
  <si>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</si>
  <si>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</si>
  <si>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</si>
  <si>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</si>
  <si>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</si>
  <si>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</si>
  <si>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</si>
  <si>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</si>
  <si>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</si>
  <si>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</si>
  <si>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</si>
  <si>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</si>
  <si>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</si>
  <si>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</si>
  <si>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</si>
  <si>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</si>
  <si>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</si>
  <si>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</si>
  <si>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</si>
  <si>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</si>
  <si>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</si>
  <si>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</si>
  <si>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</si>
  <si>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</si>
  <si>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</si>
  <si>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</si>
  <si>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</si>
  <si>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</si>
  <si>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</si>
  <si>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</si>
  <si>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</si>
  <si>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</si>
  <si>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</si>
  <si>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</si>
  <si>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</si>
  <si>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</si>
  <si>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</si>
  <si>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</si>
  <si>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</si>
  <si>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</si>
  <si>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</si>
  <si>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</si>
  <si>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</si>
  <si>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</si>
  <si>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</si>
  <si>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</si>
  <si>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</si>
  <si>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</si>
  <si>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</si>
  <si>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</si>
  <si>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</si>
  <si>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</si>
  <si>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</si>
  <si>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</si>
  <si>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</si>
  <si>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</si>
  <si>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</si>
  <si>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</si>
  <si>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</si>
  <si>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</si>
  <si>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</si>
  <si>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</si>
  <si>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</si>
  <si>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</si>
  <si>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</si>
  <si>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</si>
  <si>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</si>
  <si>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</si>
  <si>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</si>
  <si>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</si>
  <si>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</si>
  <si>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</si>
  <si>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</si>
  <si>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</si>
  <si>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</si>
  <si>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</si>
  <si>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</si>
  <si>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</si>
  <si>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</si>
  <si>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</si>
  <si>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</si>
  <si>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</si>
  <si>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</si>
  <si>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</si>
  <si>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</si>
  <si>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</si>
  <si>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</si>
  <si>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</si>
  <si>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</si>
  <si>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</si>
  <si>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</si>
  <si>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</si>
  <si>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</si>
  <si>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</si>
  <si>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</si>
  <si>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</si>
  <si>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</si>
  <si>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</si>
  <si>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</si>
  <si>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</si>
  <si>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</si>
  <si>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</si>
  <si>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</si>
  <si>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</si>
  <si>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</si>
  <si>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</si>
  <si>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</si>
  <si>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</si>
  <si>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</si>
  <si>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</si>
  <si>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</si>
  <si>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</si>
  <si>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</si>
  <si>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</si>
  <si>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</si>
  <si>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</si>
  <si>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</si>
  <si>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</si>
  <si>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</si>
  <si>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</si>
  <si>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</si>
  <si>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</si>
  <si>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</si>
  <si>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</si>
  <si>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</si>
  <si>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</si>
  <si>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</si>
  <si>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</si>
  <si>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</si>
  <si>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</si>
  <si>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</si>
  <si>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</si>
  <si>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</si>
  <si>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</si>
  <si>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</si>
  <si>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</si>
  <si>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</si>
  <si>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</si>
  <si>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</si>
  <si>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</si>
  <si>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</si>
  <si>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</si>
  <si>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</si>
  <si>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</si>
  <si>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</si>
  <si>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</si>
  <si>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</si>
  <si>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</si>
  <si>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</si>
  <si>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</si>
  <si>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</si>
  <si>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</si>
  <si>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</si>
  <si>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</si>
  <si>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</si>
  <si>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</si>
  <si>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</si>
  <si>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</si>
  <si>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</si>
  <si>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</si>
  <si>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</si>
  <si>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</si>
  <si>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</si>
  <si>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</si>
  <si>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</si>
  <si>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</si>
  <si>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</si>
  <si>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</si>
  <si>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</si>
  <si>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</si>
  <si>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</si>
  <si>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</si>
  <si>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</si>
  <si>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</si>
  <si>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</si>
  <si>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</si>
  <si>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</si>
  <si>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</si>
  <si>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</si>
  <si>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</si>
  <si>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</si>
  <si>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</si>
  <si>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</si>
  <si>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</si>
  <si>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</si>
  <si>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</si>
  <si>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</si>
  <si>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</si>
  <si>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</si>
  <si>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</si>
  <si>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</si>
  <si>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</si>
  <si>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</si>
  <si>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</si>
  <si>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</si>
  <si>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</si>
  <si>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</si>
  <si>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</si>
  <si>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</si>
  <si>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</si>
  <si>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</si>
  <si>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</si>
  <si>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</si>
  <si>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</si>
  <si>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</si>
  <si>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</si>
  <si>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</si>
  <si>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</si>
  <si>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</si>
  <si>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</si>
  <si>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</si>
  <si>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</si>
  <si>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</si>
  <si>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</si>
  <si>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</si>
  <si>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</si>
  <si>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</si>
  <si>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</si>
  <si>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</si>
  <si>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</si>
  <si>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</si>
  <si>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</si>
  <si>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</si>
  <si>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</si>
  <si>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</si>
  <si>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</si>
  <si>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</si>
  <si>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</si>
  <si>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</si>
  <si>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</si>
  <si>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</si>
  <si>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</si>
  <si>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</si>
  <si>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</si>
  <si>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</si>
  <si>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</si>
  <si>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</si>
  <si>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</si>
  <si>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</si>
  <si>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</si>
  <si>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</si>
  <si>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</si>
  <si>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</si>
  <si>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</si>
  <si>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</si>
  <si>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</si>
  <si>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</si>
  <si>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</si>
  <si>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</si>
  <si>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</si>
  <si>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</si>
  <si>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</si>
  <si>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</si>
  <si>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</si>
  <si>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</si>
  <si>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</si>
  <si>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</si>
  <si>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</si>
  <si>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</si>
  <si>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</si>
  <si>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</si>
  <si>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</si>
  <si>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</si>
  <si>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</si>
  <si>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</si>
  <si>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</si>
  <si>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</si>
  <si>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</si>
  <si>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</si>
  <si>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</si>
  <si>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</si>
  <si>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</si>
  <si>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</si>
  <si>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</si>
  <si>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</si>
  <si>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</si>
  <si>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</si>
  <si>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</si>
  <si>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</si>
  <si>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</si>
  <si>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</si>
  <si>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</si>
  <si>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</si>
  <si>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</si>
  <si>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</si>
  <si>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</si>
  <si>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</si>
  <si>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</si>
  <si>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</si>
  <si>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</si>
  <si>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</si>
  <si>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</si>
  <si>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</si>
  <si>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</si>
  <si>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</si>
  <si>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</si>
  <si>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</si>
  <si>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</si>
  <si>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</si>
  <si>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</si>
  <si>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</si>
  <si>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</si>
  <si>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</si>
  <si>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</si>
  <si>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</si>
  <si>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</si>
  <si>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</si>
  <si>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</si>
  <si>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</si>
  <si>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</si>
  <si>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</si>
  <si>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</si>
  <si>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</si>
  <si>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</si>
  <si>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</si>
  <si>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</si>
  <si>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</si>
  <si>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</si>
  <si>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</si>
  <si>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</si>
  <si>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</si>
  <si>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</si>
  <si>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</si>
  <si>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</si>
  <si>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</si>
  <si>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</si>
  <si>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</si>
  <si>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</si>
  <si>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</si>
  <si>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</si>
  <si>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</si>
  <si>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</si>
  <si>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</si>
  <si>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</si>
  <si>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</si>
  <si>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</si>
  <si>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</si>
  <si>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</si>
  <si>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</si>
  <si>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</si>
  <si>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</si>
  <si>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</si>
  <si>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</si>
  <si>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</si>
  <si>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</si>
  <si>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</si>
  <si>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</si>
  <si>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</si>
  <si>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</si>
  <si>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</si>
  <si>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</si>
  <si>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</si>
  <si>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</si>
  <si>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</si>
  <si>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</si>
  <si>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</si>
  <si>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</si>
  <si>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</si>
  <si>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</si>
  <si>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</si>
  <si>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</si>
  <si>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</si>
  <si>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</si>
  <si>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</si>
  <si>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</si>
  <si>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</si>
  <si>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</si>
  <si>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</si>
  <si>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</si>
  <si>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</si>
  <si>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</si>
  <si>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</si>
  <si>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</si>
  <si>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</si>
  <si>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</si>
  <si>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</si>
  <si>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</si>
  <si>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</si>
  <si>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</si>
  <si>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</si>
  <si>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</si>
  <si>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</si>
  <si>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</si>
  <si>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</si>
  <si>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</si>
  <si>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</si>
  <si>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</si>
  <si>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</si>
  <si>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</si>
  <si>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</si>
  <si>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</si>
  <si>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</si>
  <si>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</si>
  <si>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</si>
  <si>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</si>
  <si>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</si>
  <si>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</si>
  <si>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</si>
  <si>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</si>
  <si>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</si>
  <si>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</si>
  <si>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</si>
  <si>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</si>
  <si>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</si>
  <si>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</si>
  <si>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</si>
  <si>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</si>
  <si>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</si>
  <si>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</si>
  <si>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</si>
  <si>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</si>
  <si>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</si>
  <si>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</si>
  <si>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</si>
  <si>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</si>
  <si>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</si>
  <si>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</si>
  <si>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</si>
  <si>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</si>
  <si>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</si>
  <si>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</si>
  <si>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</si>
  <si>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</si>
  <si>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</si>
  <si>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</si>
  <si>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</si>
  <si>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</si>
  <si>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</si>
  <si>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</si>
  <si>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</si>
  <si>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</si>
  <si>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</si>
  <si>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</si>
  <si>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</si>
  <si>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</si>
  <si>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</si>
  <si>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</si>
  <si>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</si>
  <si>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</si>
  <si>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</si>
  <si>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</si>
  <si>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</si>
  <si>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</si>
  <si>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</si>
  <si>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</si>
  <si>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</si>
  <si>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</si>
  <si>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</si>
  <si>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</si>
  <si>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</si>
  <si>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</si>
  <si>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</si>
  <si>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</si>
  <si>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</si>
  <si>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</si>
  <si>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</si>
  <si>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</si>
  <si>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</si>
  <si>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</si>
  <si>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</si>
  <si>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</si>
  <si>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</si>
  <si>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</si>
  <si>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</si>
  <si>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</si>
  <si>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</si>
  <si>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</si>
  <si>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</si>
  <si>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</si>
  <si>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</si>
  <si>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</si>
  <si>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</si>
  <si>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</si>
  <si>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</si>
  <si>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</si>
  <si>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</si>
  <si>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</si>
  <si>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</si>
  <si>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</si>
  <si>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</si>
  <si>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</si>
  <si>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</si>
  <si>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</si>
  <si>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</si>
  <si>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</si>
  <si>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</si>
  <si>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</si>
  <si>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</si>
  <si>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</si>
  <si>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</si>
  <si>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</si>
  <si>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</si>
  <si>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</si>
  <si>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</si>
  <si>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</si>
  <si>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</si>
  <si>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</si>
  <si>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</si>
  <si>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</si>
  <si>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</si>
  <si>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</si>
  <si>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</si>
  <si>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</si>
  <si>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</si>
  <si>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</si>
  <si>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</si>
  <si>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</si>
  <si>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</si>
  <si>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</si>
  <si>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</si>
  <si>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</si>
  <si>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</si>
  <si>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</si>
  <si>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</si>
  <si>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</si>
  <si>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</si>
  <si>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</si>
  <si>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</si>
  <si>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</si>
  <si>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</si>
  <si>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</si>
  <si>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</si>
  <si>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</si>
  <si>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</si>
  <si>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</si>
  <si>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</si>
  <si>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</si>
  <si>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</si>
  <si>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</si>
  <si>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</si>
  <si>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</si>
  <si>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</si>
  <si>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</si>
  <si>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</si>
  <si>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</si>
  <si>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</si>
  <si>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</si>
  <si>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</si>
  <si>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</si>
  <si>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</si>
  <si>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</si>
  <si>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</si>
  <si>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</si>
  <si>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</si>
  <si>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</si>
  <si>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</si>
  <si>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</si>
  <si>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</si>
  <si>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</si>
  <si>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</si>
  <si>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</si>
  <si>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</si>
  <si>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</si>
  <si>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</si>
  <si>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</si>
  <si>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</si>
  <si>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</si>
  <si>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</si>
  <si>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</si>
  <si>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</si>
  <si>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</si>
  <si>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</si>
  <si>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</si>
  <si>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</si>
  <si>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</si>
  <si>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</si>
  <si>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</si>
  <si>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</si>
  <si>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</si>
  <si>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</si>
  <si>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</si>
  <si>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</si>
  <si>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</si>
  <si>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</si>
  <si>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</si>
  <si>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</si>
  <si>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</si>
  <si>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</si>
  <si>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</si>
  <si>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</si>
  <si>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</si>
  <si>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</si>
  <si>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</si>
  <si>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</si>
  <si>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</si>
  <si>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</si>
  <si>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</si>
  <si>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</si>
  <si>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</si>
  <si>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</si>
  <si>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</si>
  <si>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</si>
  <si>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</si>
  <si>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</si>
  <si>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</si>
  <si>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</si>
  <si>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</si>
  <si>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</si>
  <si>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</si>
  <si>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</si>
  <si>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</si>
  <si>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</si>
  <si>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</si>
  <si>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</si>
  <si>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</si>
  <si>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</si>
  <si>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</si>
  <si>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</si>
  <si>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</si>
  <si>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</si>
  <si>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</si>
  <si>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</si>
  <si>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</si>
  <si>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</si>
  <si>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</si>
  <si>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</si>
  <si>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</si>
  <si>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</si>
  <si>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</si>
  <si>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</si>
  <si>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</si>
  <si>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</si>
  <si>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</si>
  <si>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</si>
  <si>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</si>
  <si>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</si>
  <si>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</si>
  <si>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</si>
  <si>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</si>
  <si>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</si>
  <si>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</si>
  <si>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</si>
  <si>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</si>
  <si>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</si>
  <si>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</si>
  <si>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</si>
  <si>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</si>
  <si>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</si>
  <si>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</si>
  <si>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</si>
  <si>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</si>
  <si>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</si>
  <si>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</si>
  <si>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</si>
  <si>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</si>
  <si>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</si>
  <si>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</si>
  <si>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</si>
  <si>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</si>
  <si>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</si>
  <si>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</si>
  <si>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</si>
  <si>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</si>
  <si>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</si>
  <si>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</si>
  <si>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</si>
  <si>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</si>
  <si>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</si>
  <si>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</si>
  <si>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</si>
  <si>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</si>
  <si>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</si>
  <si>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</si>
  <si>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</si>
  <si>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</si>
  <si>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</si>
  <si>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</si>
  <si>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</si>
  <si>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</si>
  <si>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</si>
  <si>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</si>
  <si>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</si>
  <si>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</si>
  <si>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</si>
  <si>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</si>
  <si>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</si>
  <si>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</si>
  <si>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</si>
  <si>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</si>
  <si>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</si>
  <si>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</si>
  <si>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</si>
  <si>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</si>
  <si>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</si>
  <si>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</si>
  <si>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</si>
  <si>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</si>
  <si>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</si>
  <si>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</si>
  <si>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</si>
  <si>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</si>
  <si>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</si>
  <si>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</si>
  <si>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</si>
  <si>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</si>
  <si>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</si>
  <si>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</si>
  <si>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</si>
  <si>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</si>
  <si>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</si>
  <si>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</si>
  <si>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</si>
  <si>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</si>
  <si>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</si>
  <si>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</si>
  <si>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</si>
  <si>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</si>
  <si>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</si>
  <si>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</si>
  <si>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</si>
  <si>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</si>
  <si>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</si>
  <si>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</si>
  <si>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</si>
  <si>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</si>
  <si>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</si>
  <si>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</si>
  <si>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</si>
  <si>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</si>
  <si>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</si>
  <si>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</si>
  <si>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</si>
  <si>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</si>
  <si>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</si>
  <si>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</si>
  <si>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</si>
  <si>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</si>
  <si>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</si>
  <si>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</si>
  <si>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</si>
  <si>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</si>
  <si>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</si>
  <si>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</si>
  <si>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</si>
  <si>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</si>
  <si>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</si>
  <si>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</si>
  <si>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</si>
  <si>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</si>
  <si>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</si>
  <si>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</si>
  <si>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</si>
  <si>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</si>
  <si>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</si>
  <si>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</si>
  <si>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</si>
  <si>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</si>
  <si>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</si>
  <si>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</si>
  <si>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</si>
  <si>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</si>
  <si>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</si>
  <si>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</si>
  <si>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</si>
  <si>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</si>
  <si>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</si>
  <si>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</si>
  <si>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</si>
  <si>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</si>
  <si>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</si>
  <si>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</si>
  <si>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</si>
  <si>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</si>
  <si>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</si>
  <si>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</si>
  <si>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</si>
  <si>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</si>
  <si>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</si>
  <si>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</si>
  <si>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</si>
  <si>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</si>
  <si>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</si>
  <si>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</si>
  <si>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</si>
  <si>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</si>
  <si>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</si>
  <si>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</si>
  <si>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</si>
  <si>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</si>
  <si>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</si>
  <si>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</si>
  <si>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</si>
  <si>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</si>
  <si>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</si>
  <si>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</si>
  <si>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</si>
  <si>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</si>
  <si>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</si>
  <si>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</si>
  <si>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</si>
  <si>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</si>
  <si>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</si>
  <si>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</si>
  <si>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</si>
  <si>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</si>
  <si>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</si>
  <si>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</si>
  <si>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</si>
  <si>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</si>
  <si>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</si>
  <si>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</si>
  <si>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</si>
  <si>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</si>
  <si>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</si>
  <si>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</si>
  <si>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</si>
  <si>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</si>
  <si>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</si>
  <si>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</si>
  <si>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</si>
  <si>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</si>
  <si>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</si>
  <si>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</si>
  <si>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</si>
  <si>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</si>
  <si>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</si>
  <si>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</si>
  <si>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</si>
  <si>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</si>
  <si>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</si>
  <si>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</si>
  <si>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</si>
  <si>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</si>
  <si>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</si>
  <si>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</si>
  <si>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</si>
  <si>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</si>
  <si>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</si>
  <si>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</si>
  <si>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</si>
  <si>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</si>
  <si>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</si>
  <si>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</si>
  <si>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</si>
  <si>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</si>
  <si>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</si>
  <si>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</si>
  <si>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</si>
  <si>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</si>
  <si>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</si>
  <si>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</si>
  <si>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</si>
  <si>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</si>
  <si>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</si>
  <si>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</si>
  <si>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</si>
  <si>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</si>
  <si>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</si>
  <si>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</si>
  <si>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</si>
  <si>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</si>
  <si>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</si>
  <si>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</si>
  <si>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</si>
  <si>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</si>
  <si>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</si>
  <si>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</si>
  <si>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</si>
  <si>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</si>
  <si>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</si>
  <si>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</si>
  <si>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</si>
  <si>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</si>
  <si>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</si>
  <si>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</si>
  <si>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</si>
  <si>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</si>
  <si>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</si>
  <si>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</si>
  <si>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</si>
  <si>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</si>
  <si>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</si>
  <si>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</si>
  <si>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</si>
  <si>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</si>
  <si>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</si>
  <si>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</si>
  <si>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</si>
  <si>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</si>
  <si>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</si>
  <si>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</si>
  <si>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</si>
  <si>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</si>
  <si>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</si>
  <si>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</si>
  <si>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</si>
  <si>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</si>
  <si>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</si>
  <si>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</si>
  <si>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</si>
  <si>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</si>
  <si>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</si>
  <si>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</si>
  <si>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</si>
  <si>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</si>
  <si>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</si>
  <si>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</si>
  <si>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</si>
  <si>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</si>
  <si>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</si>
  <si>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</si>
  <si>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</si>
  <si>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</si>
  <si>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</si>
  <si>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</si>
  <si>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</si>
  <si>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</si>
  <si>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</si>
  <si>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</si>
  <si>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</si>
  <si>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</si>
  <si>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</si>
  <si>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</si>
  <si>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</si>
  <si>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</si>
  <si>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</si>
  <si>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</si>
  <si>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</si>
  <si>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</si>
  <si>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</si>
  <si>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</si>
  <si>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</si>
  <si>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</si>
  <si>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</si>
  <si>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</si>
  <si>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</si>
  <si>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</si>
  <si>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</si>
  <si>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</si>
  <si>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</si>
  <si>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</si>
  <si>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</si>
  <si>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</si>
  <si>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</si>
  <si>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</si>
  <si>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</si>
  <si>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</si>
  <si>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</si>
  <si>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</si>
  <si>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</si>
  <si>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</si>
  <si>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</si>
  <si>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</si>
  <si>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</si>
  <si>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</si>
  <si>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</si>
  <si>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</si>
  <si>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</si>
  <si>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</si>
  <si>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</si>
  <si>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</si>
  <si>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</si>
  <si>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</si>
  <si>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</si>
  <si>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</si>
  <si>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</si>
  <si>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</si>
  <si>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</si>
  <si>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</si>
  <si>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</si>
  <si>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</si>
  <si>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</si>
  <si>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</si>
  <si>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</si>
  <si>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</si>
  <si>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</si>
  <si>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</si>
  <si>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</si>
  <si>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</si>
  <si>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</si>
  <si>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</si>
  <si>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</si>
  <si>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</si>
  <si>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</si>
  <si>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</si>
  <si>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</si>
  <si>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</si>
  <si>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</si>
  <si>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</si>
  <si>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</si>
  <si>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</si>
  <si>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</si>
  <si>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</si>
  <si>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</si>
  <si>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</si>
  <si>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</si>
  <si>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</si>
  <si>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</si>
  <si>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</si>
  <si>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</si>
  <si>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</si>
  <si>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</si>
  <si>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</si>
  <si>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</si>
  <si>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</si>
  <si>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</si>
  <si>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</si>
  <si>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</si>
  <si>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</si>
  <si>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</si>
  <si>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</si>
  <si>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</si>
  <si>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</si>
  <si>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</si>
  <si>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</si>
  <si>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</si>
  <si>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</si>
  <si>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</si>
  <si>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</si>
  <si>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</si>
  <si>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</si>
  <si>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</si>
  <si>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</si>
  <si>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</si>
  <si>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</si>
  <si>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</si>
  <si>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</si>
  <si>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</si>
  <si>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</si>
  <si>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</si>
  <si>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</si>
  <si>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</si>
  <si>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</si>
  <si>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</si>
  <si>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</si>
  <si>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</si>
  <si>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</si>
  <si>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</si>
  <si>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</si>
  <si>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</si>
  <si>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</si>
  <si>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</si>
  <si>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</si>
  <si>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</si>
  <si>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</si>
  <si>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</si>
  <si>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</si>
  <si>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</si>
  <si>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</si>
  <si>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</si>
  <si>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</si>
  <si>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</si>
  <si>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</si>
  <si>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</si>
  <si>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</si>
  <si>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</si>
  <si>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</si>
  <si>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</si>
  <si>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</si>
  <si>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</si>
  <si>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</si>
  <si>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</si>
  <si>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</si>
  <si>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</si>
  <si>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</si>
  <si>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</si>
  <si>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</si>
  <si>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</si>
  <si>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</si>
  <si>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</si>
  <si>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</si>
  <si>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</si>
  <si>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</si>
  <si>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</si>
  <si>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</si>
  <si>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</si>
  <si>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</si>
  <si>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</si>
  <si>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</si>
  <si>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</si>
  <si>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</si>
  <si>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</si>
  <si>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</si>
  <si>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</si>
  <si>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</si>
  <si>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</si>
  <si>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</si>
  <si>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</si>
  <si>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</si>
  <si>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</si>
  <si>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</si>
  <si>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</si>
  <si>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</si>
  <si>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</si>
  <si>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</si>
  <si>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</si>
  <si>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</si>
  <si>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</si>
  <si>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</si>
  <si>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</si>
  <si>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</si>
  <si>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</si>
  <si>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</si>
  <si>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</si>
  <si>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</si>
  <si>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</si>
  <si>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</si>
  <si>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</si>
  <si>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</si>
  <si>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</si>
  <si>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</si>
  <si>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</si>
  <si>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</si>
  <si>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</si>
  <si>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</si>
  <si>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</si>
  <si>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</si>
  <si>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</si>
  <si>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</si>
  <si>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</si>
  <si>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</si>
  <si>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</si>
  <si>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</si>
  <si>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</si>
  <si>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</si>
  <si>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</si>
  <si>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</si>
  <si>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</si>
  <si>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</si>
  <si>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</si>
  <si>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</si>
  <si>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</si>
  <si>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</si>
  <si>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</si>
  <si>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</si>
  <si>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</si>
  <si>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</si>
  <si>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</si>
  <si>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</si>
  <si>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</si>
  <si>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</si>
  <si>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</si>
  <si>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</si>
  <si>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</si>
  <si>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</si>
  <si>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</si>
  <si>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</si>
  <si>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</si>
  <si>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</si>
  <si>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</si>
  <si>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</si>
  <si>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</si>
  <si>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</si>
  <si>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</si>
  <si>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</si>
  <si>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</si>
  <si>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</si>
  <si>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</si>
  <si>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</si>
  <si>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</si>
  <si>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</si>
  <si>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</si>
  <si>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</si>
  <si>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</si>
  <si>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</si>
  <si>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</si>
  <si>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</si>
  <si>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</si>
  <si>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</si>
  <si>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</si>
  <si>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</si>
  <si>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</si>
  <si>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</si>
  <si>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</si>
  <si>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</si>
  <si>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</si>
  <si>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</si>
  <si>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</si>
  <si>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</si>
  <si>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</si>
  <si>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</si>
  <si>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</si>
  <si>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</si>
  <si>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</si>
  <si>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</si>
  <si>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</si>
  <si>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</si>
  <si>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</si>
  <si>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</si>
  <si>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</si>
  <si>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</si>
  <si>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</si>
  <si>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</si>
  <si>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</si>
  <si>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</si>
  <si>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</si>
  <si>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</si>
  <si>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</si>
  <si>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</si>
  <si>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</si>
  <si>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</si>
  <si>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</si>
  <si>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</si>
  <si>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</si>
  <si>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</si>
  <si>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</si>
  <si>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</si>
  <si>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</si>
  <si>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</si>
  <si>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</si>
  <si>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</si>
  <si>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</si>
  <si>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</si>
  <si>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</si>
  <si>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</si>
  <si>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</si>
  <si>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</si>
  <si>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</si>
  <si>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</si>
  <si>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</si>
  <si>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</si>
  <si>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</si>
  <si>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</si>
  <si>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</si>
  <si>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</si>
  <si>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</si>
  <si>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</si>
  <si>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</si>
  <si>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</si>
  <si>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</si>
  <si>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</si>
  <si>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</si>
  <si>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</si>
  <si>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</si>
  <si>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</si>
  <si>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</si>
  <si>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</si>
  <si>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</si>
  <si>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</si>
  <si>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</si>
  <si>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</si>
  <si>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</si>
  <si>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</si>
  <si>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</si>
  <si>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</si>
  <si>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</si>
  <si>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</si>
  <si>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</si>
  <si>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</si>
  <si>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</si>
  <si>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</si>
  <si>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</si>
  <si>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</si>
  <si>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</si>
  <si>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</si>
  <si>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</si>
  <si>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</si>
  <si>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</si>
  <si>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</si>
  <si>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</si>
  <si>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</si>
  <si>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</si>
  <si>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</si>
  <si>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</si>
  <si>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</si>
  <si>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</si>
  <si>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</si>
  <si>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</si>
  <si>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</si>
  <si>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</si>
  <si>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</si>
  <si>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</si>
  <si>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</si>
  <si>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</si>
  <si>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</si>
  <si>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</si>
  <si>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</si>
  <si>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</si>
  <si>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</si>
  <si>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</si>
  <si>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</si>
  <si>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</si>
  <si>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</si>
  <si>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</si>
  <si>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</si>
  <si>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</si>
  <si>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</si>
  <si>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</si>
  <si>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</si>
  <si>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</si>
  <si>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</si>
  <si>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</si>
  <si>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</si>
  <si>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</si>
  <si>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</si>
  <si>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</si>
  <si>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</si>
  <si>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</si>
  <si>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</si>
  <si>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</si>
  <si>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</si>
  <si>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</si>
  <si>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</si>
  <si>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</si>
  <si>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</si>
  <si>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</si>
  <si>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</si>
  <si>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</si>
  <si>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</si>
  <si>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</si>
  <si>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</si>
  <si>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</si>
  <si>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</si>
  <si>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</si>
  <si>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</si>
  <si>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</si>
  <si>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</si>
  <si>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</si>
  <si>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</si>
  <si>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</si>
  <si>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</si>
  <si>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</si>
  <si>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</si>
  <si>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</si>
  <si>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</si>
  <si>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</si>
  <si>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</si>
  <si>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</si>
  <si>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</si>
  <si>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</si>
  <si>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</si>
  <si>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</si>
  <si>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</si>
  <si>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</si>
  <si>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</si>
  <si>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</si>
  <si>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</si>
  <si>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</si>
  <si>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</si>
  <si>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</si>
  <si>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</si>
  <si>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</si>
  <si>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</si>
  <si>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</si>
  <si>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</si>
  <si>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</si>
  <si>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</si>
  <si>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</si>
  <si>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</si>
  <si>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</si>
  <si>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</si>
  <si>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</si>
  <si>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</si>
  <si>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</si>
  <si>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</si>
  <si>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</si>
  <si>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</si>
  <si>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</si>
  <si>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</si>
  <si>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</si>
  <si>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</si>
  <si>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</si>
  <si>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</si>
  <si>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</si>
  <si>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</si>
  <si>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</si>
  <si>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</si>
  <si>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</si>
  <si>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</si>
  <si>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</si>
  <si>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</si>
  <si>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</si>
  <si>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</si>
  <si>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</si>
  <si>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</si>
  <si>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</si>
  <si>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</si>
  <si>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</si>
  <si>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</si>
  <si>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</si>
  <si>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</si>
  <si>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</si>
  <si>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</si>
  <si>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</si>
  <si>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</si>
  <si>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</si>
  <si>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</si>
  <si>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</si>
  <si>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</si>
  <si>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</si>
  <si>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</si>
  <si>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</si>
  <si>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</si>
  <si>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</si>
  <si>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</si>
  <si>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</si>
  <si>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</si>
  <si>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</si>
  <si>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</si>
  <si>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</si>
  <si>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</si>
  <si>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</si>
  <si>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</si>
  <si>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</si>
  <si>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</si>
  <si>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</si>
  <si>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</si>
  <si>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</si>
  <si>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</si>
  <si>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</si>
  <si>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</si>
  <si>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</si>
  <si>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</si>
  <si>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</si>
  <si>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</si>
  <si>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</si>
  <si>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</si>
  <si>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</si>
  <si>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</si>
  <si>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</si>
  <si>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</si>
  <si>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</si>
  <si>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</si>
  <si>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</si>
  <si>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</si>
  <si>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</si>
  <si>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</si>
  <si>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</si>
  <si>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</si>
  <si>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</si>
  <si>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</si>
  <si>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</si>
  <si>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</si>
  <si>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</si>
  <si>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</si>
  <si>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</si>
  <si>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</si>
  <si>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</si>
  <si>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</si>
  <si>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</si>
  <si>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</si>
  <si>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</si>
  <si>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</si>
  <si>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</si>
  <si>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</si>
  <si>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</si>
  <si>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</si>
  <si>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</si>
  <si>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</si>
  <si>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</si>
  <si>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</si>
  <si>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</si>
  <si>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</si>
  <si>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</si>
  <si>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</si>
  <si>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</si>
  <si>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</si>
  <si>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</si>
  <si>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</si>
  <si>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</si>
  <si>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</si>
  <si>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</si>
  <si>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</si>
  <si>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</si>
  <si>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</si>
  <si>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</si>
  <si>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</si>
  <si>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</si>
  <si>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</si>
  <si>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</si>
  <si>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</si>
  <si>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</si>
  <si>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</si>
  <si>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</si>
  <si>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</si>
  <si>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</si>
  <si>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</si>
  <si>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</si>
  <si>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</si>
  <si>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</si>
  <si>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</si>
  <si>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</si>
  <si>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</si>
  <si>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</si>
  <si>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</si>
  <si>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</si>
  <si>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</si>
  <si>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</si>
  <si>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</si>
  <si>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</si>
  <si>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</si>
  <si>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</si>
  <si>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</si>
  <si>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</si>
  <si>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</si>
  <si>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</si>
  <si>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</si>
  <si>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</si>
  <si>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</si>
  <si>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</si>
  <si>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</si>
  <si>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</si>
  <si>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</si>
  <si>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</si>
  <si>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</si>
  <si>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</si>
  <si>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</si>
  <si>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</si>
  <si>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</si>
  <si>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</si>
  <si>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</si>
  <si>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</si>
  <si>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</si>
  <si>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</si>
  <si>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</si>
  <si>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</si>
  <si>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</si>
  <si>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</si>
  <si>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</si>
  <si>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</si>
  <si>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</si>
  <si>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</si>
  <si>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</si>
  <si>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</si>
  <si>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</si>
  <si>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</si>
  <si>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</si>
  <si>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</si>
  <si>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</si>
  <si>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</si>
  <si>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</si>
  <si>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</si>
  <si>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</si>
  <si>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</si>
  <si>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</si>
  <si>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</si>
  <si>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</si>
  <si>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</si>
  <si>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</si>
  <si>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</si>
  <si>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</si>
  <si>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</si>
  <si>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</si>
  <si>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</si>
  <si>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</si>
  <si>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</si>
  <si>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</si>
  <si>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</si>
  <si>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</si>
  <si>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</si>
  <si>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</si>
  <si>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</si>
  <si>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</si>
  <si>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</si>
  <si>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</si>
  <si>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</si>
  <si>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</si>
  <si>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</si>
  <si>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</si>
  <si>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</si>
  <si>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</si>
  <si>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</si>
  <si>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</si>
  <si>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</si>
  <si>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</si>
  <si>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</si>
  <si>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</si>
  <si>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</si>
  <si>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</si>
  <si>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</si>
  <si>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</si>
  <si>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</si>
  <si>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</si>
  <si>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</si>
  <si>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</si>
  <si>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</si>
  <si>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</si>
  <si>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</si>
  <si>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</si>
  <si>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</si>
  <si>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</si>
  <si>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</si>
  <si>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</si>
  <si>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</si>
  <si>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</si>
  <si>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</si>
  <si>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</si>
  <si>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</si>
  <si>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</si>
  <si>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</si>
  <si>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</si>
  <si>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</si>
  <si>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</si>
  <si>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</si>
  <si>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</si>
  <si>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</si>
  <si>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</si>
  <si>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</si>
  <si>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</si>
  <si>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</si>
  <si>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</si>
  <si>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</si>
  <si>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</si>
  <si>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</si>
  <si>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</si>
  <si>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</si>
  <si>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</si>
  <si>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</si>
  <si>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</si>
  <si>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</si>
  <si>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</si>
  <si>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</si>
  <si>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</si>
  <si>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</si>
  <si>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</si>
  <si>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</si>
  <si>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</si>
  <si>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</si>
  <si>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</si>
  <si>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</si>
  <si>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</si>
  <si>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</si>
  <si>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</si>
  <si>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</si>
  <si>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</si>
  <si>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</si>
  <si>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</si>
  <si>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</si>
  <si>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</si>
  <si>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</si>
  <si>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</si>
  <si>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</si>
  <si>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</si>
  <si>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</si>
  <si>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</si>
  <si>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</si>
  <si>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</si>
  <si>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</si>
  <si>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</si>
  <si>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</si>
  <si>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</si>
  <si>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</si>
  <si>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</si>
  <si>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</si>
  <si>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</si>
  <si>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</si>
  <si>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</si>
  <si>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</si>
  <si>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</si>
  <si>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</si>
  <si>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</si>
  <si>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</si>
  <si>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</si>
  <si>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</si>
  <si>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</si>
  <si>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</si>
  <si>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</si>
  <si>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</si>
  <si>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</si>
  <si>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</si>
  <si>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</si>
  <si>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</si>
  <si>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</si>
  <si>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</si>
  <si>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</si>
  <si>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</si>
  <si>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</si>
  <si>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</si>
  <si>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</si>
  <si>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</si>
  <si>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</si>
  <si>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</si>
  <si>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</si>
  <si>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</si>
  <si>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</si>
  <si>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</si>
  <si>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</si>
  <si>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</si>
  <si>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</si>
  <si>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</si>
  <si>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</si>
  <si>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</si>
  <si>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</si>
  <si>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</si>
  <si>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</si>
  <si>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</si>
  <si>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</si>
  <si>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</si>
  <si>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</si>
  <si>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</si>
  <si>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</si>
  <si>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</si>
  <si>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</si>
  <si>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</si>
  <si>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</si>
  <si>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</si>
  <si>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</si>
  <si>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</si>
  <si>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</si>
  <si>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</si>
  <si>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</si>
  <si>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</si>
  <si>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</si>
  <si>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</si>
  <si>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</si>
  <si>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</si>
  <si>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</si>
  <si>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</si>
  <si>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</si>
  <si>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</si>
  <si>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</si>
  <si>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</si>
  <si>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</si>
  <si>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</si>
  <si>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</si>
  <si>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</si>
  <si>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</si>
  <si>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</si>
  <si>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</si>
  <si>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</si>
  <si>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</si>
  <si>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</si>
  <si>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</si>
  <si>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</si>
  <si>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</si>
  <si>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</si>
  <si>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</si>
  <si>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</si>
  <si>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</si>
  <si>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</si>
  <si>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</si>
  <si>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</si>
  <si>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</si>
  <si>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</si>
  <si>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</si>
  <si>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</si>
  <si>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</si>
  <si>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</si>
  <si>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</si>
  <si>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</si>
  <si>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</si>
  <si>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</si>
  <si>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</si>
  <si>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</si>
  <si>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</si>
  <si>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</si>
  <si>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</si>
  <si>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</si>
  <si>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</si>
  <si>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</si>
  <si>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</si>
  <si>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</si>
  <si>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</si>
  <si>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</si>
  <si>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</si>
  <si>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</si>
  <si>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</si>
  <si>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</si>
  <si>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</si>
  <si>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</si>
  <si>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</si>
  <si>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</si>
  <si>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</si>
  <si>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</si>
  <si>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</si>
  <si>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</si>
  <si>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</si>
  <si>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</si>
  <si>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</si>
  <si>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</si>
  <si>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</si>
  <si>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</si>
  <si>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</si>
  <si>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</si>
  <si>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</si>
  <si>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</si>
  <si>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</si>
  <si>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</si>
  <si>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</si>
  <si>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</si>
  <si>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</si>
  <si>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</si>
  <si>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</si>
  <si>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</si>
  <si>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</si>
  <si>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</si>
  <si>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</si>
  <si>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</si>
  <si>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</si>
  <si>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</si>
  <si>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</si>
  <si>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</si>
  <si>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</si>
  <si>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</si>
  <si>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</si>
  <si>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</si>
  <si>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</si>
  <si>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</si>
  <si>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</si>
  <si>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</si>
  <si>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</si>
  <si>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</si>
  <si>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</si>
  <si>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</si>
  <si>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</si>
  <si>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</si>
  <si>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</si>
  <si>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</si>
  <si>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</si>
  <si>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</si>
  <si>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</si>
  <si>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</si>
  <si>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</si>
  <si>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</si>
  <si>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</si>
  <si>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</si>
  <si>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</si>
  <si>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</si>
  <si>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</si>
  <si>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</si>
  <si>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</si>
  <si>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</si>
  <si>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</si>
  <si>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</si>
  <si>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</si>
  <si>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</si>
  <si>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</si>
  <si>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</si>
  <si>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</si>
  <si>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</si>
  <si>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</si>
  <si>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</si>
  <si>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</si>
  <si>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</si>
  <si>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</si>
  <si>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</si>
  <si>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</si>
  <si>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</si>
  <si>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</si>
  <si>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</si>
  <si>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</si>
  <si>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</si>
  <si>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</si>
  <si>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</si>
  <si>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</si>
  <si>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</si>
  <si>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</si>
  <si>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</si>
  <si>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</si>
  <si>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</si>
  <si>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</si>
  <si>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</si>
  <si>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</si>
  <si>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</si>
  <si>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</si>
  <si>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</si>
  <si>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</si>
  <si>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</si>
  <si>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</si>
  <si>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</si>
  <si>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</si>
  <si>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</si>
  <si>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</si>
  <si>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</si>
  <si>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</si>
  <si>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</si>
  <si>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</si>
  <si>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</si>
  <si>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</si>
  <si>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</si>
  <si>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</si>
  <si>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</si>
  <si>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</si>
  <si>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</si>
  <si>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</si>
  <si>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</si>
  <si>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</si>
  <si>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</si>
  <si>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</si>
  <si>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</si>
  <si>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</si>
  <si>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</si>
  <si>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</si>
  <si>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</si>
  <si>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</si>
  <si>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</si>
  <si>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</si>
  <si>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</si>
  <si>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</si>
  <si>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</si>
  <si>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</si>
  <si>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</si>
  <si>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</si>
  <si>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</si>
  <si>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</si>
  <si>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</si>
  <si>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</si>
  <si>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</si>
  <si>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</si>
  <si>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</si>
  <si>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</si>
  <si>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</si>
  <si>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</si>
  <si>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</si>
  <si>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</si>
  <si>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</si>
  <si>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</si>
  <si>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</si>
  <si>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</si>
  <si>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</si>
  <si>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</si>
  <si>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</si>
  <si>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</si>
  <si>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</si>
  <si>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</si>
  <si>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</si>
  <si>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</si>
  <si>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</si>
  <si>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</si>
  <si>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</si>
  <si>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</si>
  <si>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</si>
  <si>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</si>
  <si>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</si>
  <si>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</si>
  <si>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</si>
  <si>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</si>
  <si>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</si>
  <si>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</si>
  <si>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</si>
  <si>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</si>
  <si>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</si>
  <si>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</si>
  <si>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</si>
  <si>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</si>
  <si>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</si>
  <si>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</si>
  <si>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</si>
  <si>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</si>
  <si>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</si>
  <si>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</si>
  <si>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</si>
  <si>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</si>
  <si>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</si>
  <si>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</si>
  <si>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</si>
  <si>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</si>
  <si>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</si>
  <si>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</si>
  <si>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</si>
  <si>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</si>
  <si>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</si>
  <si>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</si>
  <si>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</si>
  <si>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</si>
  <si>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</si>
  <si>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</si>
  <si>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</si>
  <si>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</si>
  <si>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</si>
  <si>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</si>
  <si>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</si>
  <si>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</si>
  <si>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</si>
  <si>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</si>
  <si>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</si>
  <si>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</si>
  <si>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</si>
  <si>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</si>
  <si>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</si>
  <si>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</si>
  <si>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</si>
  <si>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</si>
  <si>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</si>
  <si>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</si>
  <si>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</si>
  <si>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</si>
  <si>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</si>
  <si>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</si>
  <si>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</si>
  <si>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</si>
  <si>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</si>
  <si>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</si>
  <si>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</si>
  <si>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</si>
  <si>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</si>
  <si>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</si>
  <si>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</si>
  <si>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</si>
  <si>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</si>
  <si>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</si>
  <si>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</si>
  <si>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</si>
  <si>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</si>
  <si>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</si>
  <si>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</si>
  <si>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</si>
  <si>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</si>
  <si>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</si>
  <si>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</si>
  <si>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</si>
  <si>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</si>
  <si>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</si>
  <si>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</si>
  <si>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</si>
  <si>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</si>
  <si>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</si>
  <si>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</si>
  <si>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</si>
  <si>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</si>
  <si>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</si>
  <si>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</si>
  <si>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</si>
  <si>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</si>
  <si>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</si>
  <si>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</si>
  <si>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</si>
  <si>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</si>
  <si>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</si>
  <si>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</si>
  <si>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</si>
  <si>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</si>
  <si>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</si>
  <si>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</si>
  <si>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</si>
  <si>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</si>
  <si>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</si>
  <si>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</si>
  <si>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</si>
  <si>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</si>
  <si>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</si>
  <si>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</si>
  <si>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</si>
  <si>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</si>
  <si>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</si>
  <si>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</si>
  <si>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</si>
  <si>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</si>
  <si>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</si>
  <si>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</si>
  <si>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</si>
  <si>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</si>
  <si>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</si>
  <si>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</si>
  <si>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</si>
  <si>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</si>
  <si>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</si>
  <si>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</si>
  <si>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</si>
  <si>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</si>
  <si>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</si>
  <si>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</si>
  <si>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</si>
  <si>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</si>
  <si>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</si>
  <si>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</si>
  <si>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</si>
  <si>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</si>
  <si>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</si>
  <si>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</si>
  <si>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</si>
  <si>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</si>
  <si>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</si>
  <si>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</si>
  <si>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</si>
  <si>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</si>
  <si>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</si>
  <si>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</si>
  <si>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</si>
  <si>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</si>
  <si>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</si>
  <si>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</si>
  <si>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</si>
  <si>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</si>
  <si>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</si>
  <si>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</si>
  <si>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</si>
  <si>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</si>
  <si>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</si>
  <si>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</si>
  <si>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</si>
  <si>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</si>
  <si>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</si>
  <si>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</si>
  <si>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</si>
  <si>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</si>
  <si>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</si>
  <si>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</si>
  <si>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</si>
  <si>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</si>
  <si>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</si>
  <si>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</si>
  <si>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</si>
  <si>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</si>
  <si>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</si>
  <si>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</si>
  <si>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</si>
  <si>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</si>
  <si>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</si>
  <si>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</si>
  <si>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</si>
  <si>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</si>
  <si>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</si>
  <si>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</si>
  <si>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</si>
  <si>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</si>
  <si>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</si>
  <si>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</si>
  <si>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</si>
  <si>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</si>
  <si>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</si>
  <si>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</si>
  <si>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</si>
  <si>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</si>
  <si>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</si>
  <si>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</si>
  <si>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</si>
  <si>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</si>
  <si>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</si>
  <si>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</si>
  <si>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</si>
  <si>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</si>
  <si>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</si>
  <si>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</si>
  <si>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</si>
  <si>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</si>
  <si>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</si>
  <si>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</si>
  <si>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</si>
  <si>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</si>
  <si>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</si>
  <si>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</si>
  <si>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</si>
  <si>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</si>
  <si>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</si>
  <si>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</si>
  <si>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</si>
  <si>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</si>
  <si>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</si>
  <si>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</si>
  <si>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</si>
  <si>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</si>
  <si>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</si>
  <si>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</si>
  <si>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</si>
  <si>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</si>
  <si>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</si>
  <si>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</si>
  <si>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</si>
  <si>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</si>
  <si>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</si>
  <si>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</si>
  <si>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</si>
  <si>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</si>
  <si>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</si>
  <si>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</si>
  <si>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</si>
  <si>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</si>
  <si>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</si>
  <si>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</si>
  <si>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</si>
  <si>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</si>
  <si>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</si>
  <si>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</si>
  <si>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</si>
  <si>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</si>
  <si>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</si>
  <si>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</si>
  <si>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</si>
  <si>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</si>
  <si>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</si>
  <si>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</si>
  <si>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</si>
  <si>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</si>
  <si>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</si>
  <si>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</si>
  <si>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</si>
  <si>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</si>
  <si>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</si>
  <si>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</si>
  <si>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</si>
  <si>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</si>
  <si>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</si>
  <si>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</si>
  <si>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</si>
  <si>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</si>
  <si>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</si>
  <si>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</si>
  <si>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</si>
  <si>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</si>
  <si>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</si>
  <si>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</si>
  <si>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</si>
  <si>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</si>
  <si>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</si>
  <si>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</si>
  <si>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</si>
  <si>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</si>
  <si>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</si>
  <si>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</si>
  <si>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</si>
  <si>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</si>
  <si>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</si>
  <si>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</si>
  <si>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</si>
  <si>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</si>
  <si>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</si>
  <si>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</si>
  <si>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</si>
  <si>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</si>
  <si>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</si>
  <si>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</si>
  <si>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</si>
  <si>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</si>
  <si>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</si>
  <si>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</si>
  <si>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</si>
  <si>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</si>
  <si>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</si>
  <si>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</si>
  <si>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</si>
  <si>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</si>
  <si>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</si>
  <si>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</si>
  <si>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</si>
  <si>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</si>
  <si>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</si>
  <si>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</si>
  <si>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</si>
  <si>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</si>
  <si>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</si>
  <si>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</si>
  <si>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</si>
  <si>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</si>
  <si>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</si>
  <si>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</si>
  <si>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</si>
  <si>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</si>
  <si>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</si>
  <si>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</si>
  <si>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</si>
  <si>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</si>
  <si>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</si>
  <si>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</si>
  <si>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</si>
  <si>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</si>
  <si>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</si>
  <si>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</si>
  <si>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</si>
  <si>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</si>
  <si>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</si>
  <si>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</si>
  <si>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</si>
  <si>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</si>
  <si>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</si>
  <si>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</si>
  <si>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</si>
  <si>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</si>
  <si>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</si>
  <si>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</si>
  <si>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</si>
  <si>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</si>
  <si>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</si>
  <si>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</si>
  <si>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</si>
  <si>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</si>
  <si>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</si>
  <si>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</si>
  <si>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</si>
  <si>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</si>
  <si>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</si>
  <si>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</si>
  <si>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</si>
  <si>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</si>
  <si>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</si>
  <si>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</si>
  <si>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</si>
  <si>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</si>
  <si>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</si>
  <si>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</si>
  <si>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</si>
  <si>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</si>
  <si>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</si>
  <si>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</si>
  <si>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</si>
  <si>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</si>
  <si>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</si>
  <si>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</si>
  <si>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</si>
  <si>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</si>
  <si>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</si>
  <si>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</si>
  <si>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</si>
  <si>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</si>
  <si>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</si>
  <si>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</si>
  <si>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</si>
  <si>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</si>
  <si>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</si>
  <si>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</si>
  <si>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</si>
  <si>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</si>
  <si>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</si>
  <si>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</si>
  <si>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</si>
  <si>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</si>
  <si>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</si>
  <si>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</si>
  <si>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</si>
  <si>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</si>
  <si>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</si>
  <si>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</si>
  <si>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</si>
  <si>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</si>
  <si>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</si>
  <si>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</si>
  <si>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</si>
  <si>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</si>
  <si>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</si>
  <si>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</si>
  <si>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</si>
  <si>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</si>
  <si>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</si>
  <si>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</si>
  <si>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</si>
  <si>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</si>
  <si>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</si>
  <si>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</si>
  <si>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</si>
  <si>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</si>
  <si>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</si>
  <si>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</si>
  <si>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</si>
  <si>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</si>
  <si>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</si>
  <si>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</si>
  <si>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</si>
  <si>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</si>
  <si>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</si>
  <si>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</si>
  <si>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</si>
  <si>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</si>
  <si>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</si>
  <si>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</si>
  <si>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</si>
  <si>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</si>
  <si>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</si>
  <si>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</si>
  <si>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</si>
  <si>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</si>
  <si>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</si>
  <si>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</si>
  <si>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</si>
  <si>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</si>
  <si>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</si>
  <si>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</si>
  <si>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</si>
  <si>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</si>
  <si>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</si>
  <si>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</si>
  <si>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</si>
  <si>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</si>
  <si>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</si>
  <si>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</si>
  <si>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</si>
  <si>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</si>
  <si>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</si>
  <si>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</si>
  <si>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</si>
  <si>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</si>
  <si>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</si>
  <si>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</si>
  <si>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</si>
  <si>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</si>
  <si>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</si>
  <si>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</si>
  <si>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</si>
  <si>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</si>
  <si>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</si>
  <si>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</si>
  <si>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</si>
  <si>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</si>
  <si>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</si>
  <si>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</si>
  <si>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</si>
  <si>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</si>
  <si>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</si>
  <si>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</si>
  <si>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</si>
  <si>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</si>
  <si>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</si>
  <si>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</si>
  <si>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</si>
  <si>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</si>
  <si>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</si>
  <si>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</si>
  <si>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</si>
  <si>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</si>
  <si>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</si>
  <si>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</si>
  <si>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</si>
  <si>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</si>
  <si>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</si>
  <si>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</si>
  <si>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</si>
  <si>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</si>
  <si>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</si>
  <si>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</si>
  <si>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</si>
  <si>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</si>
  <si>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</si>
  <si>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</si>
  <si>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</si>
  <si>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</si>
  <si>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</si>
  <si>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</si>
  <si>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</si>
  <si>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</si>
  <si>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</si>
  <si>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</si>
  <si>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</si>
  <si>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</si>
  <si>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</si>
  <si>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</si>
  <si>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</si>
  <si>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</si>
  <si>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</si>
  <si>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</si>
  <si>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</si>
  <si>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</si>
  <si>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</si>
  <si>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</si>
  <si>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</si>
  <si>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</si>
  <si>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</si>
  <si>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</si>
  <si>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</si>
  <si>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</si>
  <si>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</si>
  <si>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</si>
  <si>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</si>
  <si>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</si>
  <si>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</si>
  <si>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</si>
  <si>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</si>
  <si>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</si>
  <si>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</si>
  <si>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</si>
  <si>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</si>
  <si>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</si>
  <si>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</si>
  <si>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</si>
  <si>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</si>
  <si>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</si>
  <si>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</si>
  <si>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</si>
  <si>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</si>
  <si>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</si>
  <si>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</si>
  <si>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</si>
  <si>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</si>
  <si>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</si>
  <si>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</si>
  <si>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</si>
  <si>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</si>
  <si>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</si>
  <si>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</si>
  <si>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</si>
  <si>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</si>
  <si>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</si>
  <si>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</si>
  <si>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</si>
  <si>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</si>
  <si>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</si>
  <si>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</si>
  <si>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</si>
  <si>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</si>
  <si>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</si>
  <si>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</si>
  <si>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</si>
  <si>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</si>
  <si>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</si>
  <si>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</si>
  <si>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</si>
  <si>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</si>
  <si>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</si>
  <si>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</si>
  <si>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</si>
  <si>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</si>
  <si>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</si>
  <si>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</si>
  <si>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</si>
  <si>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</si>
  <si>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</si>
  <si>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</si>
  <si>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</si>
  <si>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</si>
  <si>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</si>
  <si>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</si>
  <si>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</si>
  <si>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</si>
  <si>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</si>
  <si>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</si>
  <si>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</si>
  <si>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</si>
  <si>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</si>
  <si>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</si>
  <si>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</si>
  <si>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</si>
  <si>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</si>
  <si>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</si>
  <si>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</si>
  <si>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</si>
  <si>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</si>
  <si>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</si>
  <si>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</si>
  <si>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</si>
  <si>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</si>
  <si>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</si>
  <si>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</si>
  <si>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</si>
  <si>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</si>
  <si>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</si>
  <si>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</si>
  <si>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</si>
  <si>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</si>
  <si>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</si>
  <si>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</si>
  <si>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</si>
  <si>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</si>
  <si>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</si>
  <si>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</si>
  <si>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</si>
  <si>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</si>
  <si>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</si>
  <si>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</si>
  <si>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</si>
  <si>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</si>
  <si>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</si>
  <si>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</si>
  <si>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</si>
  <si>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</si>
  <si>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</si>
  <si>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</si>
  <si>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</si>
  <si>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</si>
  <si>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</si>
  <si>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</si>
  <si>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</si>
  <si>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</si>
  <si>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</si>
  <si>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</si>
  <si>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</si>
  <si>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</si>
  <si>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</si>
  <si>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</si>
  <si>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</si>
  <si>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</si>
  <si>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</si>
  <si>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</si>
  <si>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</si>
  <si>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</si>
  <si>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</si>
  <si>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</si>
  <si>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</si>
  <si>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</si>
  <si>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</si>
  <si>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</si>
  <si>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</si>
  <si>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</si>
  <si>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</si>
  <si>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</si>
  <si>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</si>
  <si>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</si>
  <si>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</si>
  <si>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</si>
  <si>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</si>
  <si>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</si>
  <si>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</si>
  <si>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</si>
  <si>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</si>
  <si>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</si>
  <si>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</si>
  <si>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</si>
  <si>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</si>
  <si>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</si>
  <si>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</si>
  <si>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</si>
  <si>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</si>
  <si>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</si>
  <si>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</si>
  <si>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</si>
  <si>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</si>
  <si>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</si>
  <si>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</si>
  <si>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</si>
  <si>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</si>
  <si>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</si>
  <si>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</si>
  <si>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</si>
  <si>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</si>
  <si>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</si>
  <si>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</si>
  <si>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</si>
  <si>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</si>
  <si>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</si>
  <si>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</si>
  <si>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</si>
  <si>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</si>
  <si>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</si>
  <si>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</si>
  <si>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</si>
  <si>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</si>
  <si>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</si>
  <si>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</si>
  <si>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</si>
  <si>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</si>
  <si>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</si>
  <si>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</si>
  <si>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</si>
  <si>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</si>
  <si>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</si>
  <si>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</si>
  <si>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</si>
  <si>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</si>
  <si>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</si>
  <si>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</si>
  <si>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</si>
  <si>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</si>
  <si>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</si>
  <si>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</si>
  <si>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</si>
  <si>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</si>
  <si>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</si>
  <si>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</si>
  <si>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</si>
  <si>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</si>
  <si>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</si>
  <si>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</si>
  <si>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</si>
  <si>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</si>
  <si>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</si>
  <si>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</si>
  <si>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</si>
  <si>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</si>
  <si>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</si>
  <si>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</si>
  <si>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</si>
  <si>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</si>
  <si>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</si>
  <si>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</si>
  <si>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</si>
  <si>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</si>
  <si>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</si>
  <si>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</si>
  <si>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</si>
  <si>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</si>
  <si>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</si>
  <si>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</si>
  <si>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</si>
  <si>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</si>
  <si>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</si>
  <si>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</si>
  <si>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</si>
  <si>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</si>
  <si>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</si>
  <si>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</si>
  <si>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</si>
  <si>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</si>
  <si>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</si>
  <si>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</si>
  <si>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</si>
  <si>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</si>
  <si>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</si>
  <si>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</si>
  <si>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</si>
  <si>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</si>
  <si>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</si>
  <si>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</si>
  <si>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</si>
  <si>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</si>
  <si>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</si>
  <si>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</si>
  <si>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</si>
  <si>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</si>
  <si>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</si>
  <si>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</si>
  <si>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</si>
  <si>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</si>
  <si>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</si>
  <si>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</si>
  <si>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</si>
  <si>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</si>
  <si>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</si>
  <si>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</si>
  <si>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</si>
  <si>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</si>
  <si>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</si>
  <si>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</si>
  <si>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</si>
  <si>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</si>
  <si>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</si>
  <si>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</si>
  <si>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</si>
  <si>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</si>
  <si>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</si>
  <si>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</si>
  <si>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</si>
  <si>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</si>
  <si>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</si>
  <si>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</si>
  <si>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</si>
  <si>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</si>
  <si>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</si>
  <si>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</si>
  <si>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</si>
  <si>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</si>
  <si>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</si>
  <si>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</si>
  <si>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</si>
  <si>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</si>
  <si>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</si>
  <si>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</si>
  <si>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</si>
  <si>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</si>
  <si>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</si>
  <si>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</si>
  <si>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</si>
  <si>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</si>
  <si>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</si>
  <si>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</si>
  <si>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</si>
  <si>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</si>
  <si>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</si>
  <si>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</si>
  <si>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</si>
  <si>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</si>
  <si>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</si>
  <si>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</si>
  <si>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</si>
  <si>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</si>
  <si>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</si>
  <si>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</si>
  <si>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</si>
  <si>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</si>
  <si>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</si>
  <si>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</si>
  <si>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</si>
  <si>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</si>
  <si>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</si>
  <si>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</si>
  <si>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</si>
  <si>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</si>
  <si>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</si>
  <si>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</si>
  <si>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</si>
  <si>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</si>
  <si>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</si>
  <si>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</si>
  <si>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</si>
  <si>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</si>
  <si>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</si>
  <si>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</si>
  <si>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</si>
  <si>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</si>
  <si>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</si>
  <si>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</si>
  <si>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</si>
  <si>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</si>
  <si>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</si>
  <si>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</si>
  <si>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</si>
  <si>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</si>
  <si>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</si>
  <si>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</si>
  <si>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</si>
  <si>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</si>
  <si>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</si>
  <si>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</si>
  <si>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</si>
  <si>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</si>
  <si>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</si>
  <si>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</si>
  <si>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</si>
  <si>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</si>
  <si>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</si>
  <si>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</si>
  <si>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</si>
  <si>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</si>
  <si>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</si>
  <si>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</si>
  <si>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</si>
  <si>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</si>
  <si>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</si>
  <si>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</si>
  <si>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</si>
  <si>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</si>
  <si>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</si>
  <si>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</si>
  <si>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</si>
  <si>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</si>
  <si>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</si>
  <si>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</si>
  <si>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</si>
  <si>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</si>
  <si>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</si>
  <si>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</si>
  <si>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</si>
  <si>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</si>
  <si>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</si>
  <si>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</si>
  <si>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</si>
  <si>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</si>
  <si>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</si>
  <si>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</si>
  <si>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</si>
  <si>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</si>
  <si>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</si>
  <si>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</si>
  <si>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</si>
  <si>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</si>
  <si>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</si>
  <si>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</si>
  <si>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</si>
  <si>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</si>
  <si>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</si>
  <si>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</si>
  <si>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</si>
  <si>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</si>
  <si>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</si>
  <si>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</si>
  <si>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</si>
  <si>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</si>
  <si>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</si>
  <si>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</si>
  <si>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</si>
  <si>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</si>
  <si>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</si>
  <si>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</si>
  <si>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</si>
  <si>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</si>
  <si>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</si>
  <si>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</si>
  <si>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</si>
  <si>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</si>
  <si>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</si>
  <si>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</si>
  <si>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</si>
  <si>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</si>
  <si>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</si>
  <si>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</si>
  <si>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</si>
  <si>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</si>
  <si>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</si>
  <si>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</si>
  <si>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</si>
  <si>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</si>
  <si>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</si>
  <si>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</si>
  <si>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</si>
  <si>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</si>
  <si>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</si>
  <si>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</si>
  <si>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</si>
  <si>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</si>
  <si>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</si>
  <si>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</si>
  <si>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</si>
  <si>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</si>
  <si>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</si>
  <si>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</si>
  <si>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</si>
  <si>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</si>
  <si>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</si>
  <si>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</si>
  <si>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</si>
  <si>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</si>
  <si>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</si>
  <si>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</si>
  <si>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</si>
  <si>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</si>
  <si>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</si>
  <si>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</si>
  <si>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</si>
  <si>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</si>
  <si>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</si>
  <si>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</si>
  <si>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</si>
  <si>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</si>
  <si>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</si>
  <si>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</si>
  <si>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</si>
  <si>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</si>
  <si>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</si>
  <si>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</si>
  <si>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</si>
  <si>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</si>
  <si>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</si>
  <si>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</si>
  <si>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</si>
  <si>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</si>
  <si>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</si>
  <si>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</si>
  <si>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</si>
  <si>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</si>
  <si>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</si>
  <si>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</si>
  <si>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</si>
  <si>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</si>
  <si>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</si>
  <si>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</si>
  <si>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</si>
  <si>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</si>
  <si>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</si>
  <si>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</si>
  <si>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</si>
  <si>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</si>
  <si>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</si>
  <si>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</si>
  <si>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</si>
  <si>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</si>
  <si>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</si>
  <si>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</si>
  <si>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</si>
  <si>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</si>
  <si>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</si>
  <si>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</si>
  <si>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</si>
  <si>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</si>
  <si>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</si>
  <si>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</si>
  <si>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</si>
  <si>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</si>
  <si>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</si>
  <si>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</si>
  <si>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</si>
  <si>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</si>
  <si>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</si>
  <si>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</si>
  <si>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</si>
  <si>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</si>
  <si>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</si>
  <si>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</si>
  <si>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</si>
  <si>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</si>
  <si>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</si>
  <si>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</si>
  <si>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</si>
  <si>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</si>
  <si>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</si>
  <si>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</si>
  <si>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</si>
  <si>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</si>
  <si>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</si>
  <si>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</si>
  <si>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</si>
  <si>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</si>
  <si>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</si>
  <si>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</si>
  <si>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</si>
  <si>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</si>
  <si>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</si>
  <si>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</si>
  <si>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</si>
  <si>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</si>
  <si>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</si>
  <si>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</si>
  <si>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</si>
  <si>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</si>
  <si>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</si>
  <si>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</si>
  <si>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</si>
  <si>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</si>
  <si>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</si>
  <si>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</si>
  <si>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</si>
  <si>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</si>
  <si>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</si>
  <si>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</si>
  <si>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</si>
  <si>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</si>
  <si>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</si>
  <si>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</si>
  <si>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</si>
  <si>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</si>
  <si>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</si>
  <si>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</si>
  <si>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</si>
  <si>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</si>
  <si>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</si>
  <si>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</si>
  <si>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</si>
  <si>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</si>
  <si>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</si>
  <si>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</si>
  <si>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</si>
  <si>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</si>
  <si>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</si>
  <si>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</si>
  <si>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</si>
  <si>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</si>
  <si>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</si>
  <si>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</si>
  <si>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</si>
  <si>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</si>
  <si>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</si>
  <si>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</si>
  <si>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</si>
  <si>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</si>
  <si>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</si>
  <si>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</si>
  <si>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</si>
  <si>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</si>
  <si>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</si>
  <si>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</si>
  <si>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</si>
  <si>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</si>
  <si>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</si>
  <si>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</si>
  <si>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</si>
  <si>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</si>
  <si>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</si>
  <si>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</si>
  <si>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</si>
  <si>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</si>
  <si>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</si>
  <si>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</si>
  <si>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</si>
  <si>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</si>
  <si>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</si>
  <si>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</si>
  <si>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</si>
  <si>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</si>
  <si>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</si>
  <si>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</si>
  <si>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</si>
  <si>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</si>
  <si>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</si>
  <si>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</si>
  <si>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</si>
  <si>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</si>
  <si>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</si>
  <si>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</si>
  <si>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</si>
  <si>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</si>
  <si>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</si>
  <si>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</si>
  <si>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</si>
  <si>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</si>
  <si>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</si>
  <si>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</si>
  <si>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</si>
  <si>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</si>
  <si>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</si>
  <si>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</si>
  <si>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</si>
  <si>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</si>
  <si>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</si>
  <si>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</si>
  <si>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</si>
  <si>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</si>
  <si>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</si>
  <si>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</si>
  <si>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</si>
  <si>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</si>
  <si>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</si>
  <si>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</si>
  <si>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</si>
  <si>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</si>
  <si>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</si>
  <si>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</si>
  <si>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</si>
  <si>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</si>
  <si>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</si>
  <si>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</si>
  <si>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</si>
  <si>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</si>
  <si>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</si>
  <si>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</si>
  <si>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</si>
  <si>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</si>
  <si>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</si>
  <si>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</si>
  <si>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</si>
  <si>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</si>
  <si>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</si>
  <si>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</si>
  <si>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</si>
  <si>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</si>
  <si>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</si>
  <si>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</si>
  <si>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</si>
  <si>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</si>
  <si>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</si>
  <si>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</si>
  <si>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</si>
  <si>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</si>
  <si>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</si>
  <si>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</si>
  <si>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</si>
  <si>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</si>
  <si>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</si>
  <si>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</si>
  <si>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</si>
  <si>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</si>
  <si>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</si>
  <si>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</si>
  <si>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</si>
  <si>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</si>
  <si>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</si>
  <si>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</si>
  <si>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</si>
  <si>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</si>
  <si>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</si>
  <si>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</si>
  <si>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</si>
  <si>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</si>
  <si>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</si>
  <si>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</si>
  <si>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</si>
  <si>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</si>
  <si>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</si>
  <si>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</si>
  <si>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</si>
  <si>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</si>
  <si>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</si>
  <si>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</si>
  <si>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</si>
  <si>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</si>
  <si>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</si>
  <si>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</si>
  <si>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</si>
  <si>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</si>
  <si>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</si>
  <si>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</si>
  <si>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</si>
  <si>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</si>
  <si>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</si>
  <si>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</si>
  <si>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</si>
  <si>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</si>
  <si>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</si>
  <si>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</si>
  <si>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</si>
  <si>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</si>
  <si>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</si>
  <si>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</si>
  <si>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</si>
  <si>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</si>
  <si>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</si>
  <si>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</si>
  <si>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</si>
  <si>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</si>
  <si>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</si>
  <si>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</si>
  <si>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</si>
  <si>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</si>
  <si>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</si>
  <si>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</si>
  <si>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</si>
  <si>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</si>
  <si>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</si>
  <si>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</si>
  <si>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</si>
  <si>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</si>
  <si>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</si>
  <si>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</si>
  <si>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</si>
  <si>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</si>
  <si>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</si>
  <si>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</si>
  <si>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</si>
  <si>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</si>
  <si>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</si>
  <si>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</si>
  <si>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</si>
  <si>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</si>
  <si>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</si>
  <si>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</si>
  <si>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</si>
  <si>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</si>
  <si>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</si>
  <si>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</si>
  <si>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</si>
  <si>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</si>
  <si>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</si>
  <si>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</si>
  <si>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</si>
  <si>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</si>
  <si>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</si>
  <si>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</si>
  <si>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</si>
  <si>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</si>
  <si>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</si>
  <si>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</si>
  <si>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</si>
  <si>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</si>
  <si>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</si>
  <si>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</si>
  <si>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</si>
  <si>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</si>
  <si>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</si>
  <si>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</si>
  <si>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</si>
  <si>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</si>
  <si>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</si>
  <si>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</si>
  <si>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</si>
  <si>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</si>
  <si>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</si>
  <si>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</si>
  <si>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</si>
  <si>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</si>
  <si>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</si>
  <si>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</si>
  <si>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</si>
  <si>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</si>
  <si>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</si>
  <si>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</si>
  <si>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</si>
  <si>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</si>
  <si>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</si>
  <si>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</si>
  <si>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</si>
  <si>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</si>
  <si>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</si>
  <si>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</si>
  <si>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</si>
  <si>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</si>
  <si>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</si>
  <si>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</si>
  <si>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</si>
  <si>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</si>
  <si>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</si>
  <si>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</si>
  <si>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</si>
  <si>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</si>
  <si>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</si>
  <si>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</si>
  <si>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</si>
  <si>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</si>
  <si>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</si>
  <si>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</si>
  <si>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</si>
  <si>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</si>
  <si>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</si>
  <si>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</si>
  <si>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</si>
  <si>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</si>
  <si>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</si>
  <si>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</si>
  <si>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</si>
  <si>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</si>
  <si>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</si>
  <si>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</si>
  <si>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</si>
  <si>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</si>
  <si>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</si>
  <si>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</si>
  <si>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</si>
  <si>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</si>
  <si>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</si>
  <si>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</si>
  <si>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</si>
  <si>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</si>
  <si>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</si>
  <si>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</si>
  <si>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</si>
  <si>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</si>
  <si>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</si>
  <si>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</si>
  <si>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</si>
  <si>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</si>
  <si>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</si>
  <si>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</si>
  <si>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</si>
  <si>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</si>
  <si>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</si>
  <si>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</si>
  <si>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</si>
  <si>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</si>
  <si>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</si>
  <si>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</si>
  <si>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</si>
  <si>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</si>
  <si>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</si>
  <si>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</si>
  <si>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</si>
  <si>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</si>
  <si>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</si>
  <si>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</si>
  <si>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</si>
  <si>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</si>
  <si>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</si>
  <si>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</si>
  <si>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</si>
  <si>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</si>
  <si>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</si>
  <si>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</si>
  <si>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</si>
  <si>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</si>
  <si>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</si>
  <si>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</si>
  <si>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</si>
  <si>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</si>
  <si>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</si>
  <si>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</si>
  <si>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</si>
  <si>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</si>
  <si>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</si>
  <si>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</si>
  <si>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</si>
  <si>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</si>
  <si>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</si>
  <si>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</si>
  <si>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</si>
  <si>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</si>
  <si>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</si>
  <si>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</si>
  <si>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</si>
  <si>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</si>
  <si>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</si>
  <si>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</si>
  <si>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</si>
  <si>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</si>
  <si>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</si>
  <si>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</si>
  <si>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</si>
  <si>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</si>
  <si>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</si>
  <si>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</si>
  <si>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</si>
  <si>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</si>
  <si>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</si>
  <si>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</si>
  <si>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</si>
  <si>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</si>
  <si>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</si>
  <si>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</si>
  <si>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</si>
  <si>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</si>
  <si>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</si>
  <si>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</si>
  <si>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</si>
  <si>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</si>
  <si>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</si>
  <si>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</si>
  <si>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</si>
  <si>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</si>
  <si>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</si>
  <si>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</si>
  <si>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</si>
  <si>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</si>
  <si>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</si>
  <si>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</si>
  <si>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</si>
  <si>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</si>
  <si>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</si>
  <si>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</si>
  <si>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</si>
  <si>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</si>
  <si>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</si>
  <si>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</si>
  <si>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</si>
  <si>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</si>
  <si>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</si>
  <si>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</si>
  <si>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</si>
  <si>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</si>
  <si>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</si>
  <si>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</si>
  <si>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</si>
  <si>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</si>
  <si>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</si>
  <si>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</si>
  <si>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</si>
  <si>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</si>
  <si>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</si>
  <si>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</si>
  <si>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</si>
  <si>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</si>
  <si>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</si>
  <si>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</si>
  <si>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</si>
  <si>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</si>
  <si>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</si>
  <si>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</si>
  <si>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</si>
  <si>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</si>
  <si>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</si>
  <si>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</si>
  <si>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</si>
  <si>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</si>
  <si>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</si>
  <si>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</si>
  <si>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</si>
  <si>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</si>
  <si>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</si>
  <si>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</si>
  <si>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</si>
  <si>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</si>
  <si>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</si>
  <si>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</si>
  <si>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</si>
  <si>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</si>
  <si>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</si>
  <si>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</si>
  <si>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</si>
  <si>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</si>
  <si>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</si>
  <si>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</si>
  <si>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</si>
  <si>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</si>
  <si>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</si>
  <si>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</si>
  <si>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</si>
  <si>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</si>
  <si>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</si>
  <si>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</si>
  <si>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</si>
  <si>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</si>
  <si>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</si>
  <si>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</si>
  <si>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</si>
  <si>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</si>
  <si>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</si>
  <si>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</si>
  <si>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</si>
  <si>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</si>
  <si>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</si>
  <si>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</si>
  <si>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</si>
  <si>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</si>
  <si>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</si>
  <si>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</si>
  <si>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</si>
  <si>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</si>
  <si>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</si>
  <si>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</si>
  <si>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</si>
  <si>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</si>
  <si>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</si>
  <si>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</si>
  <si>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</si>
  <si>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</si>
  <si>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</si>
  <si>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</si>
  <si>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</si>
  <si>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</si>
  <si>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</si>
  <si>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</si>
  <si>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</si>
  <si>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</si>
  <si>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</si>
  <si>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</si>
  <si>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</si>
  <si>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</si>
  <si>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</si>
  <si>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</si>
  <si>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</si>
  <si>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</si>
  <si>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</si>
  <si>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</si>
  <si>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</si>
  <si>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</si>
  <si>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</si>
  <si>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</si>
  <si>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</si>
  <si>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</si>
  <si>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</si>
  <si>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</si>
  <si>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</si>
  <si>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</si>
  <si>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</si>
  <si>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</si>
  <si>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</si>
  <si>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</si>
  <si>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</si>
  <si>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</si>
  <si>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</si>
  <si>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</si>
  <si>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</si>
  <si>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</si>
  <si>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</si>
  <si>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</si>
  <si>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</si>
  <si>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</si>
  <si>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</si>
  <si>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</si>
  <si>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</si>
  <si>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</si>
  <si>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</si>
  <si>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</si>
  <si>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</si>
  <si>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</si>
  <si>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</si>
  <si>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</si>
  <si>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</si>
  <si>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</si>
  <si>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</si>
  <si>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</si>
  <si>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</si>
  <si>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</si>
  <si>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</si>
  <si>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</si>
  <si>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</si>
  <si>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</si>
  <si>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</si>
  <si>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</si>
  <si>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</si>
  <si>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</si>
  <si>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</si>
  <si>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</si>
  <si>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</si>
  <si>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</si>
  <si>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</si>
  <si>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</si>
  <si>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</si>
  <si>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</si>
  <si>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</si>
  <si>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</si>
  <si>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</si>
  <si>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</si>
  <si>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</si>
  <si>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</si>
  <si>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</si>
  <si>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</si>
  <si>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</si>
  <si>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</si>
  <si>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</si>
  <si>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</si>
  <si>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</si>
  <si>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</si>
  <si>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</si>
  <si>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</si>
  <si>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</si>
  <si>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</si>
  <si>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</si>
  <si>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</si>
  <si>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</si>
  <si>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</si>
  <si>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</si>
  <si>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</si>
  <si>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</si>
  <si>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</si>
  <si>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</si>
  <si>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</si>
  <si>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</si>
  <si>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</si>
  <si>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</si>
  <si>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</si>
  <si>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</si>
  <si>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</si>
  <si>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</si>
  <si>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</si>
  <si>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</si>
  <si>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</si>
  <si>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</si>
  <si>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</si>
  <si>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</si>
  <si>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</si>
  <si>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</si>
  <si>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</si>
  <si>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</si>
  <si>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</si>
  <si>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</si>
  <si>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</si>
  <si>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</si>
  <si>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</si>
  <si>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</si>
  <si>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</si>
  <si>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</si>
  <si>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</si>
  <si>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</si>
  <si>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</si>
  <si>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</si>
  <si>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</si>
  <si>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</si>
  <si>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</si>
  <si>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</si>
  <si>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</si>
  <si>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</si>
  <si>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</si>
  <si>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</si>
  <si>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</si>
  <si>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</si>
  <si>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</si>
  <si>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</si>
  <si>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</si>
  <si>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</si>
  <si>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</si>
  <si>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</si>
  <si>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</si>
  <si>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</si>
  <si>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</si>
  <si>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</si>
  <si>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</si>
  <si>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</si>
  <si>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</si>
  <si>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</si>
  <si>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</si>
  <si>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</si>
  <si>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</si>
  <si>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</si>
  <si>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</si>
  <si>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</si>
  <si>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</si>
  <si>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</si>
  <si>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</si>
  <si>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</si>
  <si>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</si>
  <si>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</si>
  <si>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</si>
  <si>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</si>
  <si>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</si>
  <si>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</si>
  <si>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</si>
  <si>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</si>
  <si>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</si>
  <si>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</si>
  <si>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</si>
  <si>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</si>
  <si>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</si>
  <si>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</si>
  <si>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</si>
  <si>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</si>
  <si>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</si>
  <si>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</si>
  <si>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</si>
  <si>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</si>
  <si>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</si>
  <si>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</si>
  <si>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</si>
  <si>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</si>
  <si>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</si>
  <si>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</si>
  <si>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</si>
  <si>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</si>
  <si>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</si>
  <si>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</si>
  <si>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</si>
  <si>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</si>
  <si>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</si>
  <si>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</si>
  <si>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</si>
  <si>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</si>
  <si>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</si>
  <si>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</si>
  <si>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</si>
  <si>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</si>
  <si>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</si>
  <si>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</si>
  <si>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</si>
  <si>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</si>
  <si>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</si>
  <si>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</si>
  <si>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</si>
  <si>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</si>
  <si>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</si>
  <si>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</si>
  <si>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</si>
  <si>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</si>
  <si>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</si>
  <si>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</si>
  <si>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</si>
  <si>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</si>
  <si>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</si>
  <si>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</si>
  <si>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</si>
  <si>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</si>
  <si>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</si>
  <si>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</si>
  <si>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</si>
  <si>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</si>
  <si>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</si>
  <si>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</si>
  <si>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</si>
  <si>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</si>
  <si>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</si>
  <si>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</si>
  <si>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</si>
  <si>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</si>
  <si>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</si>
  <si>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</si>
  <si>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</si>
  <si>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</si>
  <si>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</si>
  <si>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</si>
  <si>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</si>
  <si>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</si>
  <si>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</si>
  <si>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</si>
  <si>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</si>
  <si>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</si>
  <si>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</si>
  <si>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</si>
  <si>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</si>
  <si>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</si>
  <si>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</si>
  <si>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</si>
  <si>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</si>
  <si>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</si>
  <si>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</si>
  <si>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</si>
  <si>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</si>
  <si>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</si>
  <si>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</si>
  <si>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</si>
  <si>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</si>
  <si>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</si>
  <si>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</si>
  <si>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</si>
  <si>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</si>
  <si>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</si>
  <si>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</si>
  <si>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</si>
  <si>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</si>
  <si>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</si>
  <si>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</si>
  <si>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</si>
  <si>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</si>
  <si>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</si>
  <si>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</si>
  <si>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</si>
  <si>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</si>
  <si>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</si>
  <si>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</si>
  <si>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</si>
  <si>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</si>
  <si>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</si>
  <si>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</si>
  <si>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</si>
  <si>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</si>
  <si>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</si>
  <si>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</si>
  <si>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</si>
  <si>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</si>
  <si>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</si>
  <si>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</si>
  <si>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</si>
  <si>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</si>
  <si>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</si>
  <si>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</si>
  <si>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</si>
  <si>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</si>
  <si>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</si>
  <si>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</si>
  <si>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</si>
  <si>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</si>
  <si>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</si>
  <si>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</si>
  <si>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</si>
  <si>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</si>
  <si>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</si>
  <si>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</si>
  <si>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</si>
  <si>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</si>
  <si>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</si>
  <si>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</si>
  <si>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</si>
  <si>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</si>
  <si>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</si>
  <si>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</si>
  <si>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</si>
  <si>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</si>
  <si>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</si>
  <si>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</si>
  <si>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</si>
  <si>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</si>
  <si>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</si>
  <si>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</si>
  <si>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</si>
  <si>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</si>
  <si>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</si>
  <si>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</si>
  <si>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</si>
  <si>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</si>
  <si>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</si>
  <si>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</si>
  <si>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</si>
  <si>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</si>
  <si>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</si>
  <si>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</si>
  <si>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</si>
  <si>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</si>
  <si>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</si>
  <si>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</si>
  <si>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</si>
  <si>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</si>
  <si>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</si>
  <si>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</si>
  <si>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</si>
  <si>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</si>
  <si>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</si>
  <si>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</si>
  <si>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</si>
  <si>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</si>
  <si>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</si>
  <si>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</si>
  <si>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</si>
  <si>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</si>
  <si>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</si>
  <si>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</si>
  <si>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</si>
  <si>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</si>
  <si>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</si>
  <si>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</si>
  <si>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</si>
  <si>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</si>
  <si>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</si>
  <si>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</si>
  <si>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</si>
  <si>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</si>
  <si>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</si>
  <si>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</si>
  <si>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</si>
  <si>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</si>
  <si>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</si>
  <si>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</si>
  <si>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</si>
  <si>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</si>
  <si>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</si>
  <si>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</si>
  <si>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</si>
  <si>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</si>
  <si>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</si>
  <si>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</si>
  <si>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</si>
  <si>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</si>
  <si>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</si>
  <si>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</si>
  <si>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</si>
  <si>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</si>
  <si>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</si>
  <si>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</si>
  <si>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</si>
  <si>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</si>
  <si>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</si>
  <si>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</si>
  <si>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</si>
  <si>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</si>
  <si>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</si>
  <si>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</si>
  <si>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</si>
  <si>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</si>
  <si>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</si>
  <si>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</si>
  <si>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</si>
  <si>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</si>
  <si>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</si>
  <si>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</si>
  <si>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</si>
  <si>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</si>
  <si>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</si>
  <si>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</si>
  <si>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</si>
  <si>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</si>
  <si>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</si>
  <si>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</si>
  <si>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</si>
  <si>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</si>
  <si>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</si>
  <si>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</si>
  <si>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</si>
  <si>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</si>
  <si>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</si>
  <si>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</si>
  <si>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</si>
  <si>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</si>
  <si>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</si>
  <si>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</si>
  <si>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</si>
  <si>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</si>
  <si>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</si>
  <si>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</si>
  <si>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</si>
  <si>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</si>
  <si>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</si>
  <si>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</si>
  <si>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</si>
  <si>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</si>
  <si>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</si>
  <si>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</si>
  <si>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</si>
  <si>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</si>
  <si>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</si>
  <si>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</si>
  <si>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</si>
  <si>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</si>
  <si>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</si>
  <si>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</si>
  <si>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</si>
  <si>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</si>
  <si>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</si>
  <si>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</si>
  <si>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</si>
  <si>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</si>
  <si>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</si>
  <si>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</si>
  <si>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</si>
  <si>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</si>
  <si>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</si>
  <si>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</si>
  <si>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</si>
  <si>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</si>
  <si>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</si>
  <si>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</si>
  <si>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</si>
  <si>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</si>
  <si>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</si>
  <si>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</si>
  <si>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</si>
  <si>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</si>
  <si>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</si>
  <si>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</si>
  <si>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</si>
  <si>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</si>
  <si>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</si>
  <si>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</si>
  <si>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</si>
  <si>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</si>
  <si>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</si>
  <si>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</si>
  <si>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</si>
  <si>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</si>
  <si>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</si>
  <si>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</si>
  <si>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</si>
  <si>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</si>
  <si>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</si>
  <si>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</si>
  <si>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</si>
  <si>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</si>
  <si>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</si>
  <si>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</si>
  <si>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</si>
  <si>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</si>
  <si>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</si>
  <si>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</si>
  <si>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</si>
  <si>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</si>
  <si>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</si>
  <si>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</si>
  <si>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</si>
  <si>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</si>
  <si>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</si>
  <si>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</si>
  <si>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</si>
  <si>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</si>
  <si>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</si>
  <si>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</si>
  <si>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</si>
  <si>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</si>
  <si>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</si>
  <si>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</si>
  <si>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</si>
  <si>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</si>
  <si>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</si>
  <si>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</si>
  <si>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</si>
  <si>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</si>
  <si>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</si>
  <si>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</si>
  <si>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</si>
  <si>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</si>
  <si>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</si>
  <si>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</si>
  <si>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</si>
  <si>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</si>
  <si>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</si>
  <si>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</si>
  <si>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</si>
  <si>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</si>
  <si>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</si>
  <si>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</si>
  <si>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</si>
  <si>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</si>
  <si>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</si>
  <si>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</si>
  <si>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</si>
  <si>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</si>
  <si>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</si>
  <si>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</si>
  <si>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</si>
  <si>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</si>
  <si>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</si>
  <si>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</si>
  <si>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</si>
  <si>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</si>
  <si>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</si>
  <si>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</si>
  <si>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</si>
  <si>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</si>
  <si>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</si>
  <si>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</si>
  <si>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</si>
  <si>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</si>
  <si>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</si>
  <si>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</si>
  <si>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</si>
  <si>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</si>
  <si>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</si>
  <si>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</si>
  <si>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</si>
  <si>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</si>
  <si>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</si>
  <si>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</si>
  <si>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</si>
  <si>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</si>
  <si>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</si>
  <si>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</si>
  <si>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</si>
  <si>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</si>
  <si>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</si>
  <si>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</si>
  <si>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</si>
  <si>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</si>
  <si>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</si>
  <si>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</si>
  <si>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</si>
  <si>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</si>
  <si>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</si>
  <si>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</si>
  <si>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</si>
  <si>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</si>
  <si>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</si>
  <si>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</si>
  <si>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</si>
  <si>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</si>
  <si>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</si>
  <si>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</si>
  <si>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</si>
  <si>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</si>
  <si>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</si>
  <si>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</si>
  <si>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</si>
  <si>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</si>
  <si>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</si>
  <si>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</si>
  <si>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</si>
  <si>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</si>
  <si>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</si>
  <si>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</si>
  <si>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</si>
  <si>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</si>
  <si>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</si>
  <si>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</si>
  <si>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</si>
  <si>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</si>
  <si>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</si>
  <si>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</si>
  <si>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</si>
  <si>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</si>
  <si>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</si>
  <si>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</si>
  <si>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</si>
  <si>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</si>
  <si>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</si>
  <si>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</si>
  <si>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</si>
  <si>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</si>
  <si>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</si>
  <si>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</si>
  <si>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</si>
  <si>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</si>
  <si>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</si>
  <si>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</si>
  <si>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</si>
  <si>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</si>
  <si>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</si>
  <si>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</si>
  <si>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</si>
  <si>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</si>
  <si>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</si>
  <si>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</si>
  <si>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</si>
  <si>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</si>
  <si>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</si>
  <si>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</si>
  <si>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</si>
  <si>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</si>
  <si>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</si>
  <si>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</si>
  <si>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</si>
  <si>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</si>
  <si>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</si>
  <si>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</si>
  <si>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</si>
  <si>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</si>
  <si>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</si>
  <si>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</si>
  <si>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</si>
  <si>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</si>
  <si>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</si>
  <si>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</si>
  <si>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</si>
  <si>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</si>
  <si>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</si>
  <si>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</si>
  <si>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</si>
  <si>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</si>
  <si>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</si>
  <si>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</si>
  <si>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</si>
  <si>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</si>
  <si>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</si>
  <si>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</si>
  <si>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</si>
  <si>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</si>
  <si>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</si>
  <si>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</si>
  <si>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</si>
  <si>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</si>
  <si>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</si>
  <si>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</si>
  <si>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</si>
  <si>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</si>
  <si>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</si>
  <si>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</si>
  <si>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</si>
  <si>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</si>
  <si>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</si>
  <si>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</si>
  <si>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</si>
  <si>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</si>
  <si>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</si>
  <si>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</si>
  <si>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</si>
  <si>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</si>
  <si>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</si>
  <si>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</si>
  <si>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</si>
  <si>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</si>
  <si>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</si>
  <si>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</si>
  <si>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</si>
  <si>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</si>
  <si>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</si>
  <si>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</si>
  <si>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</si>
  <si>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</si>
  <si>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</si>
  <si>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</si>
  <si>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</si>
  <si>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</si>
  <si>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</si>
  <si>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</si>
  <si>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</si>
  <si>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</si>
  <si>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</si>
  <si>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</si>
  <si>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</si>
  <si>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</si>
  <si>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</si>
  <si>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</si>
  <si>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</si>
  <si>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</si>
  <si>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</si>
  <si>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</si>
  <si>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</si>
  <si>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</si>
  <si>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</si>
  <si>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</si>
  <si>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</si>
  <si>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</si>
  <si>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</si>
  <si>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</si>
  <si>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</si>
  <si>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</si>
  <si>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</si>
  <si>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</si>
  <si>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</si>
  <si>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</si>
  <si>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</si>
  <si>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</si>
  <si>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</si>
  <si>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</si>
  <si>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</si>
  <si>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</si>
  <si>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</si>
  <si>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</si>
  <si>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</si>
  <si>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</si>
  <si>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</si>
  <si>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</si>
  <si>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</si>
  <si>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</si>
  <si>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</si>
  <si>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</si>
  <si>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</si>
  <si>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</si>
  <si>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</si>
  <si>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</si>
  <si>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</si>
  <si>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</si>
  <si>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</si>
  <si>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</si>
  <si>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</si>
  <si>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</si>
  <si>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</si>
  <si>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</si>
  <si>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</si>
  <si>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</si>
  <si>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</si>
  <si>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</si>
  <si>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</si>
  <si>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</si>
  <si>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</si>
  <si>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</si>
  <si>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</si>
  <si>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</si>
  <si>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</si>
  <si>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</si>
  <si>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</si>
  <si>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</si>
  <si>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</si>
  <si>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</si>
  <si>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</si>
  <si>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</si>
  <si>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</si>
  <si>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</si>
  <si>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</si>
  <si>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</si>
  <si>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</si>
  <si>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</si>
  <si>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</si>
  <si>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</si>
  <si>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</si>
  <si>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</si>
  <si>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</si>
  <si>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</si>
  <si>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</si>
  <si>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</si>
  <si>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</si>
  <si>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</si>
  <si>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</si>
  <si>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</si>
  <si>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</si>
  <si>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</si>
  <si>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</si>
  <si>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</si>
  <si>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</si>
  <si>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</si>
  <si>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</si>
  <si>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</si>
  <si>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</si>
  <si>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</si>
  <si>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</si>
  <si>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</si>
  <si>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</si>
  <si>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</si>
  <si>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</si>
  <si>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</si>
  <si>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</si>
  <si>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</si>
  <si>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</si>
  <si>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</si>
  <si>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</si>
  <si>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</si>
  <si>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</si>
  <si>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</si>
  <si>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</si>
  <si>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</si>
  <si>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</si>
  <si>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</si>
  <si>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</si>
  <si>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</si>
  <si>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</si>
  <si>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</si>
  <si>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</si>
  <si>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</si>
  <si>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</si>
  <si>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</si>
  <si>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</si>
  <si>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</si>
  <si>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</si>
  <si>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</si>
  <si>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</si>
  <si>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</si>
  <si>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</si>
  <si>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</si>
  <si>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</si>
  <si>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</si>
  <si>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</si>
  <si>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</si>
  <si>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</si>
  <si>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</si>
  <si>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</si>
  <si>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</si>
  <si>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</si>
  <si>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</si>
  <si>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</si>
  <si>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</si>
  <si>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</si>
  <si>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</si>
  <si>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</si>
  <si>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</si>
  <si>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</si>
  <si>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</si>
  <si>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</si>
  <si>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</si>
  <si>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</si>
  <si>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</si>
  <si>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</si>
  <si>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</si>
  <si>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</si>
  <si>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</si>
  <si>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</si>
  <si>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</si>
  <si>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</si>
  <si>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</si>
  <si>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</si>
  <si>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</si>
  <si>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</si>
  <si>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</si>
  <si>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</si>
  <si>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</si>
  <si>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</si>
  <si>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</si>
  <si>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</si>
  <si>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</si>
  <si>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</si>
  <si>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</si>
  <si>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</si>
  <si>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</si>
  <si>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</si>
  <si>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</si>
  <si>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</si>
  <si>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</si>
  <si>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</si>
  <si>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</si>
  <si>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</si>
  <si>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</si>
  <si>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</si>
  <si>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</si>
  <si>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</si>
  <si>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</si>
  <si>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</si>
  <si>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</si>
  <si>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</si>
  <si>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</si>
  <si>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</si>
  <si>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</si>
  <si>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</si>
  <si>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</si>
  <si>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</si>
  <si>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</si>
  <si>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</si>
  <si>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</si>
  <si>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</si>
  <si>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</si>
  <si>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</si>
  <si>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</si>
  <si>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</si>
  <si>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</si>
  <si>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 Created</t>
  </si>
  <si>
    <t xml:space="preserve"> </t>
  </si>
  <si>
    <t>Date Created</t>
  </si>
  <si>
    <t>Outcome</t>
  </si>
  <si>
    <t>Canceled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</si>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</sst>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1" applyNumberFormat="1" applyFont="1"/>
    <xf numFmtId="165" fontId="0" fillId="0" borderId="0" xfId="0" applyNumberFormat="1"/>
    <xf numFmtId="1" fontId="0" fillId="0" borderId="0" xfId="2" applyNumberFormat="1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0" formatCode="@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/>
        </patternFill>
      </fill>
    </dxf>
    <dxf>
      <font>
        <color rgb="FF9C0006"/>
      </font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/>
        </patternFill>
      </fill>
    </dxf>
    <dxf>
      <font>
        <color rgb="FF9C0006"/>
      </font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8258583147958521"/>
          <c:y val="6.70924198991255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3-4B7C-9BC5-769CB96139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3-4B7C-9BC5-769CB96139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73-4B7C-9BC5-769CB9613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533728"/>
        <c:axId val="1526581952"/>
      </c:lineChart>
      <c:catAx>
        <c:axId val="14215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81952"/>
        <c:crosses val="autoZero"/>
        <c:auto val="1"/>
        <c:lblAlgn val="ctr"/>
        <c:lblOffset val="100"/>
        <c:noMultiLvlLbl val="0"/>
      </c:catAx>
      <c:valAx>
        <c:axId val="152658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53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E-4B5A-8ED4-75875E02494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E-4B5A-8ED4-75875E02494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E-4B5A-8ED4-75875E024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825994815"/>
        <c:axId val="810035039"/>
      </c:lineChart>
      <c:catAx>
        <c:axId val="82599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035039"/>
        <c:crosses val="autoZero"/>
        <c:auto val="0"/>
        <c:lblAlgn val="ctr"/>
        <c:lblOffset val="100"/>
        <c:noMultiLvlLbl val="0"/>
      </c:catAx>
      <c:valAx>
        <c:axId val="810035039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99481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vs. Goal COUNTRY ADJ'!$F$1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vs. Goal COUNTRY ADJ'!$A$2:$A$13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vs. Goal COUNTRY ADJ'!$F$2:$F$13</c:f>
              <c:numCache>
                <c:formatCode>0</c:formatCode>
                <c:ptCount val="12"/>
                <c:pt idx="0">
                  <c:v>67.441860465116278</c:v>
                </c:pt>
                <c:pt idx="1">
                  <c:v>70.846394984326025</c:v>
                </c:pt>
                <c:pt idx="2">
                  <c:v>59.615384615384613</c:v>
                </c:pt>
                <c:pt idx="3">
                  <c:v>54.385964912280706</c:v>
                </c:pt>
                <c:pt idx="4">
                  <c:v>50</c:v>
                </c:pt>
                <c:pt idx="5">
                  <c:v>55.000000000000007</c:v>
                </c:pt>
                <c:pt idx="6">
                  <c:v>33.333333333333329</c:v>
                </c:pt>
                <c:pt idx="7">
                  <c:v>50</c:v>
                </c:pt>
                <c:pt idx="8">
                  <c:v>80</c:v>
                </c:pt>
                <c:pt idx="9">
                  <c:v>66.666666666666657</c:v>
                </c:pt>
                <c:pt idx="10">
                  <c:v>0</c:v>
                </c:pt>
                <c:pt idx="11">
                  <c:v>11.111111111111111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0-4EE9-8CFA-E948067B49E7}"/>
            </c:ext>
          </c:extLst>
        </c:ser>
        <c:ser>
          <c:idx val="1"/>
          <c:order val="1"/>
          <c:tx>
            <c:strRef>
              <c:f>'Outcome vs. Goal COUNTRY ADJ'!$G$1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vs. Goal COUNTRY ADJ'!$A$2:$A$13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vs. Goal COUNTRY ADJ'!$G$2:$G$13</c:f>
              <c:numCache>
                <c:formatCode>0</c:formatCode>
                <c:ptCount val="12"/>
                <c:pt idx="0">
                  <c:v>32.558139534883722</c:v>
                </c:pt>
                <c:pt idx="1">
                  <c:v>29.153605015673982</c:v>
                </c:pt>
                <c:pt idx="2">
                  <c:v>40.384615384615387</c:v>
                </c:pt>
                <c:pt idx="3">
                  <c:v>45.614035087719294</c:v>
                </c:pt>
                <c:pt idx="4">
                  <c:v>50</c:v>
                </c:pt>
                <c:pt idx="5">
                  <c:v>45</c:v>
                </c:pt>
                <c:pt idx="6">
                  <c:v>66.666666666666657</c:v>
                </c:pt>
                <c:pt idx="7">
                  <c:v>50</c:v>
                </c:pt>
                <c:pt idx="8">
                  <c:v>20</c:v>
                </c:pt>
                <c:pt idx="9">
                  <c:v>33.333333333333329</c:v>
                </c:pt>
                <c:pt idx="10">
                  <c:v>100</c:v>
                </c:pt>
                <c:pt idx="11">
                  <c:v>88.888888888888886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0-4EE9-8CFA-E948067B49E7}"/>
            </c:ext>
          </c:extLst>
        </c:ser>
        <c:ser>
          <c:idx val="2"/>
          <c:order val="2"/>
          <c:tx>
            <c:strRef>
              <c:f>'Outcome vs. Goal COUNTRY ADJ'!$H$1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vs. Goal COUNTRY ADJ'!$A$2:$A$13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vs. Goal COUNTRY ADJ'!$H$2:$H$13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0-4EE9-8CFA-E948067B4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825994815"/>
        <c:axId val="810035039"/>
      </c:lineChart>
      <c:catAx>
        <c:axId val="82599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035039"/>
        <c:crosses val="autoZero"/>
        <c:auto val="0"/>
        <c:lblAlgn val="ctr"/>
        <c:lblOffset val="100"/>
        <c:noMultiLvlLbl val="0"/>
      </c:catAx>
      <c:valAx>
        <c:axId val="810035039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99481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4251731554389045"/>
          <c:y val="8.3108850312716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3-4493-AF2B-796C02C2A2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3-4493-AF2B-796C02C2A2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3-4493-AF2B-796C02C2A2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3-4493-AF2B-796C02C2A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8005232"/>
        <c:axId val="1427001456"/>
      </c:barChart>
      <c:catAx>
        <c:axId val="1338005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001456"/>
        <c:crosses val="autoZero"/>
        <c:auto val="1"/>
        <c:lblAlgn val="ctr"/>
        <c:lblOffset val="100"/>
        <c:noMultiLvlLbl val="0"/>
      </c:catAx>
      <c:valAx>
        <c:axId val="142700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0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- Plays in the US</a:t>
            </a:r>
          </a:p>
        </c:rich>
      </c:tx>
      <c:layout>
        <c:manualLayout>
          <c:xMode val="edge"/>
          <c:yMode val="edge"/>
          <c:x val="0.31343580792955039"/>
          <c:y val="7.26427302436777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7-4646-833A-44E34E8A65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7-4646-833A-44E34E8A65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7-4646-833A-44E34E8A6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1693872"/>
        <c:axId val="1426998544"/>
      </c:barChart>
      <c:catAx>
        <c:axId val="14216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98544"/>
        <c:crosses val="autoZero"/>
        <c:auto val="1"/>
        <c:lblAlgn val="ctr"/>
        <c:lblOffset val="100"/>
        <c:noMultiLvlLbl val="0"/>
      </c:catAx>
      <c:valAx>
        <c:axId val="14269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93872"/>
        <c:crosses val="autoZero"/>
        <c:crossBetween val="between"/>
        <c:majorUnit val="50"/>
        <c:min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2</xdr:row>
      <xdr:rowOff>95250</xdr:rowOff>
    </xdr:from>
    <xdr:to>
      <xdr:col>12</xdr:col>
      <xdr:colOff>282575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08A96-310A-49F3-84F0-67E8F7600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739775</xdr:colOff>
      <xdr:row>15</xdr:row>
      <xdr:rowOff>106361</xdr:rowOff>
    </xdr:from>
    <xdr:to>
      <xdr:col>5</xdr:col>
      <xdr:colOff>555624</xdr:colOff>
      <xdr:row>30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7C750-5F5B-4282-BD46-8F484ADF9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14</xdr:row>
      <xdr:rowOff>112711</xdr:rowOff>
    </xdr:from>
    <xdr:to>
      <xdr:col>4</xdr:col>
      <xdr:colOff>1095374</xdr:colOff>
      <xdr:row>29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C99D1-FA43-4CED-8AEF-9B0720166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173037</xdr:rowOff>
    </xdr:from>
    <xdr:to>
      <xdr:col>16</xdr:col>
      <xdr:colOff>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5363D-3CE0-4C1E-B967-9AD9E0580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8</xdr:row>
      <xdr:rowOff>76199</xdr:rowOff>
    </xdr:from>
    <xdr:to>
      <xdr:col>9</xdr:col>
      <xdr:colOff>66675</xdr:colOff>
      <xdr:row>27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494B8-9E83-4772-88EF-CADABB18F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" refreshedDate="44037.694217476848" createdVersion="6" refreshedVersion="6" minRefreshableVersion="3" recordCount="4114" xr:uid="{2104B549-DCA4-4982-AAFF-CCB695EBC092}">
  <cacheSource type="worksheet">
    <worksheetSource ref="A1:U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7-24T16:08:57"/>
        <d v="2015-08-17T16:07:19"/>
        <d v="2012-03-02T21:00:58"/>
        <d v="2015-05-26T18:07:39"/>
        <d v="2014-12-29T19:37:11"/>
        <d v="2014-10-04T14:20:36"/>
        <d v="2015-09-17T07:00:10"/>
        <d v="2014-09-02T14:23:47"/>
        <d v="2014-05-21T18:51:27"/>
        <d v="2016-11-16T08:01:25"/>
        <d v="2014-12-15T14:48:36"/>
        <d v="2015-03-09T13:49:48"/>
        <d v="2014-12-01T21:33:59"/>
        <d v="2016-11-27T21:48:41"/>
        <d v="2014-04-23T20:01:47"/>
        <d v="2015-10-07T12:00:09"/>
        <d v="2014-04-24T15:15:31"/>
        <d v="2014-06-18T23:48:24"/>
        <d v="2015-08-08T18:09:57"/>
        <d v="2016-01-01T21:40:3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1-05T15:38:10"/>
        <d v="2014-08-02T05:45:54"/>
        <d v="2017-01-11T06:16:58"/>
        <d v="2016-02-01T16:08:13"/>
        <d v="2016-03-04T19:49:02"/>
        <d v="2014-08-11T20:09:34"/>
        <d v="2016-06-24T18:34:50"/>
        <d v="2016-01-22T18:33:07"/>
        <d v="2012-04-14T22:28:39"/>
        <d v="2016-07-10T03:42:43"/>
        <d v="2014-10-08T18:54:03"/>
        <d v="2014-07-09T17:37:20"/>
        <d v="2015-08-22T03:11:16"/>
        <d v="2016-06-14T01:11:47"/>
        <d v="2016-05-09T17:33:39"/>
        <d v="2015-02-06T17:50:03"/>
        <d v="2014-05-13T16:26:58"/>
        <d v="2016-09-13T18:00:27"/>
        <d v="2015-11-03T17:05:15"/>
        <d v="2014-09-16T04:02:0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5-04T14:46:35"/>
        <d v="2016-03-17T20:17:35"/>
        <d v="2016-03-24T10:16:40"/>
        <d v="2014-10-02T02:24:25"/>
        <d v="2014-06-10T12:38:27"/>
        <d v="2014-04-24T12:22:50"/>
        <d v="2015-03-10T15:51:24"/>
        <d v="2016-03-14T19:15:24"/>
        <d v="2016-09-01T06:27:04"/>
        <d v="2014-06-14T22:29:24"/>
        <d v="2014-07-02T13:48:03"/>
        <d v="2016-04-15T20:21:13"/>
        <d v="2017-01-31T19:19:15"/>
        <d v="2016-11-20T02:38:40"/>
        <d v="2017-02-20T08:24:20"/>
        <d v="2014-06-04T19:37:14"/>
        <d v="2016-12-18T21:10:36"/>
        <d v="2015-02-04T04:40:47"/>
        <d v="2014-09-18T05:50:09"/>
        <d v="2016-01-30T16:58:40"/>
        <d v="2016-02-02T22:43:41"/>
        <d v="2014-11-01T12:39:47"/>
        <d v="2015-10-09T17:59:41"/>
        <d v="2016-01-31T22:43:06"/>
        <d v="2016-02-15T09:33:10"/>
        <d v="2016-03-23T21:02:45"/>
        <d v="2014-10-25T22:52:58"/>
        <d v="2016-07-04T16:07:36"/>
        <d v="2015-06-29T05:01:44"/>
        <d v="2016-07-01T01:09:38"/>
        <d v="2016-09-20T02:48:16"/>
        <d v="2016-06-10T04:41:12"/>
        <d v="2016-08-14T15:28:22"/>
        <d v="2014-07-13T22:50:11"/>
        <d v="2016-08-09T21:35:59"/>
        <d v="2014-07-31T16:49:20"/>
        <d v="2014-08-11T20:45:08"/>
        <d v="2014-04-18T20:52:36"/>
        <d v="2011-12-06T22:47:01"/>
        <d v="2016-06-29T01:09:46"/>
        <d v="2016-11-23T00:15:09"/>
        <d v="2014-07-31T12:59:53"/>
        <d v="2015-07-28T12:07:53"/>
        <d v="2016-06-29T16:50:43"/>
        <d v="2014-06-16T09:29:25"/>
        <d v="2016-07-25T16:44:30"/>
        <d v="2016-11-23T20:25:13"/>
        <d v="2014-10-15T20:22:25"/>
        <d v="2016-03-18T21:31:12"/>
        <d v="2014-06-17T16:33:43"/>
        <d v="2015-12-20T16:26:13"/>
        <d v="2015-01-19T15:14:22"/>
        <d v="2017-01-02T21:50:36"/>
        <d v="2015-02-23T14:29:35"/>
        <d v="2014-05-30T01:55:44"/>
        <d v="2016-02-17T14:03:10"/>
        <d v="2015-10-02T18:41:08"/>
        <d v="2014-06-21T13:19:52"/>
        <d v="2015-11-01T18:09:32"/>
        <d v="2015-06-01T12:14:58"/>
        <d v="2014-08-04T13:09:16"/>
        <d v="2015-07-06T08:43:27"/>
        <d v="2015-07-20T17:03:40"/>
        <d v="2016-01-14T19:02:06"/>
        <d v="2014-10-15T02:59:50"/>
        <d v="2014-04-17T04:32:45"/>
        <d v="2016-06-13T22:23:59"/>
        <d v="2016-03-29T15:24:05"/>
        <d v="2015-04-30T20:11:12"/>
        <d v="2014-09-09T23:09:39"/>
        <d v="2016-01-03T16:38:00"/>
        <d v="2014-04-26T11:26:29"/>
        <d v="2014-12-12T10:15:24"/>
        <d v="2016-07-10T18:48:47"/>
        <d v="2014-11-07T06:24:24"/>
        <d v="2015-06-30T06:24:50"/>
        <d v="2015-03-25T21:52:21"/>
        <d v="2015-12-06T19:47:17"/>
        <d v="2014-08-27T21:52:38"/>
        <d v="2015-01-22T04:13:42"/>
        <d v="2015-04-30T14:58:23"/>
        <d v="2017-01-27T00:58:54"/>
        <d v="2014-12-20T19:47:03"/>
        <d v="2015-09-14T15:11:24"/>
        <d v="2014-10-10T12:50:40"/>
        <d v="2014-08-30T08:40:20"/>
        <d v="2014-10-29T14:02:44"/>
        <d v="2015-04-09T12:50:46"/>
        <d v="2015-09-18T00:32:52"/>
        <d v="2016-12-07T13:05:05"/>
        <d v="2016-05-22T13:59:50"/>
        <d v="2016-11-26T19:18:51"/>
        <d v="2014-11-18T11:49:11"/>
        <d v="2015-02-06T13:57:05"/>
        <d v="2015-05-12T18:24:44"/>
        <d v="2014-12-09T21:42:19"/>
        <d v="2015-09-25T12:43:56"/>
        <d v="2015-05-11T19:27:24"/>
        <d v="2017-02-04T06:58:27"/>
        <d v="2016-04-07T03:27:36"/>
        <d v="2015-07-20T04:06:16"/>
        <d v="2015-10-05T18:26:31"/>
        <d v="2016-06-20T12:02:11"/>
        <d v="2014-09-11T18:48:19"/>
        <d v="2014-10-31T18:04:22"/>
        <d v="2016-09-05T19:50:54"/>
        <d v="2016-04-23T16:12:18"/>
        <d v="2014-06-30T22:41:41"/>
        <d v="2017-01-11T01:22:14"/>
        <d v="2016-05-18T04:19:09"/>
        <d v="2015-07-07T21:44:12"/>
        <d v="2017-03-02T12:55:07"/>
        <d v="2015-01-22T22:11:58"/>
        <d v="2014-05-07T19:20:15"/>
        <d v="2015-05-19T10:41:07"/>
        <d v="2016-06-15T19:34:32"/>
        <d v="2015-04-01T05:30:00"/>
        <d v="2015-10-30T04:32:33"/>
        <d v="2015-04-22T17:03:29"/>
        <d v="2016-05-13T12:57:34"/>
        <d v="2014-12-09T21:17:41"/>
        <d v="2015-04-21T21:21:06"/>
        <d v="2015-02-02T14:22:30"/>
        <d v="2014-12-15T19:55:07"/>
        <d v="2015-01-22T21:08:54"/>
        <d v="2016-05-05T23:49:38"/>
        <d v="2014-05-16T18:05:25"/>
        <d v="2014-04-30T03:21:04"/>
        <d v="2014-10-06T17:48:44"/>
        <d v="2016-05-15T17:42:46"/>
        <d v="2014-07-10T05:37:12"/>
        <d v="2015-07-25T10:33:16"/>
        <d v="2012-04-27T22:52:24"/>
        <d v="2014-08-21T19:23:05"/>
        <d v="2015-05-27T21:44:14"/>
        <d v="2015-01-30T22:16:41"/>
        <d v="2015-12-03T04:20:07"/>
        <d v="2015-06-10T11:06:11"/>
        <d v="2014-06-27T14:17:25"/>
        <d v="2015-02-19T17:51:38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2-06T20:00:04"/>
        <d v="2014-09-24T19:40:06"/>
        <d v="2017-01-27T22:37:06"/>
        <d v="2015-04-15T19:14:28"/>
        <d v="2014-07-09T19:05:51"/>
        <d v="2016-02-22T23:27:29"/>
        <d v="2016-05-15T18:35:15"/>
        <d v="2014-09-30T20:36:53"/>
        <d v="2015-10-27T22:34:59"/>
        <d v="2014-11-27T02:02:28"/>
        <d v="2017-02-19T06:29:20"/>
        <d v="2017-02-14T19:49:01"/>
        <d v="2015-08-03T04:19:46"/>
        <d v="2016-06-01T08:20:51"/>
        <d v="2015-09-11T15:30:58"/>
        <d v="2015-09-05T11:23:04"/>
        <d v="2014-08-29T18:55:56"/>
        <d v="2015-09-18T16:23:47"/>
        <d v="2015-05-04T15:04:10"/>
        <d v="2014-10-02T07:04:57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6-05-04T13:31:22"/>
        <d v="2014-06-06T10:08:09"/>
        <d v="2016-08-18T18:08:42"/>
        <d v="2016-09-14T22:55:21"/>
        <d v="2015-05-13T09:29:57"/>
        <d v="2015-03-11T05:16:22"/>
        <d v="2014-08-15T19:10:22"/>
        <d v="2016-01-05T21:52:10"/>
        <d v="2016-11-21T17:03:14"/>
        <d v="2014-05-15T15:37:44"/>
        <d v="2014-05-22T20:31:20"/>
        <d v="2016-10-29T22:55:24"/>
        <d v="2016-09-15T15:36:18"/>
        <d v="2016-03-24T19:21:05"/>
        <d v="2015-08-03T15:57:51"/>
        <d v="2016-08-19T19:51:05"/>
        <d v="2015-07-11T00:41:20"/>
        <d v="2014-12-17T14:42:04"/>
        <d v="2016-03-01T00:58:45"/>
        <d v="2016-11-02T01:33:49"/>
        <d v="2016-04-01T16:33:14"/>
        <d v="2014-10-17T06:23:21"/>
        <d v="2016-02-01T19:21:27"/>
        <d v="2015-05-23T17:31:06"/>
        <d v="2015-06-12T12:47:45"/>
        <d v="2015-06-02T14:11:08"/>
        <d v="2014-06-19T20:38:50"/>
        <d v="2016-07-08T10:20:56"/>
        <d v="2014-05-13T02:32:33"/>
        <d v="2016-07-20T15:01:43"/>
        <d v="2015-06-09T07:11:36"/>
        <d v="2015-02-03T17:17:27"/>
        <d v="2016-07-15T14:30:57"/>
        <d v="2015-07-15T15:01:12"/>
        <d v="2015-12-03T19:38:28"/>
        <d v="2016-06-02T05:58:09"/>
        <d v="2014-06-16T14:31:15"/>
        <d v="2016-04-20T11:31:00"/>
        <d v="2014-10-16T04:05:31"/>
        <d v="2015-11-10T16:51:01"/>
        <d v="2015-06-12T00:33:25"/>
        <d v="2014-09-19T06:46:07"/>
        <d v="2014-07-13T02:09:15"/>
        <d v="2015-02-18T01:11:06"/>
        <d v="2015-04-07T10:09:54"/>
        <d v="2015-11-09T19:49:59"/>
        <d v="2014-05-28T05:14:15"/>
        <d v="2015-12-15T18:16:56"/>
        <d v="2015-10-28T16:06:07"/>
        <d v="2014-07-19T04:13:01"/>
        <d v="2015-05-31T22:05:07"/>
        <d v="2016-08-24T01:21:53"/>
        <d v="2015-10-05T18:29:08"/>
        <d v="2016-03-01T20:08:44"/>
        <d v="2014-07-21T19:41:30"/>
        <d v="2016-03-29T16:20:32"/>
        <d v="2016-04-19T00:56:28"/>
        <d v="2015-04-03T18:52:33"/>
        <d v="2015-08-14T15:54:20"/>
        <d v="2014-05-27T18:16:21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5-05T12:59:53"/>
        <d v="2014-06-03T17:02:44"/>
        <d v="2014-12-17T14:03:06"/>
        <d v="2015-01-27T20:00:22"/>
        <d v="2016-02-16T16:35:59"/>
        <d v="2015-11-30T23:08:02"/>
        <d v="2014-07-09T23:27:21"/>
        <d v="2015-02-18T17:35:38"/>
        <d v="2016-08-08T21:42:08"/>
        <d v="2014-07-16T04:34:57"/>
        <d v="2015-05-31T03:25:24"/>
        <d v="2016-11-07T08:26:16"/>
        <d v="2014-11-25T16:15:33"/>
        <d v="2015-08-29T05:37:27"/>
        <d v="2016-08-20T13:50:28"/>
        <d v="2016-11-01T06:18:40"/>
        <d v="2014-05-20T07:26:27"/>
        <d v="2015-03-01T15:39:51"/>
        <d v="2015-04-17T21:41:54"/>
        <d v="2014-07-11T16:12:03"/>
        <d v="2014-06-01T23:50:31"/>
        <d v="2014-07-30T09:37:21"/>
        <d v="2014-11-05T13:16:06"/>
        <d v="2016-09-06T22:27:24"/>
        <d v="2015-04-24T13:21:07"/>
        <d v="2015-02-15T23:35:47"/>
        <d v="2015-02-23T21:41:52"/>
        <d v="2015-06-22T18:16:58"/>
        <d v="2015-12-16T03:09:34"/>
        <d v="2016-05-31T00:14:56"/>
        <d v="2014-10-08T23:07:24"/>
        <d v="2016-03-13T14:57:37"/>
        <d v="2015-05-28T18:22:38"/>
        <d v="2015-08-17T17:43:32"/>
        <d v="2015-05-26T11:05:24"/>
        <d v="2016-07-05T20:57:09"/>
        <d v="2014-09-15T12:52:02"/>
        <d v="2016-03-01T18:17:36"/>
        <d v="2015-06-15T21:50:44"/>
        <d v="2015-05-08T00:52:05"/>
        <d v="2014-07-21T15:38:18"/>
        <d v="2016-06-13T15:09:20"/>
        <d v="2015-10-29T20:22:21"/>
        <d v="2014-06-25T13:39:40"/>
        <d v="2016-05-04T11:19:12"/>
        <d v="2015-05-27T05:42:16"/>
        <d v="2014-08-20T18:08:12"/>
        <d v="2015-05-19T22:01:33"/>
        <d v="2014-06-05T12:40:28"/>
        <d v="2014-12-16T05:56:28"/>
        <d v="2015-05-08T19:26:20"/>
        <d v="2015-08-14T01:56:53"/>
        <d v="2016-09-30T15:11:19"/>
        <d v="2014-12-02T15:25:53"/>
        <d v="2016-04-22T10:26:05"/>
        <d v="2016-02-08T23:59:23"/>
        <d v="2015-02-26T23:07:06"/>
        <d v="2016-07-15T10:35:20"/>
        <d v="2016-03-04T08:07:48"/>
        <d v="2016-12-08T05:38:02"/>
        <d v="2016-10-18T10:36:34"/>
        <d v="2014-05-22T01:05:03"/>
        <d v="2016-06-28T15:58:38"/>
        <d v="2014-11-07T02:44:19"/>
        <d v="2016-02-14T05:39:40"/>
        <d v="2015-05-24T16:14:40"/>
        <d v="2015-11-13T02:26:32"/>
        <d v="2016-03-11T09:59:46"/>
        <d v="2014-09-12T21:55:48"/>
        <d v="2015-10-01T15:57:33"/>
        <d v="2014-10-14T22:37:28"/>
        <d v="2014-11-11T13:04:55"/>
        <d v="2016-03-18T20:43:31"/>
        <d v="2014-08-31T14:03:20"/>
        <d v="2015-06-16T07:37:07"/>
        <d v="2015-11-21T20:06:57"/>
        <d v="2014-05-07T14:48:54"/>
        <d v="2014-07-16T11:18:30"/>
        <d v="2017-02-09T12:21:31"/>
        <d v="2015-09-30T14:00:12"/>
        <d v="2014-05-25T18:57:09"/>
        <d v="2015-08-23T22:59:28"/>
        <d v="2015-07-11T04:00:18"/>
        <d v="2016-08-19T20:30:46"/>
        <d v="2014-07-09T14:23:42"/>
        <d v="2013-10-03T20:49:27"/>
        <d v="2015-12-21T17:24:21"/>
        <d v="2014-05-21T09:54:09"/>
        <d v="2014-09-22T15:36:50"/>
        <d v="2014-10-19T16:23:26"/>
        <d v="2015-05-01T15:32:27"/>
        <d v="2014-11-03T15:28:26"/>
        <d v="2014-06-12T13:46:58"/>
        <d v="2014-04-01T06:38:31"/>
        <d v="2014-05-20T16:40:56"/>
        <d v="2014-05-21T12:37:21"/>
        <d v="2016-03-02T02:27:39"/>
        <d v="2015-07-21T20:02:56"/>
        <d v="2016-06-03T18:47:00"/>
        <d v="2015-03-24T18:26:00"/>
        <d v="2015-10-18T21:24:14"/>
        <d v="2015-02-01T05:51:46"/>
        <d v="2014-12-09T16:31:36"/>
        <d v="2015-04-27T18:09:58"/>
        <d v="2016-01-10T17:51:38"/>
        <d v="2015-08-17T08:41:44"/>
        <d v="2014-06-19T02:57:08"/>
        <d v="2015-05-20T01:00:16"/>
        <d v="2015-02-05T19:57:37"/>
        <d v="2014-06-23T22:31:45"/>
        <d v="2017-03-06T18:04:48"/>
        <d v="2015-02-21T02:11:57"/>
        <d v="2015-04-09T00:23:53"/>
        <d v="2014-07-30T20:43:05"/>
        <d v="2015-05-04T10:20:44"/>
        <d v="2016-03-19T19:43:05"/>
        <d v="2015-07-16T16:12:01"/>
        <d v="2016-05-02T23:38:29"/>
        <d v="2015-01-17T07:13:43"/>
        <d v="2015-06-17T14:43:27"/>
        <d v="2015-01-15T16:24:37"/>
        <d v="2015-11-15T17:01:24"/>
        <d v="2016-08-10T01:36:22"/>
        <d v="2017-02-22T13:33:54"/>
        <d v="2017-01-23T13:25:52"/>
        <d v="2015-10-01T10:53:17"/>
        <d v="2016-11-01T01:23:31"/>
        <d v="2015-09-28T17:33:36"/>
        <d v="2016-01-11T21:14:13"/>
        <d v="2015-05-27T01:40:14"/>
        <d v="2017-02-09T23:08:28"/>
        <d v="2014-06-30T20:53:59"/>
        <d v="2015-08-19T02:49:10"/>
        <d v="2017-01-23T08:50:02"/>
        <d v="2015-01-12T22:31:43"/>
        <d v="2015-03-30T14:07:06"/>
        <d v="2014-09-07T18:26:15"/>
        <d v="2016-07-07T04:32:47"/>
        <d v="2015-01-13T21:46:34"/>
        <d v="2017-02-23T11:05:54"/>
        <d v="2016-11-19T17:49:21"/>
        <d v="2014-05-25T22:51:35"/>
        <d v="2016-04-07T13:09:54"/>
        <d v="2014-05-29T14:09:34"/>
        <d v="2014-09-02T01:21:43"/>
        <d v="2016-03-31T17:36:17"/>
        <d v="2016-07-02T22:14:12"/>
        <d v="2014-08-17T22:10:38"/>
        <d v="2015-03-05T21:19:17"/>
        <d v="2014-05-21T17:06:34"/>
        <d v="2016-04-03T19:31:57"/>
        <d v="2015-02-13T17:04:53"/>
        <d v="2015-02-02T23:40:15"/>
        <d v="2015-07-18T16:19:38"/>
        <d v="2015-11-02T23:14:40"/>
        <d v="2016-04-02T03:22:51"/>
        <d v="2015-05-12T02:13:11"/>
        <d v="2016-03-31T08:02:51"/>
        <d v="2015-04-29T15:34:19"/>
        <d v="2015-03-26T09:54:05"/>
        <d v="2016-11-22T14:59:12"/>
        <d v="2015-03-23T14:45:31"/>
        <d v="2013-04-11T16:51:11"/>
        <d v="2014-07-09T17:41:30"/>
        <d v="2015-05-19T11:04:01"/>
        <d v="2016-10-22T10:50:30"/>
        <d v="2016-04-01T14:18:38"/>
        <d v="2015-06-07T17:30:33"/>
        <d v="2014-06-18T15:35:24"/>
        <d v="2016-02-15T04:02:44"/>
        <d v="2015-07-03T11:13:12"/>
        <d v="2015-01-16T20:19:12"/>
        <d v="2016-07-08T11:22:34"/>
        <d v="2015-12-04T20:17:36"/>
        <d v="2015-08-03T21:58:50"/>
        <d v="2015-03-01T18:51:17"/>
        <d v="2015-04-13T20:45:12"/>
        <d v="2014-07-02T21:43:02"/>
        <d v="2016-04-08T08:59:26"/>
        <d v="2015-05-10T04:07:47"/>
        <d v="2015-01-07T04:51:43"/>
        <d v="2015-10-30T12:56:44"/>
        <d v="2015-11-01T04:35:29"/>
        <d v="2016-04-29T14:52:07"/>
        <d v="2015-05-25T22:34:12"/>
        <d v="2014-07-17T07:45:08"/>
        <d v="2014-08-28T23:01:02"/>
        <d v="2015-09-03T14:21:26"/>
        <d v="2015-02-24T06:28:50"/>
        <d v="2014-07-10T06:25:04"/>
        <d v="2015-09-10T14:10:48"/>
        <d v="2014-05-20T01:06:09"/>
        <d v="2014-12-29T13:04:38"/>
        <d v="2016-12-05T13:06:20"/>
        <d v="2012-11-13T00:25:00"/>
        <d v="2015-01-12T19:12:18"/>
        <d v="2015-10-26T16:08:38"/>
        <d v="2016-02-29T23:48:05"/>
        <d v="2015-08-03T00:28:25"/>
        <d v="2014-05-19T15:17:38"/>
        <d v="2016-11-11T23:22:34"/>
        <d v="2015-02-27T20:01:36"/>
        <d v="2015-04-06T22:16:07"/>
        <d v="2015-07-01T00:16:05"/>
        <d v="2014-06-30T15:04:27"/>
        <d v="2016-07-19T20:24:33"/>
        <d v="2015-06-10T23:50:06"/>
        <d v="2015-11-05T16:53:37"/>
        <d v="2015-04-09T00:35:08"/>
        <d v="2016-09-01T18:15:45"/>
        <d v="2016-12-18T20:16:26"/>
        <d v="2014-06-18T16:04:11"/>
        <d v="2015-06-30T13:20:52"/>
        <d v="2015-07-09T02:18:28"/>
        <d v="2015-09-18T19:36:29"/>
        <d v="2015-10-13T14:50:43"/>
        <d v="2014-11-04T18:18:08"/>
        <d v="2014-10-09T09:00:46"/>
        <d v="2016-05-05T17:19:57"/>
        <d v="2017-02-02T23:18:01"/>
        <d v="2016-02-15T21:12:08"/>
        <d v="2016-03-15T21:03:57"/>
        <d v="2014-09-08T02:05:00"/>
        <d v="2016-09-14T10:53:54"/>
        <d v="2014-07-19T17:32:33"/>
        <d v="2014-05-29T14:05:24"/>
        <d v="2014-11-28T00:03:06"/>
        <d v="2016-11-19T00:45:50"/>
        <d v="2014-10-29T18:02:56"/>
        <d v="2016-12-22T22:04:55"/>
        <d v="2015-04-21T02:47:18"/>
        <d v="2016-01-11T13:56:54"/>
        <d v="2016-06-11T01:15:38"/>
        <d v="2014-07-06T20:54:35"/>
        <d v="2015-06-22T23:08:27"/>
        <d v="2015-05-12T12:52:02"/>
        <d v="2016-04-06T13:24:40"/>
        <d v="2016-04-20T19:12:56"/>
        <d v="2016-05-16T18:14:59"/>
        <d v="2015-06-04T05:23:11"/>
        <d v="2016-11-05T23:00:12"/>
        <d v="2015-01-14T16:14:44"/>
        <d v="2016-07-30T09:32:28"/>
        <d v="2015-05-15T12:36:49"/>
        <d v="2014-07-31T18:30:45"/>
        <d v="2015-01-16T14:05:47"/>
        <d v="2016-05-23T01:05:57"/>
        <d v="2014-10-15T22:28:04"/>
        <d v="2016-03-30T03:48:24"/>
        <d v="2015-02-18T17:19:46"/>
        <d v="2017-03-09T20:13:39"/>
        <d v="2015-09-01T15:02:54"/>
        <d v="2015-07-18T16:15:59"/>
        <d v="2015-01-12T01:12:39"/>
        <d v="2015-04-08T17:51:02"/>
        <d v="2015-02-06T17:08:25"/>
        <d v="2015-02-18T22:00:22"/>
        <d v="2015-10-20T16:35:03"/>
        <d v="2016-05-23T02:39:32"/>
        <d v="2017-03-14T15:21:56"/>
        <d v="2016-12-26T21:41:22"/>
        <d v="2016-01-13T05:51:57"/>
        <d v="2014-08-27T21:04:52"/>
        <d v="2016-05-03T14:19:42"/>
        <d v="2014-08-18T20:56:40"/>
        <d v="2015-04-07T19:53:30"/>
        <d v="2014-12-22T02:01:04"/>
        <d v="2015-06-16T00:50:12"/>
        <d v="2015-05-02T21:00:01"/>
        <d v="2016-08-26T08:46:48"/>
        <d v="2016-02-01T22:41:07"/>
        <d v="2014-10-27T19:29:37"/>
        <d v="2016-02-19T05:54:29"/>
        <d v="2015-05-16T17:05:44"/>
        <d v="2015-06-29T13:44:57"/>
        <d v="2016-08-08T11:20:40"/>
        <d v="2015-05-22T13:41:22"/>
        <d v="2015-04-13T01:37:17"/>
        <d v="2015-05-28T12:05:02"/>
        <d v="2016-06-13T20:48:18"/>
        <d v="2016-04-02T21:26:38"/>
        <d v="2016-07-20T10:05:40"/>
        <d v="2014-06-11T17:04:38"/>
        <d v="2015-01-16T16:48:49"/>
        <d v="2014-09-05T07:00:45"/>
        <d v="2016-06-02T17:44:28"/>
        <d v="2015-06-16T18:19:19"/>
        <d v="2015-08-05T15:45:46"/>
        <d v="2014-05-16T20:36:20"/>
        <d v="2015-03-12T23:31:11"/>
        <d v="2016-02-01T14:39:49"/>
        <d v="2014-06-20T03:24:46"/>
        <d v="2015-06-24T08:16:47"/>
        <d v="2016-05-05T10:25:18"/>
        <d v="2014-08-24T22:08:55"/>
        <d v="2015-07-08T18:30:56"/>
        <d v="2014-09-03T05:19:02"/>
        <d v="2014-05-20T15:47:20"/>
        <d v="2014-04-29T20:09:08"/>
        <d v="2015-10-17T19:23:42"/>
        <d v="2014-04-16T21:23:30"/>
        <d v="2015-02-02T18:59:23"/>
        <d v="2015-11-14T00:36:10"/>
        <d v="2015-08-27T15:00:23"/>
        <d v="2016-12-05T03:14:05"/>
        <d v="2015-07-14T15:34:26"/>
        <d v="2014-11-05T22:58:45"/>
        <d v="2016-03-16T04:39:48"/>
        <d v="2014-07-28T20:47:16"/>
        <d v="2015-05-01T15:28:02"/>
        <d v="2016-04-19T10:22:30"/>
        <d v="2013-06-22T20:09:12"/>
        <d v="2014-09-23T15:16:31"/>
        <d v="2014-07-15T15:59:33"/>
        <d v="2014-06-22T18:35:11"/>
        <d v="2015-05-17T12:59:14"/>
        <d v="2014-06-06T18:31:06"/>
        <d v="2017-01-18T04:56:06"/>
        <d v="2014-06-30T15:20:26"/>
        <d v="2014-06-08T22:34:00"/>
        <d v="2015-06-02T11:17:04"/>
        <d v="2017-02-13T14:38:49"/>
        <d v="2016-03-31T17:48:07"/>
        <d v="2014-10-20T07:27:59"/>
        <d v="2015-07-07T22:24:54"/>
        <d v="2015-11-17T22:05:50"/>
        <d v="2015-06-12T10:25:12"/>
        <d v="2015-06-17T18:11:00"/>
        <d v="2014-06-18T04:45:52"/>
        <d v="2016-01-31T16:54:32"/>
        <d v="2015-03-15T08:17:06"/>
        <d v="2017-03-15T15:30:07"/>
        <d v="2015-02-21T03:10:44"/>
        <d v="2012-01-15T17:31:08"/>
        <d v="2016-10-20T11:14:02"/>
        <d v="2015-08-18T18:57:26"/>
        <d v="2015-05-20T13:46:17"/>
        <d v="2015-11-20T17:27:05"/>
        <d v="2016-09-15T20:22:44"/>
        <d v="2016-06-14T23:29:16"/>
        <d v="2016-11-01T19:58:45"/>
        <d v="2015-05-04T17:40:43"/>
        <d v="2015-09-07T06:21:09"/>
        <d v="2014-06-02T13:01:54"/>
        <d v="2016-09-27T06:40:34"/>
        <d v="2014-11-26T04:47:39"/>
        <d v="2016-05-16T17:01:30"/>
        <d v="2014-05-02T19:26:37"/>
        <d v="2015-02-06T04:55:12"/>
        <d v="2014-07-22T14:34:56"/>
        <d v="2015-07-23T20:18:55"/>
        <d v="2015-08-17T18:19:55"/>
        <d v="2014-12-17T23:58:02"/>
        <d v="2016-02-25T17:32:10"/>
        <d v="2014-11-07T20:37:46"/>
        <d v="2015-09-01T16:44:46"/>
        <d v="2014-07-02T10:01:50"/>
        <d v="2014-06-19T09:21:30"/>
        <d v="2014-07-28T18:33:01"/>
        <d v="2015-01-12T19:58:45"/>
        <d v="2017-01-27T13:05:58"/>
        <d v="2014-10-03T09:36:19"/>
        <d v="2015-06-13T07:35:44"/>
        <d v="2016-11-23T01:59:03"/>
        <d v="2015-06-03T01:34:36"/>
        <d v="2017-01-19T16:39:08"/>
        <d v="2014-11-21T07:34:22"/>
        <d v="2016-12-14T23:07:35"/>
        <d v="2016-02-21T03:23:43"/>
        <d v="2016-05-20T22:32:01"/>
        <d v="2015-08-04T19:04:37"/>
        <d v="2015-08-11T19:46:52"/>
        <d v="2015-05-12T16:12:17"/>
        <d v="2016-01-12T16:07:27"/>
        <d v="2016-08-23T18:22:09"/>
        <d v="2014-07-07T21:50:19"/>
        <d v="2015-01-28T17:11:15"/>
        <d v="2014-08-01T12:39:12"/>
        <d v="2015-10-17T10:18:41"/>
        <d v="2016-02-23T01:12:53"/>
        <d v="2014-07-10T20:36:01"/>
        <d v="2014-07-23T18:36:01"/>
        <d v="2014-05-05T10:43:09"/>
        <d v="2015-05-23T19:50:39"/>
        <d v="2015-01-24T11:55:03"/>
        <d v="2014-08-10T12:35:46"/>
        <d v="2014-10-02T14:09:37"/>
        <d v="2015-02-20T06:39:10"/>
        <d v="2016-03-22T02:18:02"/>
        <d v="2016-07-05T12:06:28"/>
        <d v="2014-10-09T06:43:10"/>
        <d v="2015-01-25T03:15:40"/>
        <d v="2016-04-06T07:17:21"/>
        <d v="2016-03-18T21:27:59"/>
        <d v="2015-11-04T20:59:25"/>
        <d v="2014-11-10T18:33:15"/>
        <d v="2017-03-08T17:15:03"/>
        <d v="2016-12-30T18:56:48"/>
        <d v="2016-08-02T20:19:26"/>
        <d v="2016-08-11T20:46:11"/>
        <d v="2016-10-21T19:25:46"/>
        <d v="2017-03-13T21:14:29"/>
        <d v="2016-06-17T17:39:36"/>
        <d v="2016-04-05T03:04:53"/>
        <d v="2015-03-02T04:34:36"/>
        <d v="2016-04-17T17:30:53"/>
        <d v="2015-02-19T20:22:38"/>
        <d v="2013-07-22T22:20:31"/>
        <d v="2014-08-12T12:39:21"/>
        <d v="2014-08-07T00:10:11"/>
        <d v="2014-06-05T14:22:27"/>
        <d v="2016-03-02T07:14:53"/>
        <d v="2014-08-07T08:31:46"/>
        <d v="2015-05-11T14:24:18"/>
        <d v="2016-02-05T02:10:02"/>
        <d v="2015-05-18T12:20:11"/>
        <d v="2016-05-13T17:46:51"/>
        <d v="2016-05-19T19:32:19"/>
        <d v="2014-09-01T22:00:01"/>
        <d v="2016-06-03T12:54:4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4-15T18:01:48"/>
        <d v="2015-02-23T19:01:10"/>
        <d v="2014-10-03T10:29:35"/>
        <d v="2016-01-06T02:45:35"/>
        <d v="2016-10-14T09:17:40"/>
        <d v="2015-02-25T00:51:19"/>
        <d v="2016-03-23T19:34:33"/>
        <d v="2015-02-07T04:44:52"/>
        <d v="2014-10-06T21:08:24"/>
        <d v="2015-06-16T17:24:36"/>
        <d v="2016-04-24T13:14:14"/>
        <d v="2016-02-10T00:24:46"/>
        <d v="2015-03-01T05:16:54"/>
        <d v="2015-09-09T18:20:28"/>
        <d v="2014-05-01T22:27:25"/>
        <d v="2014-10-26T17:01:34"/>
        <d v="2016-03-17T01:27:24"/>
        <d v="2015-11-10T14:14:56"/>
        <d v="2015-03-04T00:16:46"/>
        <d v="2016-04-05T11:47:40"/>
        <d v="2016-05-21T17:48:24"/>
        <d v="2015-02-24T02:03:29"/>
        <d v="2014-05-22T02:18:32"/>
        <d v="2016-05-09T00:57:04"/>
        <d v="2017-03-13T03:38:41"/>
        <d v="2014-08-05T17:09:42"/>
        <d v="2015-09-23T13:58:17"/>
        <d v="2015-03-26T21:38:1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6-06-08T00:31:42"/>
        <d v="2016-07-24T03:07:17"/>
        <d v="2014-12-04T00:07:10"/>
        <d v="2016-04-19T11:10:48"/>
        <d v="2014-10-15T20:58:15"/>
        <d v="2015-04-14T16:36:34"/>
        <d v="2014-07-08T17:41:10"/>
        <d v="2017-03-09T13:54:05"/>
        <d v="2016-12-21T00:44:54"/>
        <d v="2017-03-02T16:22:46"/>
        <d v="2015-04-26T12:44:58"/>
        <d v="2014-08-18T17:08:24"/>
        <d v="2015-06-16T18:12:24"/>
        <d v="2014-09-08T03:54:17"/>
        <d v="2015-01-27T16:00:20"/>
        <d v="2015-10-05T15:43:59"/>
        <d v="2016-11-15T05:09:35"/>
        <d v="2016-03-07T12:13:07"/>
        <d v="2015-05-15T19:36:15"/>
        <d v="2015-01-22T22:05:25"/>
        <d v="2016-02-20T00:27:30"/>
        <d v="2012-11-20T11:58:45"/>
        <d v="2016-09-08T09:20:39"/>
        <d v="2016-06-17T17:49:46"/>
        <d v="2016-01-01T00:11:11"/>
        <d v="2014-07-08T15:30:42"/>
        <d v="2016-04-09T16:25:10"/>
        <d v="2015-09-21T03:03:53"/>
        <d v="2016-09-19T08:21:34"/>
        <d v="2015-10-20T17:58:11"/>
        <d v="2015-08-12T03:38:27"/>
        <d v="2015-04-09T09:35:15"/>
        <d v="2015-10-30T21:48:04"/>
        <d v="2015-09-23T17:26:46"/>
        <d v="2015-04-13T20:11:27"/>
        <d v="2016-03-17T22:39:07"/>
        <d v="2016-11-28T22:00:33"/>
        <d v="2016-05-07T06:37:01"/>
        <d v="2016-04-23T00:22:36"/>
        <d v="2016-03-22T11:55:25"/>
        <d v="2016-05-02T17:42:30"/>
        <d v="2014-07-09T18:55:05"/>
        <d v="2015-08-01T16:04:57"/>
        <d v="2014-06-25T18:35:45"/>
        <d v="2015-04-20T19:39:16"/>
        <d v="2016-03-31T22:36:48"/>
        <d v="2010-10-27T06:20:03"/>
        <d v="2015-04-13T14:54:16"/>
        <d v="2014-08-29T18:19:33"/>
        <d v="2015-12-22T21:18:29"/>
        <d v="2015-02-09T04:26:23"/>
        <d v="2015-06-16T19:47:50"/>
        <d v="2016-05-22T15:02:31"/>
        <d v="2014-08-18T19:10:10"/>
        <d v="2016-06-22T18:55:32"/>
        <d v="2015-07-29T16:41:46"/>
        <d v="2015-02-17T22:47:44"/>
        <d v="2016-06-24T11:28:48"/>
        <d v="2015-10-12T22:34:19"/>
        <d v="2016-05-09T15:06:59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3-04T22:44:10"/>
        <d v="2014-09-15T14:26:56"/>
        <d v="2016-09-02T03:25:44"/>
        <d v="2014-07-13T15:51:50"/>
        <d v="2011-03-31T03:42:17"/>
        <d v="2014-08-28T01:02:41"/>
        <d v="2014-12-09T20:58:03"/>
        <d v="2015-08-27T18:58:10"/>
        <d v="2014-11-28T21:08:45"/>
        <d v="2015-01-15T23:02:10"/>
        <d v="2015-10-06T20:44:40"/>
        <d v="2015-06-28T05:32:39"/>
        <d v="2015-06-14T19:32:39"/>
        <d v="2015-02-21T00:18:54"/>
        <d v="2015-02-10T20:13:02"/>
        <d v="2014-09-09T15:58:04"/>
        <d v="2014-07-09T07:48:43"/>
        <d v="2015-02-01T16:54:31"/>
        <d v="2014-12-01T17:43:33"/>
        <d v="2014-08-25T19:34:44"/>
        <d v="2017-02-01T00:45:37"/>
        <d v="2014-07-07T14:31:17"/>
        <d v="2014-08-27T22:43:04"/>
        <d v="2015-10-01T02:08:13"/>
        <d v="2014-12-30T22:45:44"/>
        <d v="2014-12-18T00:32:23"/>
        <d v="2014-10-29T16:24:46"/>
        <d v="2015-04-02T13:04:09"/>
        <d v="2015-07-22T06:14:17"/>
        <d v="2015-04-09T21:14:18"/>
        <d v="2016-05-01T22:08:57"/>
        <d v="2016-11-16T00:59:40"/>
        <d v="2015-05-30T20:57:18"/>
        <d v="2016-05-03T05:15:42"/>
        <d v="2014-10-09T18:29:26"/>
        <d v="2016-08-29T06:15:56"/>
        <d v="2014-11-10T20:49:12"/>
        <d v="2016-08-03T12:34:20"/>
        <d v="2015-10-14T17:44:57"/>
        <d v="2015-02-04T09:13:47"/>
        <d v="2016-01-21T00:03:49"/>
        <d v="2016-08-27T10:37:09"/>
        <d v="2015-05-18T18:27:06"/>
        <d v="2014-08-28T21:55:49"/>
        <d v="2015-07-10T17:59:38"/>
        <d v="2015-08-16T16:51:40"/>
        <d v="2014-05-17T01:30:55"/>
        <d v="2014-09-02T14:48:56"/>
        <d v="2016-03-08T15:29:18"/>
        <d v="2016-05-25T01:52:38"/>
        <d v="2014-09-27T23:15:55"/>
        <d v="2015-07-07T15:31:47"/>
        <d v="2014-06-03T16:03:01"/>
        <d v="2014-08-18T17:46:34"/>
        <d v="2016-07-16T20:09:42"/>
        <d v="2016-04-06T14:35:58"/>
        <d v="2014-10-10T15:22:27"/>
        <d v="2015-07-18T10:22:16"/>
        <d v="2015-02-15T00:12:03"/>
        <d v="2015-10-06T13:16:15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05-06T14:39:33"/>
        <d v="2014-06-03T19:32:32"/>
        <d v="2016-03-23T21:59:44"/>
        <d v="2016-02-19T22:03:58"/>
        <d v="2014-09-20T08:00:34"/>
        <d v="2015-06-21T10:03:25"/>
        <d v="2015-08-14T11:20:00"/>
        <d v="2016-03-10T16:51:20"/>
        <d v="2015-10-31T05:04:09"/>
        <d v="2015-06-23T19:34:53"/>
        <d v="2015-02-24T23:17:51"/>
        <d v="2015-10-15T02:06:08"/>
        <d v="2014-12-22T20:53:30"/>
        <d v="2015-05-31T16:43:23"/>
        <d v="2014-12-01T17:50:08"/>
        <d v="2014-07-22T04:49:49"/>
        <d v="2015-06-14T23:00:15"/>
        <d v="2015-01-13T21:07:51"/>
        <d v="2015-01-12T16:57:37"/>
        <d v="2015-09-15T02:19:22"/>
        <d v="2015-02-01T23:53:39"/>
        <d v="2015-02-02T22:31:01"/>
        <d v="2015-09-06T22:17:05"/>
        <d v="2014-08-07T05:09:04"/>
        <d v="2015-06-10T00:54:07"/>
        <d v="2015-07-01T20:32:28"/>
        <d v="2010-12-19T21:17:07"/>
        <d v="2015-03-30T18:53:03"/>
        <d v="2017-02-03T13:48:00"/>
        <d v="2015-05-20T05:33:24"/>
        <d v="2014-05-06T22:31:40"/>
        <d v="2014-11-05T17:27:15"/>
        <d v="2014-09-21T21:11:27"/>
        <d v="2014-11-21T17:11:30"/>
        <d v="2014-10-28T23:13:51"/>
        <d v="2014-12-03T07:58:03"/>
        <d v="2014-05-27T23:02:02"/>
        <d v="2015-09-14T22:01:03"/>
        <d v="2014-10-11T22:07:10"/>
        <d v="2015-09-21T00:13:17"/>
        <d v="2014-08-05T00:14:30"/>
        <d v="2016-01-05T15:43:19"/>
        <d v="2016-04-27T15:02:53"/>
        <d v="2014-12-17T14:01:07"/>
        <d v="2015-05-22T17:32:46"/>
        <d v="2014-08-15T15:22:32"/>
        <d v="2015-10-16T19:25:16"/>
        <d v="2011-04-11T03:49:20"/>
        <d v="2014-11-17T02:51:29"/>
        <d v="2015-08-07T09:27:53"/>
        <d v="2015-11-04T19:01:26"/>
        <d v="2014-07-01T16:45:59"/>
        <d v="2016-04-01T17:55:58"/>
        <d v="2014-07-28T20:09:38"/>
        <d v="2014-07-31T04:48:13"/>
        <d v="2016-05-07T01:41:55"/>
        <d v="2015-01-18T15:52:36"/>
        <d v="2017-02-17T12:18:59"/>
        <d v="2016-05-04T16:24:26"/>
        <d v="2014-08-30T10:53:10"/>
        <d v="2015-08-20T14:57:29"/>
        <d v="2015-08-09T12:20:00"/>
        <d v="2014-12-10T18:04:06"/>
        <d v="2016-05-31T15:42:14"/>
        <d v="2016-04-15T01:22:19"/>
        <d v="2015-07-08T11:34:30"/>
        <d v="2014-08-05T16:07:54"/>
        <d v="2015-05-12T06:29:56"/>
        <d v="2014-05-26T16:59:06"/>
        <d v="2015-06-24T20:30:40"/>
        <d v="2014-07-08T22:08:59"/>
        <d v="2015-06-30T12:30:22"/>
        <d v="2014-07-11T17:49:52"/>
        <d v="2014-08-16T15:39:17"/>
        <d v="2013-08-05T19:04:29"/>
        <d v="2014-10-21T06:59:58"/>
        <d v="2015-11-15T13:29:36"/>
        <d v="2014-06-21T12:52:06"/>
        <d v="2016-05-27T00:04:51"/>
        <d v="2014-07-23T15:57:03"/>
        <d v="2015-06-16T17:51:19"/>
        <d v="2014-07-22T19:53:18"/>
        <d v="2015-04-28T17:34:48"/>
        <d v="2014-09-11T07:47:50"/>
        <d v="2016-05-10T00:59:50"/>
        <d v="2015-06-18T23:16:59"/>
        <d v="2015-11-03T14:54:54"/>
        <d v="2016-05-03T13:07:28"/>
        <d v="2014-05-20T15:33:51"/>
        <d v="2014-12-17T12:09:11"/>
        <d v="2015-12-20T13:45:23"/>
        <d v="2016-02-18T10:13:25"/>
        <d v="2014-07-09T18:53:24"/>
        <d v="2015-06-18T19:16:38"/>
        <d v="2015-02-24T16:49:54"/>
        <d v="2015-03-25T17:22:07"/>
        <d v="2016-02-11T22:36:54"/>
        <d v="2014-10-11T08:30:16"/>
        <d v="2016-02-02T21:20:12"/>
        <d v="2014-12-02T02:59:03"/>
        <d v="2014-10-03T18:18:29"/>
        <d v="2014-09-23T19:05:49"/>
        <d v="2015-02-12T01:50:01"/>
        <d v="2015-04-11T06:25:11"/>
        <d v="2014-06-10T09:07:49"/>
        <d v="2013-11-13T17:42:41"/>
        <d v="2016-03-28T22:22:07"/>
        <d v="2014-08-29T01:27:51"/>
        <d v="2014-05-20T17:22:53"/>
        <d v="2017-01-15T12:43:39"/>
        <d v="2015-09-23T19:27:50"/>
        <d v="2015-02-25T16:24:52"/>
        <d v="2016-12-28T18:54:02"/>
        <d v="2016-06-19T14:14:41"/>
        <d v="2014-07-26T16:00:57"/>
        <d v="2014-07-01T04:56:07"/>
        <d v="2017-03-14T08:35:56"/>
        <d v="2015-07-08T17:22:26"/>
        <d v="2015-02-22T04:34:59"/>
        <d v="2017-03-06T17:16:59"/>
        <d v="2016-04-30T03:12:47"/>
        <d v="2016-06-17T23:14:22"/>
        <d v="2015-11-03T18:00:28"/>
        <d v="2017-02-02T10:12:32"/>
        <d v="2016-03-04T18:17:07"/>
        <d v="2014-08-14T21:05:16"/>
        <d v="2016-07-21T14:48:13"/>
        <d v="2014-05-22T16:00:09"/>
        <d v="2014-10-16T16:33:48"/>
        <d v="2015-02-24T10:53:39"/>
        <d v="2016-11-01T16:39:42"/>
        <d v="2016-09-07T21:51:48"/>
        <d v="2015-03-02T21:17:48"/>
        <d v="2014-07-14T14:04:40"/>
        <d v="2015-10-07T12:23:08"/>
        <d v="2015-02-18T17:34:59"/>
        <d v="2016-05-20T19:10:21"/>
        <d v="2015-04-08T20:47:29"/>
        <d v="2016-04-20T01:53:21"/>
        <d v="2016-03-03T16:50:29"/>
        <d v="2016-08-29T19:14:02"/>
        <d v="2016-05-31T06:59:46"/>
        <d v="2014-07-10T13:05:48"/>
        <d v="2016-08-31T20:11:25"/>
        <d v="2015-01-16T18:26:50"/>
        <d v="2015-06-05T15:38:37"/>
        <d v="2015-05-01T18:32:51"/>
        <d v="2015-08-06T17:31:15"/>
        <d v="2015-09-01T15:21:50"/>
        <d v="2015-10-07T16:43:36"/>
        <d v="2016-05-13T13:25:38"/>
        <d v="2014-10-28T14:05:37"/>
        <d v="2014-04-24T14:14:19"/>
        <d v="2014-07-11T16:45:02"/>
        <d v="2016-10-03T02:13:39"/>
        <d v="2015-04-17T17:11:59"/>
        <d v="2015-02-18T02:32:48"/>
        <d v="2015-09-06T15:11:45"/>
        <d v="2016-08-30T22:03:05"/>
        <d v="2016-05-21T16:45:16"/>
        <d v="2014-07-14T03:14:56"/>
        <d v="2015-10-19T03:41:57"/>
        <d v="2014-07-07T16:10:46"/>
        <d v="2015-01-14T22:35:54"/>
        <d v="2015-04-30T20:21:43"/>
        <d v="2015-02-27T07:06:50"/>
        <d v="2015-06-24T21:33:48"/>
        <d v="2014-12-08T01:37:14"/>
        <d v="2014-12-24T12:11:23"/>
        <d v="2015-01-12T02:53:41"/>
        <d v="2014-05-07T01:44:24"/>
        <d v="2015-02-18T16:07:12"/>
        <d v="2014-10-28T16:35:53"/>
        <d v="2016-06-27T10:47:48"/>
        <d v="2015-01-28T06:00:18"/>
        <d v="2015-07-07T14:12:24"/>
        <d v="2014-08-15T00:36:30"/>
        <d v="2015-06-02T15:39:37"/>
        <d v="2016-10-19T00:31:01"/>
        <d v="2015-02-21T15:38:04"/>
        <d v="2015-10-25T16:50:11"/>
        <d v="2014-06-01T11:49:36"/>
        <d v="2016-10-06T13:10:54"/>
        <d v="2016-10-18T03:10:26"/>
        <d v="2016-01-09T11:28:49"/>
        <d v="2016-10-05T13:06:24"/>
        <d v="2016-04-13T00:10:08"/>
        <d v="2016-09-09T10:28:26"/>
        <d v="2015-06-17T10:32:59"/>
        <d v="2011-12-07T01:36:01"/>
        <d v="2016-02-17T16:13:16"/>
        <d v="2015-06-05T13:59:35"/>
        <d v="2014-07-21T06:21:27"/>
        <d v="2014-10-28T14:21:23"/>
        <d v="2016-02-26T22:47:59"/>
        <d v="2014-06-02T15:29:12"/>
        <d v="2016-01-12T11:29:44"/>
        <d v="2015-07-03T19:59:26"/>
        <d v="2014-05-30T17:26:51"/>
        <d v="2015-03-06T21:40:57"/>
        <d v="2014-05-30T21:26:47"/>
        <d v="2015-10-01T15:06:47"/>
        <d v="2014-07-06T14:52:09"/>
        <d v="2014-05-28T16:21:24"/>
        <d v="2016-06-23T19:32:38"/>
        <d v="2016-07-08T18:38:29"/>
        <d v="2016-03-08T09:34:06"/>
        <d v="2015-04-27T05:59:44"/>
        <d v="2015-02-22T12:53:12"/>
        <d v="2014-08-12T08:37:22"/>
        <d v="2015-04-28T16:38:09"/>
        <d v="2015-03-06T09:23:41"/>
        <d v="2014-08-01T15:47:58"/>
        <d v="2016-12-29T12:01:58"/>
        <d v="2015-11-29T19:01:13"/>
        <d v="2015-10-15T16:49:31"/>
        <d v="2014-05-06T22:11:30"/>
        <d v="2015-03-09T08:53:21"/>
        <d v="2016-05-23T23:25:54"/>
        <d v="2015-05-21T17:55:14"/>
        <d v="2014-06-03T04:36:18"/>
        <d v="2014-07-14T22:53:34"/>
        <d v="2015-10-12T18:16:07"/>
        <d v="2014-06-09T16:27:42"/>
        <d v="2016-05-17T06:21:10"/>
        <d v="2016-05-02T17:12:49"/>
      </sharedItems>
      <fieldGroup par="22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08-07T15:00:00"/>
        <d v="2015-10-01T13:00:00"/>
        <d v="2012-04-01T20:00:58"/>
        <d v="2015-06-25T18:07:39"/>
        <d v="2015-01-28T19:37:11"/>
        <d v="2014-12-03T15:20:36"/>
        <d v="2015-10-17T07:00:10"/>
        <d v="2014-09-18T03:59:00"/>
        <d v="2014-07-20T18:51:27"/>
        <d v="2016-12-17T08:00:00"/>
        <d v="2015-02-13T14:48:36"/>
        <d v="2015-04-03T13:49:48"/>
        <d v="2015-01-05T20:26:00"/>
        <d v="2016-12-12T06:00:00"/>
        <d v="2014-05-23T20:01:47"/>
        <d v="2015-11-06T13:00:09"/>
        <d v="2014-05-24T21:00:00"/>
        <d v="2014-07-18T23:48:24"/>
        <d v="2015-09-07T18:09:57"/>
        <d v="2016-02-06T04:59:00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01-15T15:38:10"/>
        <d v="2014-08-25T04:59:00"/>
        <d v="2017-02-18T04:59:00"/>
        <d v="2016-03-02T16:08:13"/>
        <d v="2016-05-03T18:49:02"/>
        <d v="2014-09-10T20:09:34"/>
        <d v="2016-08-23T18:34:50"/>
        <d v="2016-02-16T18:33:07"/>
        <d v="2012-06-01T03:59:00"/>
        <d v="2016-08-10T04:00:00"/>
        <d v="2014-10-29T18:54:03"/>
        <d v="2014-08-23T17:37:20"/>
        <d v="2015-09-21T03:11:16"/>
        <d v="2016-07-05T01:11:47"/>
        <d v="2016-06-08T17:33:39"/>
        <d v="2015-03-08T16:50:03"/>
        <d v="2014-06-16T06:59:00"/>
        <d v="2016-10-13T18:00:27"/>
        <d v="2015-12-03T17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7-03T14:46:35"/>
        <d v="2016-05-06T20:17:35"/>
        <d v="2016-04-23T10:16:40"/>
        <d v="2014-10-16T03:59:00"/>
        <d v="2014-07-30T23:00:00"/>
        <d v="2014-05-22T22:07:00"/>
        <d v="2015-04-01T03:59:00"/>
        <d v="2016-04-13T19:15:24"/>
        <d v="2016-10-02T09:00:00"/>
        <d v="2014-07-01T22:30:00"/>
        <d v="2014-07-05T01:00:00"/>
        <d v="2016-05-15T20:21:13"/>
        <d v="2017-03-02T19:19:15"/>
        <d v="2016-12-05T01:00:00"/>
        <d v="2017-04-21T07:24:20"/>
        <d v="2014-07-04T11:00:00"/>
        <d v="2017-01-17T21:10:36"/>
        <d v="2015-04-05T03:40:47"/>
        <d v="2014-10-10T11:00:00"/>
        <d v="2016-02-20T21:05:00"/>
        <d v="2016-03-23T03:29:00"/>
        <d v="2014-12-31T13:39:47"/>
        <d v="2015-11-08T18:59:41"/>
        <d v="2016-02-28T00:00:00"/>
        <d v="2016-03-16T08:33:10"/>
        <d v="2016-04-13T21:02:45"/>
        <d v="2014-11-29T23:52:58"/>
        <d v="2016-08-01T19:00:00"/>
        <d v="2015-07-17T21:02:00"/>
        <d v="2016-07-22T05:26:00"/>
        <d v="2016-10-20T02:48:16"/>
        <d v="2016-07-04T04:00:00"/>
        <d v="2016-08-25T03:59:00"/>
        <d v="2014-08-12T22:50:11"/>
        <d v="2016-09-09T04:00:00"/>
        <d v="2014-09-09T16:49:20"/>
        <d v="2014-08-25T20:45:08"/>
        <d v="2014-05-20T06:59:00"/>
        <d v="2012-01-31T17:00:00"/>
        <d v="2016-07-29T23:29:00"/>
        <d v="2016-12-26T00:15:09"/>
        <d v="2014-08-21T16:28:00"/>
        <d v="2015-08-22T12:07:53"/>
        <d v="2016-07-29T16:50:43"/>
        <d v="2014-07-23T11:00:00"/>
        <d v="2016-09-23T16:44:30"/>
        <d v="2017-01-10T05:00:00"/>
        <d v="2014-11-05T21:22:25"/>
        <d v="2016-04-10T04:00:00"/>
        <d v="2014-07-17T16:33:43"/>
        <d v="2016-01-18T00:00:00"/>
        <d v="2015-02-28T15:14:22"/>
        <d v="2017-02-01T22:59:00"/>
        <d v="2015-03-24T03:59:00"/>
        <d v="2014-07-02T04:00:00"/>
        <d v="2016-03-03T05:59:00"/>
        <d v="2015-11-02T16:50:00"/>
        <d v="2014-06-22T21:00:00"/>
        <d v="2015-11-22T22:00:00"/>
        <d v="2015-07-01T12:14:58"/>
        <d v="2015-08-05T08:43:27"/>
        <d v="2015-08-19T17:03:40"/>
        <d v="2016-02-13T19:02:06"/>
        <d v="2014-10-25T02:59:50"/>
        <d v="2014-05-17T04:32:45"/>
        <d v="2016-07-03T19:59:00"/>
        <d v="2016-04-28T15:24:05"/>
        <d v="2015-05-30T20:11:12"/>
        <d v="2014-09-19T00:00:00"/>
        <d v="2016-02-02T16:38:00"/>
        <d v="2014-05-19T11:26:29"/>
        <d v="2015-01-11T10:15:24"/>
        <d v="2016-08-11T03:59:00"/>
        <d v="2014-11-20T16:04:00"/>
        <d v="2015-08-05T11:00:00"/>
        <d v="2015-04-24T21:52:21"/>
        <d v="2016-01-31T23:55:00"/>
        <d v="2014-10-26T21:52:38"/>
        <d v="2015-03-01T04:59:00"/>
        <d v="2015-06-11T23:00:00"/>
        <d v="2017-03-27T23:58:54"/>
        <d v="2015-01-06T06:00:00"/>
        <d v="2015-09-19T03:59:00"/>
        <d v="2014-10-18T04:59:00"/>
        <d v="2014-09-29T08:40:20"/>
        <d v="2014-12-18T15:02:44"/>
        <d v="2015-04-23T12:50:46"/>
        <d v="2015-10-08T00:32:52"/>
        <d v="2017-01-06T13:05:05"/>
        <d v="2016-06-05T13:59:50"/>
        <d v="2016-12-26T19:18:51"/>
        <d v="2015-01-02T11:49:11"/>
        <d v="2015-03-08T12:57:05"/>
        <d v="2015-06-11T18:24:44"/>
        <d v="2015-02-07T21:42:19"/>
        <d v="2015-10-23T12:43:56"/>
        <d v="2015-06-10T19:27:24"/>
        <d v="2017-03-06T06:58:27"/>
        <d v="2016-04-17T23:30:00"/>
        <d v="2015-08-19T04:06:16"/>
        <d v="2015-11-04T19:26:31"/>
        <d v="2016-07-20T12:02:11"/>
        <d v="2014-10-02T14:21:00"/>
        <d v="2014-11-30T19:04:22"/>
        <d v="2016-10-05T19:50:54"/>
        <d v="2016-06-01T18:57:00"/>
        <d v="2014-07-30T22:41:41"/>
        <d v="2017-02-25T01:22:14"/>
        <d v="2016-07-17T04:19:09"/>
        <d v="2015-08-20T17:05:00"/>
        <d v="2017-03-19T06:00:00"/>
        <d v="2015-02-17T04:59:00"/>
        <d v="2014-06-09T19:20:15"/>
        <d v="2015-06-18T10:41:07"/>
        <d v="2016-07-15T19:34:32"/>
        <d v="2015-04-15T05:04:00"/>
        <d v="2015-11-14T23:00:00"/>
        <d v="2015-05-22T17:03:29"/>
        <d v="2016-06-27T19:00:00"/>
        <d v="2015-01-08T21:17:41"/>
        <d v="2015-05-27T02:45:00"/>
        <d v="2015-03-04T14:22:30"/>
        <d v="2015-02-11T04:59:00"/>
        <d v="2015-03-23T02:14:00"/>
        <d v="2016-07-01T23:00:00"/>
        <d v="2014-06-15T18:05:25"/>
        <d v="2014-06-01T03:59:00"/>
        <d v="2014-11-05T18:48:44"/>
        <d v="2016-06-04T17:42:46"/>
        <d v="2014-08-09T05:37:12"/>
        <d v="2015-08-24T10:33:16"/>
        <d v="2012-06-01T22:52:24"/>
        <d v="2014-10-20T19:23:05"/>
        <d v="2015-06-27T21:44:14"/>
        <d v="2015-03-27T00:00:00"/>
        <d v="2016-01-04T04:20:07"/>
        <d v="2015-07-11T14:30:00"/>
        <d v="2014-07-27T14:17:25"/>
        <d v="2015-04-06T04:00:0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7-03-12T21:00:00"/>
        <d v="2014-10-26T20:08:00"/>
        <d v="2017-02-28T05:00:00"/>
        <d v="2015-05-15T19:14:28"/>
        <d v="2014-08-08T19:05:51"/>
        <d v="2016-03-15T21:00:00"/>
        <d v="2016-06-20T23:00:00"/>
        <d v="2014-10-30T20:36:53"/>
        <d v="2015-11-21T04:00:00"/>
        <d v="2014-12-27T02:02:28"/>
        <d v="2017-03-25T04:33:00"/>
        <d v="2017-03-16T18:49:01"/>
        <d v="2015-09-02T04:19:46"/>
        <d v="2016-07-01T08:20:51"/>
        <d v="2015-10-11T15:29:05"/>
        <d v="2015-09-29T03:59:00"/>
        <d v="2014-09-28T18:55:56"/>
        <d v="2015-10-16T04:59:00"/>
        <d v="2015-06-03T15:04:10"/>
        <d v="2014-11-05T12:52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6-06-03T13:31:22"/>
        <d v="2014-07-06T10:08:09"/>
        <d v="2016-09-08T18:08:42"/>
        <d v="2016-10-14T22:00:00"/>
        <d v="2015-06-16T11:00:00"/>
        <d v="2015-04-10T05:00:00"/>
        <d v="2014-09-03T04:59:00"/>
        <d v="2016-01-19T04:59:00"/>
        <d v="2016-12-21T17:03:14"/>
        <d v="2014-07-14T15:37:44"/>
        <d v="2014-06-21T20:31:20"/>
        <d v="2016-11-30T17:00:00"/>
        <d v="2016-10-16T15:36:18"/>
        <d v="2016-05-23T19:21:05"/>
        <d v="2015-09-10T03:59:00"/>
        <d v="2016-09-18T19:51:05"/>
        <d v="2015-08-12T00:00:00"/>
        <d v="2015-01-16T10:26:00"/>
        <d v="2016-03-20T23:58:45"/>
        <d v="2016-12-17T06:59:00"/>
        <d v="2016-05-31T16:33:14"/>
        <d v="2014-11-25T19:46:00"/>
        <d v="2016-03-02T19:21:27"/>
        <d v="2015-06-22T17:31:06"/>
        <d v="2015-07-12T12:47:45"/>
        <d v="2015-06-24T02:00:00"/>
        <d v="2014-07-19T20:38:50"/>
        <d v="2016-08-01T22:59:00"/>
        <d v="2014-06-13T22:00:00"/>
        <d v="2016-08-01T13:41:00"/>
        <d v="2015-07-05T22:59:00"/>
        <d v="2015-02-28T17:00:00"/>
        <d v="2016-08-14T14:30:57"/>
        <d v="2015-08-09T16:00:00"/>
        <d v="2016-01-01T04:00:00"/>
        <d v="2016-06-16T05:58:09"/>
        <d v="2014-07-16T14:31:15"/>
        <d v="2016-05-20T11:31:00"/>
        <d v="2014-11-06T05:59:00"/>
        <d v="2015-12-10T16:51:01"/>
        <d v="2015-07-11T03:59:00"/>
        <d v="2014-10-10T21:00:00"/>
        <d v="2014-08-12T01:53:58"/>
        <d v="2015-04-02T01:00:00"/>
        <d v="2015-05-07T10:09:54"/>
        <d v="2015-12-19T19:49:59"/>
        <d v="2014-06-27T05:14:15"/>
        <d v="2016-01-14T18:16:56"/>
        <d v="2015-12-01T05:59:00"/>
        <d v="2014-08-02T04:13:01"/>
        <d v="2015-06-21T21:20:00"/>
        <d v="2016-09-07T01:21:53"/>
        <d v="2015-12-04T19:29:08"/>
        <d v="2016-03-16T03:59:00"/>
        <d v="2014-08-31T20:00:00"/>
        <d v="2016-04-28T16:20:32"/>
        <d v="2016-05-19T00:56:28"/>
        <d v="2015-05-03T22:51:00"/>
        <d v="2015-08-29T03:59:00"/>
        <d v="2014-07-01T04:59:00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5-06-04T12:59:53"/>
        <d v="2014-07-03T17:02:44"/>
        <d v="2015-01-31T14:03:06"/>
        <d v="2015-02-28T08:00:00"/>
        <d v="2016-03-03T19:00:00"/>
        <d v="2015-12-15T00:00:00"/>
        <d v="2014-07-16T23:27:21"/>
        <d v="2015-02-28T04:59:00"/>
        <d v="2016-08-24T21:42:08"/>
        <d v="2014-09-14T04:34:57"/>
        <d v="2015-07-30T03:25:24"/>
        <d v="2016-12-07T08:26:16"/>
        <d v="2015-01-24T12:00:00"/>
        <d v="2015-09-16T05:37:27"/>
        <d v="2016-09-08T03:45:00"/>
        <d v="2016-12-01T07:18:40"/>
        <d v="2014-06-15T16:00:00"/>
        <d v="2015-04-07T07:00:00"/>
        <d v="2015-06-16T21:41:54"/>
        <d v="2014-09-09T16:12:03"/>
        <d v="2014-07-01T23:50:31"/>
        <d v="2014-09-13T09:37:21"/>
        <d v="2015-01-04T13:16:06"/>
        <d v="2016-09-30T21:00:00"/>
        <d v="2015-05-26T03:59:00"/>
        <d v="2015-03-22T22:35:47"/>
        <d v="2015-07-13T01:00:00"/>
        <d v="2016-01-15T03:09:34"/>
        <d v="2016-06-22T03:55:00"/>
        <d v="2014-11-08T00:00:00"/>
        <d v="2016-04-10T20:00:00"/>
        <d v="2015-07-03T18:22:38"/>
        <d v="2015-09-16T17:43:32"/>
        <d v="2015-06-25T11:05:24"/>
        <d v="2016-09-03T20:57:09"/>
        <d v="2014-10-15T12:52:02"/>
        <d v="2016-03-31T17:17:36"/>
        <d v="2015-07-20T03:59:00"/>
        <d v="2015-07-01T06:59:00"/>
        <d v="2014-08-30T05:30:00"/>
        <d v="2016-07-11T15:09:20"/>
        <d v="2015-11-28T21:22:21"/>
        <d v="2014-07-09T13:39:40"/>
        <d v="2016-06-03T11:19:12"/>
        <d v="2015-07-26T05:42:16"/>
        <d v="2014-09-19T18:08:12"/>
        <d v="2015-06-26T13:25:00"/>
        <d v="2014-07-05T12:40:28"/>
        <d v="2015-01-02T05:56:28"/>
        <d v="2015-07-07T19:26:20"/>
        <d v="2015-08-29T01:56:53"/>
        <d v="2016-10-29T03:00:00"/>
        <d v="2015-01-31T15:25:53"/>
        <d v="2016-05-16T10:26:05"/>
        <d v="2016-03-24T22:59:23"/>
        <d v="2015-03-28T22:07:06"/>
        <d v="2016-07-31T11:00:00"/>
        <d v="2016-04-01T06:00:00"/>
        <d v="2016-12-31T16:59:00"/>
        <d v="2016-11-17T11:36:34"/>
        <d v="2014-06-21T01:05:03"/>
        <d v="2016-07-28T15:58:38"/>
        <d v="2015-01-06T02:44:19"/>
        <d v="2016-04-14T04:39:40"/>
        <d v="2015-06-15T16:14:40"/>
        <d v="2015-12-13T02:26:32"/>
        <d v="2016-04-03T17:00:00"/>
        <d v="2014-10-26T00:43:00"/>
        <d v="2015-10-31T15:57:33"/>
        <d v="2014-11-13T23:37:28"/>
        <d v="2014-12-05T11:28:00"/>
        <d v="2016-04-17T20:43:31"/>
        <d v="2014-09-30T16:00:00"/>
        <d v="2015-07-10T21:00:00"/>
        <d v="2016-01-19T22:59:00"/>
        <d v="2014-06-03T06:59:00"/>
        <d v="2014-07-30T11:18:30"/>
        <d v="2017-03-11T12:21:31"/>
        <d v="2015-10-30T14:00:12"/>
        <d v="2014-06-24T18:57:09"/>
        <d v="2015-09-13T00:00:00"/>
        <d v="2015-09-09T04:00:18"/>
        <d v="2016-08-29T03:55:00"/>
        <d v="2014-09-07T14:23:42"/>
        <d v="2013-11-02T20:49:27"/>
        <d v="2016-01-20T17:24:21"/>
        <d v="2014-06-20T09:54:09"/>
        <d v="2014-10-22T15:36:50"/>
        <d v="2014-11-18T17:23:26"/>
        <d v="2015-05-26T15:32:27"/>
        <d v="2014-12-03T15:28:26"/>
        <d v="2014-07-03T03:59:00"/>
        <d v="2014-05-05T06:38:31"/>
        <d v="2014-06-23T16:00:00"/>
        <d v="2014-06-06T23:00:00"/>
        <d v="2016-04-01T01:27:39"/>
        <d v="2015-08-20T20:02:56"/>
        <d v="2016-06-23T18:47:00"/>
        <d v="2015-04-17T16:00:00"/>
        <d v="2015-11-17T22:24:14"/>
        <d v="2015-03-01T06:59:00"/>
        <d v="2015-01-08T16:31:36"/>
        <d v="2015-06-01T05:00:00"/>
        <d v="2016-02-10T21:00:00"/>
        <d v="2015-10-16T08:41:44"/>
        <d v="2014-07-11T16:15:00"/>
        <d v="2015-06-19T01:00:16"/>
        <d v="2015-03-07T19:57:37"/>
        <d v="2014-07-15T22:00:00"/>
        <d v="2017-04-16T20:00:00"/>
        <d v="2015-03-07T04:55:00"/>
        <d v="2015-06-08T00:23:53"/>
        <d v="2014-08-29T20:43:05"/>
        <d v="2015-05-22T21:00:00"/>
        <d v="2016-04-06T21:30:00"/>
        <d v="2015-07-31T16:00:00"/>
        <d v="2016-06-01T23:38:29"/>
        <d v="2015-02-16T07:13:43"/>
        <d v="2015-07-17T13:18:00"/>
        <d v="2015-02-14T11:27:00"/>
        <d v="2015-12-17T04:59:00"/>
        <d v="2016-09-04T01:36:22"/>
        <d v="2017-03-24T12:33:54"/>
        <d v="2017-02-22T13:25:52"/>
        <d v="2015-10-19T11:00:00"/>
        <d v="2016-12-01T02:23:31"/>
        <d v="2015-10-28T17:33:36"/>
        <d v="2016-01-29T05:59:00"/>
        <d v="2015-06-17T01:40:14"/>
        <d v="2014-07-30T20:53:59"/>
        <d v="2015-09-28T02:49:10"/>
        <d v="2017-02-20T08:50:02"/>
        <d v="2015-02-11T22:31:43"/>
        <d v="2015-04-29T14:07:06"/>
        <d v="2014-10-07T18:26:15"/>
        <d v="2016-08-05T21:00:00"/>
        <d v="2015-03-14T20:46:34"/>
        <d v="2017-03-31T22:59:00"/>
        <d v="2016-12-14T17:49:21"/>
        <d v="2014-06-21T11:00:00"/>
        <d v="2016-05-06T13:04:00"/>
        <d v="2014-06-28T14:09:34"/>
        <d v="2014-09-21T02:00:00"/>
        <d v="2016-04-30T17:36:17"/>
        <d v="2016-08-03T04:09:00"/>
        <d v="2014-09-16T21:00:00"/>
        <d v="2015-04-04T20:19:17"/>
        <d v="2014-06-16T17:06:34"/>
        <d v="2016-05-04T03:59:00"/>
        <d v="2015-03-23T18:00:00"/>
        <d v="2015-04-03T22:40:15"/>
        <d v="2015-08-05T18:36:00"/>
        <d v="2015-11-25T23:00:00"/>
        <d v="2016-04-29T21:00:00"/>
        <d v="2015-06-11T02:13:11"/>
        <d v="2016-04-28T05:59:00"/>
        <d v="2015-05-29T15:34:19"/>
        <d v="2015-04-23T18:30:00"/>
        <d v="2016-12-22T14:59:12"/>
        <d v="2015-04-23T06:59:00"/>
        <d v="2013-05-06T16:51:11"/>
        <d v="2014-08-01T17:12:00"/>
        <d v="2015-06-18T11:04:01"/>
        <d v="2016-12-21T11:50:30"/>
        <d v="2016-05-01T14:18:38"/>
        <d v="2015-07-07T17:30:33"/>
        <d v="2014-08-17T15:35:24"/>
        <d v="2016-03-16T03:02:44"/>
        <d v="2015-08-02T16:00:00"/>
        <d v="2015-02-02T04:59:00"/>
        <d v="2016-09-06T11:22:34"/>
        <d v="2016-01-03T20:17:36"/>
        <d v="2015-08-24T02:00:00"/>
        <d v="2015-04-05T17:51:17"/>
        <d v="2015-05-13T20:45:12"/>
        <d v="2014-07-24T07:00:00"/>
        <d v="2016-05-08T08:59:26"/>
        <d v="2015-05-31T06:59:00"/>
        <d v="2015-02-03T04:27:00"/>
        <d v="2015-11-29T13:56:44"/>
        <d v="2015-11-30T22:30:00"/>
        <d v="2016-05-10T11:17:00"/>
        <d v="2015-06-24T22:34:12"/>
        <d v="2014-07-27T23:00:00"/>
        <d v="2014-09-27T23:01:02"/>
        <d v="2015-09-23T14:21:26"/>
        <d v="2015-04-25T04:35:00"/>
        <d v="2014-08-09T06:25:04"/>
        <d v="2015-09-24T14:10:48"/>
        <d v="2014-06-30T17:28:00"/>
        <d v="2015-01-28T13:04:38"/>
        <d v="2017-01-04T13:06:20"/>
        <d v="2012-12-07T02:00:00"/>
        <d v="2015-01-28T22:00:00"/>
        <d v="2015-11-30T17:08:38"/>
        <d v="2016-03-30T22:48:05"/>
        <d v="2015-09-02T00:28:25"/>
        <d v="2014-06-20T23:00:00"/>
        <d v="2016-12-06T23:22:34"/>
        <d v="2015-03-20T20:27:00"/>
        <d v="2015-05-02T21:00:00"/>
        <d v="2015-08-14T19:38:00"/>
        <d v="2014-07-21T03:59:00"/>
        <d v="2016-09-02T20:24:33"/>
        <d v="2015-07-02T23:50:06"/>
        <d v="2015-12-05T00:00:00"/>
        <d v="2015-04-18T22:30:00"/>
        <d v="2016-10-01T03:59:00"/>
        <d v="2017-01-17T20:16:26"/>
        <d v="2014-07-18T16:04:11"/>
        <d v="2015-07-23T18:33:00"/>
        <d v="2015-07-31T08:58:00"/>
        <d v="2015-10-18T19:36:29"/>
        <d v="2015-11-12T02:31:00"/>
        <d v="2014-12-14T18:18:08"/>
        <d v="2014-11-08T10:00:46"/>
        <d v="2016-06-04T17:19:57"/>
        <d v="2017-02-23T01:00:00"/>
        <d v="2016-04-15T20:12:08"/>
        <d v="2016-05-14T21:03:57"/>
        <d v="2014-10-22T04:59:00"/>
        <d v="2016-10-05T10:53:54"/>
        <d v="2014-08-18T17:32:33"/>
        <d v="2014-06-28T14:05:24"/>
        <d v="2014-12-31T00:00:00"/>
        <d v="2016-12-19T00:45:50"/>
        <d v="2014-11-21T17:00:00"/>
        <d v="2017-02-20T18:00:00"/>
        <d v="2015-06-20T02:47:18"/>
        <d v="2016-02-05T22:00:00"/>
        <d v="2016-07-09T04:00:00"/>
        <d v="2014-08-08T13:54:00"/>
        <d v="2015-07-22T23:08:27"/>
        <d v="2015-06-12T21:00:00"/>
        <d v="2016-04-30T03:59:00"/>
        <d v="2016-06-19T19:12:56"/>
        <d v="2016-06-15T18:14:59"/>
        <d v="2015-07-19T05:23:11"/>
        <d v="2016-12-06T04:59:00"/>
        <d v="2015-02-05T06:59:00"/>
        <d v="2016-09-25T23:00:00"/>
        <d v="2015-06-14T12:36:49"/>
        <d v="2014-08-19T16:00:00"/>
        <d v="2015-02-15T14:05:47"/>
        <d v="2016-06-22T01:05:57"/>
        <d v="2014-11-05T23:28:04"/>
        <d v="2016-05-28T21:44:00"/>
        <d v="2015-04-19T16:19:46"/>
        <d v="2017-04-18T19:13:39"/>
        <d v="2015-10-01T15:02:54"/>
        <d v="2015-08-17T16:15:59"/>
        <d v="2015-02-11T17:00:00"/>
        <d v="2015-04-29T17:51:02"/>
        <d v="2015-03-08T16:08:25"/>
        <d v="2015-03-16T21:00:00"/>
        <d v="2015-11-12T06:59:00"/>
        <d v="2016-06-13T17:00:00"/>
        <d v="2017-04-14T04:59:00"/>
        <d v="2017-01-25T21:41:22"/>
        <d v="2016-01-27T01:00:00"/>
        <d v="2014-09-26T21:04:52"/>
        <d v="2016-05-15T23:00:00"/>
        <d v="2014-09-17T20:56:40"/>
        <d v="2015-04-29T23:00:00"/>
        <d v="2015-01-20T19:16:00"/>
        <d v="2015-07-10T07:00:00"/>
        <d v="2015-06-03T06:59:00"/>
        <d v="2016-09-25T08:46:48"/>
        <d v="2016-02-18T21:30:00"/>
        <d v="2014-11-26T20:29:37"/>
        <d v="2016-03-05T05:54:29"/>
        <d v="2015-05-30T18:10:00"/>
        <d v="2015-07-29T17:00:00"/>
        <d v="2016-09-07T11:20:40"/>
        <d v="2015-06-21T13:41:22"/>
        <d v="2015-05-13T01:37:17"/>
        <d v="2015-06-17T12:05:02"/>
        <d v="2016-07-13T20:48:18"/>
        <d v="2016-05-02T21:26:38"/>
        <d v="2016-08-17T10:05:40"/>
        <d v="2014-07-24T02:59:00"/>
        <d v="2015-03-02T04:59:00"/>
        <d v="2014-10-05T07:00:45"/>
        <d v="2016-07-02T17:44:28"/>
        <d v="2015-07-26T18:19:19"/>
        <d v="2015-10-04T15:45:46"/>
        <d v="2014-07-02T03:59:00"/>
        <d v="2015-04-09T23:31:11"/>
        <d v="2016-02-26T00:00:00"/>
        <d v="2014-07-04T03:24:46"/>
        <d v="2015-08-03T18:00:00"/>
        <d v="2016-06-02T10:25:18"/>
        <d v="2014-09-23T22:08:55"/>
        <d v="2015-07-27T22:59:00"/>
        <d v="2014-10-04T06:59:00"/>
        <d v="2014-07-01T06:00:00"/>
        <d v="2014-05-12T03:59:00"/>
        <d v="2015-10-28T19:54:00"/>
        <d v="2014-05-08T21:23:30"/>
        <d v="2015-03-04T18:59:23"/>
        <d v="2015-12-14T00:36:10"/>
        <d v="2015-10-01T15:00:23"/>
        <d v="2017-01-04T03:14:05"/>
        <d v="2015-08-01T01:00:00"/>
        <d v="2014-11-20T22:58:45"/>
        <d v="2016-04-29T04:39:48"/>
        <d v="2014-08-17T05:11:00"/>
        <d v="2015-05-31T15:28:02"/>
        <d v="2016-05-02T23:00:00"/>
        <d v="2013-07-22T20:09:12"/>
        <d v="2014-10-23T15:16:31"/>
        <d v="2014-08-04T15:59:33"/>
        <d v="2014-08-21T18:35:11"/>
        <d v="2015-06-16T12:59:14"/>
        <d v="2014-07-06T18:31:06"/>
        <d v="2017-02-17T16:05:00"/>
        <d v="2014-07-23T03:59:00"/>
        <d v="2014-07-08T22:34:00"/>
        <d v="2015-07-02T11:17:04"/>
        <d v="2017-02-28T00:00:00"/>
        <d v="2016-05-21T03:59:00"/>
        <d v="2014-11-19T08:27:59"/>
        <d v="2015-08-01T22:24:54"/>
        <d v="2015-12-17T22:05:50"/>
        <d v="2015-07-12T10:25:12"/>
        <d v="2015-07-17T18:11:00"/>
        <d v="2014-07-18T04:45:52"/>
        <d v="2015-05-09T04:00:00"/>
        <d v="2017-04-03T15:30:07"/>
        <d v="2015-03-23T04:59:00"/>
        <d v="2012-02-14T17:31:08"/>
        <d v="2016-11-14T12:14:02"/>
        <d v="2015-09-15T10:06:00"/>
        <d v="2015-06-11T03:59:00"/>
        <d v="2015-12-20T11:59:00"/>
        <d v="2016-10-13T20:22:44"/>
        <d v="2016-08-13T23:29:16"/>
        <d v="2016-12-01T07:59:00"/>
        <d v="2015-05-17T03:00:00"/>
        <d v="2015-10-02T23:00:00"/>
        <d v="2014-06-23T18:00:00"/>
        <d v="2016-10-27T06:40:34"/>
        <d v="2015-01-01T05:00:00"/>
        <d v="2016-06-17T14:00:00"/>
        <d v="2014-05-09T06:53:00"/>
        <d v="2015-03-23T03:55:12"/>
        <d v="2014-08-13T22:00:00"/>
        <d v="2015-08-22T20:18:55"/>
        <d v="2015-09-11T18:19:55"/>
        <d v="2015-01-16T23:58:02"/>
        <d v="2016-03-13T12:00:00"/>
        <d v="2014-11-21T04:55:00"/>
        <d v="2015-10-06T16:44:46"/>
        <d v="2014-08-01T10:01:50"/>
        <d v="2014-07-19T09:21:30"/>
        <d v="2014-08-26T16:28:00"/>
        <d v="2015-02-05T12:20:00"/>
        <d v="2017-02-26T13:05:58"/>
        <d v="2014-10-07T04:30:00"/>
        <d v="2015-07-13T07:35:44"/>
        <d v="2016-12-14T15:59:00"/>
        <d v="2015-07-16T00:00:00"/>
        <d v="2017-02-16T23:00:00"/>
        <d v="2014-12-22T04:00:00"/>
        <d v="2017-01-13T23:05:00"/>
        <d v="2016-04-21T02:23:43"/>
        <d v="2016-06-19T22:32:01"/>
        <d v="2015-08-30T00:00:00"/>
        <d v="2015-09-06T13:47:00"/>
        <d v="2015-06-11T16:12:17"/>
        <d v="2016-02-11T22:59:00"/>
        <d v="2016-09-21T03:00:00"/>
        <d v="2014-08-06T21:32:00"/>
        <d v="2015-02-27T17:11:15"/>
        <d v="2014-08-15T12:39:12"/>
        <d v="2015-11-13T20:17:00"/>
        <d v="2016-03-14T00:12:53"/>
        <d v="2014-08-01T07:00:00"/>
        <d v="2014-08-12T18:36:01"/>
        <d v="2015-06-21T22:25:00"/>
        <d v="2015-02-23T11:55:03"/>
        <d v="2014-09-09T12:35:46"/>
        <d v="2014-11-12T21:47:00"/>
        <d v="2015-03-19T14:39:00"/>
        <d v="2016-04-05T02:18:02"/>
        <d v="2016-08-13T06:59:00"/>
        <d v="2014-10-27T03:00:00"/>
        <d v="2015-02-24T03:15:40"/>
        <d v="2016-05-06T07:17:21"/>
        <d v="2016-05-17T21:27:59"/>
        <d v="2015-12-02T20:59:25"/>
        <d v="2015-01-09T02:00:00"/>
        <d v="2017-04-07T16:15:03"/>
        <d v="2017-02-01T23:31:00"/>
        <d v="2016-09-11T20:19:26"/>
        <d v="2016-08-31T20:46:11"/>
        <d v="2016-11-11T22:00:00"/>
        <d v="2017-05-03T19:12:00"/>
        <d v="2016-08-01T06:59:00"/>
        <d v="2016-05-05T03:04:53"/>
        <d v="2015-03-27T03:34:36"/>
        <d v="2016-05-10T21:00:00"/>
        <d v="2015-03-21T19:22:38"/>
        <d v="2013-08-18T15:00:00"/>
        <d v="2014-09-11T12:39:21"/>
        <d v="2014-09-06T00:10:11"/>
        <d v="2014-07-05T14:22:27"/>
        <d v="2016-04-11T02:30:00"/>
        <d v="2014-08-31T13:08:00"/>
        <d v="2015-06-12T02:00:00"/>
        <d v="2016-02-14T00:00:00"/>
        <d v="2015-05-31T23:00:00"/>
        <d v="2016-05-27T17:46:51"/>
        <d v="2016-06-18T19:32:19"/>
        <d v="2014-09-24T22:00:01"/>
        <d v="2016-07-10T22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5-03-25T18:01:10"/>
        <d v="2014-11-02T11:29:35"/>
        <d v="2016-02-20T02:45:35"/>
        <d v="2016-11-13T10:17:40"/>
        <d v="2015-03-18T17:00:00"/>
        <d v="2016-05-22T19:34:33"/>
        <d v="2015-03-09T03:44:52"/>
        <d v="2014-11-03T00:00:00"/>
        <d v="2015-07-16T17:24:36"/>
        <d v="2016-05-08T21:00:00"/>
        <d v="2016-03-01T23:59:00"/>
        <d v="2015-03-31T04:16:54"/>
        <d v="2015-10-06T22:59:00"/>
        <d v="2014-05-13T04:00:00"/>
        <d v="2014-11-23T22:00:00"/>
        <d v="2016-04-01T03:59:00"/>
        <d v="2015-12-10T14:14:56"/>
        <d v="2015-03-31T22:59:00"/>
        <d v="2016-05-04T23:00:00"/>
        <d v="2016-06-02T22:00:00"/>
        <d v="2015-03-26T01:03:29"/>
        <d v="2014-06-04T04:59:00"/>
        <d v="2016-06-08T00:57:04"/>
        <d v="2017-04-04T03:38:41"/>
        <d v="2014-08-26T17:09:42"/>
        <d v="2015-10-24T21:29:00"/>
        <d v="2015-05-25T21:38:16"/>
        <d v="2015-07-19T18:44:23"/>
        <d v="2015-03-26T04:00:00"/>
        <d v="2014-07-02T14:54:06"/>
        <d v="2014-12-01T19:09:00"/>
        <d v="2016-05-13T19:04:23"/>
        <d v="2015-08-27T15:54:35"/>
        <d v="2014-08-02T14:00:00"/>
        <d v="2015-04-11T19:22:39"/>
        <d v="2015-02-26T00:35:10"/>
        <d v="2014-09-28T03:23:00"/>
        <d v="2014-10-26T18:00:00"/>
        <d v="2014-05-11T11:50:52"/>
        <d v="2016-07-15T21:38:00"/>
        <d v="2016-08-23T03:07:17"/>
        <d v="2015-01-04T23:26:00"/>
        <d v="2016-05-10T11:10:48"/>
        <d v="2014-11-07T18:30:00"/>
        <d v="2015-05-29T16:36:34"/>
        <d v="2014-07-26T07:00:00"/>
        <d v="2017-04-08T12:54:05"/>
        <d v="2017-01-11T05:00:00"/>
        <d v="2017-04-16T15:22:46"/>
        <d v="2015-05-31T12:44:58"/>
        <d v="2014-08-25T21:00:00"/>
        <d v="2015-08-15T18:12:24"/>
        <d v="2014-10-08T03:54:17"/>
        <d v="2015-03-01T03:00:00"/>
        <d v="2015-12-04T16:43:59"/>
        <d v="2016-11-26T06:00:00"/>
        <d v="2016-04-11T11:13:07"/>
        <d v="2015-06-26T21:00:00"/>
        <d v="2015-02-21T22:05:25"/>
        <d v="2016-04-19T23:27:30"/>
        <d v="2012-12-20T11:58:45"/>
        <d v="2016-10-08T09:20:39"/>
        <d v="2016-07-17T17:49:46"/>
        <d v="2016-01-29T23:34:00"/>
        <d v="2014-08-10T15:59:00"/>
        <d v="2016-05-09T04:00:00"/>
        <d v="2015-10-11T02:00:00"/>
        <d v="2016-10-20T04:55:00"/>
        <d v="2015-11-19T18:58:11"/>
        <d v="2015-09-06T03:38:27"/>
        <d v="2015-05-09T09:35:15"/>
        <d v="2015-12-09T22:48:04"/>
        <d v="2015-10-29T04:01:00"/>
        <d v="2015-06-12T20:11:27"/>
        <d v="2016-04-16T22:39:07"/>
        <d v="2016-12-28T22:00:33"/>
        <d v="2016-06-14T21:43:00"/>
        <d v="2016-04-29T06:59:00"/>
        <d v="2016-03-30T14:39:00"/>
        <d v="2016-06-13T04:00:00"/>
        <d v="2014-07-19T05:00:00"/>
        <d v="2015-08-31T16:04:57"/>
        <d v="2014-07-10T18:35:45"/>
        <d v="2015-05-10T22:59:00"/>
        <d v="2016-04-21T22:36:48"/>
        <d v="2011-01-25T04:00:00"/>
        <d v="2015-06-12T14:54:16"/>
        <d v="2014-09-13T04:00:00"/>
        <d v="2016-01-21T21:18:29"/>
        <d v="2015-03-11T03:26:23"/>
        <d v="2015-07-16T19:47:50"/>
        <d v="2016-07-21T15:02:31"/>
        <d v="2014-10-17T19:10:10"/>
        <d v="2016-07-22T18:55:32"/>
        <d v="2015-03-19T21:47:44"/>
        <d v="2016-07-24T11:28:48"/>
        <d v="2015-12-11T23:34:19"/>
        <d v="2016-06-01T21:42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03T21:44:10"/>
        <d v="2014-10-15T14:26:56"/>
        <d v="2016-10-02T03:25:44"/>
        <d v="2014-08-12T15:51:50"/>
        <d v="2011-05-01T04:59:00"/>
        <d v="2014-09-27T01:02:41"/>
        <d v="2015-01-08T20:58:03"/>
        <d v="2015-10-26T18:58:10"/>
        <d v="2014-12-23T21:08:45"/>
        <d v="2015-01-30T23:02:10"/>
        <d v="2015-11-05T21:44:40"/>
        <d v="2015-08-12T05:32:39"/>
        <d v="2015-07-14T19:32:39"/>
        <d v="2015-03-12T04:00:00"/>
        <d v="2015-03-12T19:13:02"/>
        <d v="2014-10-01T04:00:00"/>
        <d v="2014-09-07T07:48:43"/>
        <d v="2015-04-02T15:54:31"/>
        <d v="2014-12-21T17:43:33"/>
        <d v="2014-09-12T19:34:44"/>
        <d v="2017-03-03T05:00:00"/>
        <d v="2014-07-28T14:31:17"/>
        <d v="2014-09-26T22:43:04"/>
        <d v="2015-10-25T23:59:00"/>
        <d v="2015-01-24T04:59:00"/>
        <d v="2015-01-11T01:00:00"/>
        <d v="2014-11-27T03:00:00"/>
        <d v="2015-05-02T13:04:09"/>
        <d v="2015-08-20T23:00:00"/>
        <d v="2015-05-09T21:14:18"/>
        <d v="2016-05-31T22:08:57"/>
        <d v="2017-01-15T00:59:40"/>
        <d v="2015-06-29T20:57:18"/>
        <d v="2016-06-10T03:00:00"/>
        <d v="2014-10-26T18:29:26"/>
        <d v="2016-09-12T16:59:00"/>
        <d v="2014-12-10T20:49:12"/>
        <d v="2016-08-17T03:59:00"/>
        <d v="2015-12-13T18:44:57"/>
        <d v="2015-02-17T14:00:00"/>
        <d v="2016-01-29T23:17:00"/>
        <d v="2016-09-26T10:37:09"/>
        <d v="2015-06-27T18:27:06"/>
        <d v="2014-09-12T21:55:49"/>
        <d v="2015-07-21T03:00:00"/>
        <d v="2015-09-17T03:59:00"/>
        <d v="2014-06-17T03:00:00"/>
        <d v="2014-10-04T14:48:56"/>
        <d v="2016-05-07T14:29:18"/>
        <d v="2016-07-24T01:52:38"/>
        <d v="2014-11-07T00:15:55"/>
        <d v="2015-08-06T15:31:47"/>
        <d v="2014-07-03T16:03:01"/>
        <d v="2014-09-17T17:46:34"/>
        <d v="2016-08-15T20:09:42"/>
        <d v="2016-05-06T14:35:58"/>
        <d v="2014-10-20T05:59:00"/>
        <d v="2015-08-17T10:22:16"/>
        <d v="2015-03-13T06:59:00"/>
        <d v="2015-11-05T14:16:15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4-05-18T14:39:33"/>
        <d v="2014-07-05T03:59:00"/>
        <d v="2016-04-13T13:18:00"/>
        <d v="2016-03-07T04:59:00"/>
        <d v="2014-10-20T08:00:34"/>
        <d v="2015-07-21T10:03:25"/>
        <d v="2015-09-12T03:59:00"/>
        <d v="2016-04-08T18:35:00"/>
        <d v="2015-11-30T06:04:09"/>
        <d v="2015-08-22T19:34:53"/>
        <d v="2015-03-26T22:17:51"/>
        <d v="2015-11-21T03:00:00"/>
        <d v="2015-01-11T20:53:30"/>
        <d v="2015-07-05T16:43:23"/>
        <d v="2014-12-31T17:50:08"/>
        <d v="2014-08-21T04:49:49"/>
        <d v="2015-07-14T23:00:15"/>
        <d v="2015-02-09T04:30:00"/>
        <d v="2015-02-12T05:59:00"/>
        <d v="2015-10-09T00:00:00"/>
        <d v="2015-03-31T12:52:00"/>
        <d v="2015-03-05T04:00:00"/>
        <d v="2015-10-06T22:17:05"/>
        <d v="2014-09-06T05:09:04"/>
        <d v="2015-08-08T21:34:00"/>
        <d v="2015-07-31T20:32:28"/>
        <d v="2011-02-17T21:17:07"/>
        <d v="2015-04-26T06:28:00"/>
        <d v="2017-02-24T13:48:00"/>
        <d v="2015-07-18T03:00:00"/>
        <d v="2014-06-05T22:31:40"/>
        <d v="2014-12-05T17:27:15"/>
        <d v="2014-10-21T21:11:27"/>
        <d v="2014-12-21T17:11:30"/>
        <d v="2014-11-09T12:00:00"/>
        <d v="2014-12-31T07:00:00"/>
        <d v="2014-06-26T23:02:02"/>
        <d v="2015-10-14T22:01:03"/>
        <d v="2014-11-06T00:46:00"/>
        <d v="2015-10-26T00:13:17"/>
        <d v="2014-09-08T03:00:00"/>
        <d v="2016-02-03T18:49:00"/>
        <d v="2016-05-31T11:00:00"/>
        <d v="2015-02-01T02:54:00"/>
        <d v="2015-06-21T17:32:46"/>
        <d v="2014-09-16T03:00:00"/>
        <d v="2015-12-15T20:25:16"/>
        <d v="2014-12-17T02:51:29"/>
        <d v="2015-09-04T09:27:53"/>
        <d v="2015-12-04T19:01:26"/>
        <d v="2014-07-31T16:45:59"/>
        <d v="2016-05-01T17:55:58"/>
        <d v="2014-09-01T20:09:38"/>
        <d v="2014-08-30T04:48:13"/>
        <d v="2016-05-24T14:25:00"/>
        <d v="2015-02-28T12:00:00"/>
        <d v="2017-03-19T11:18:59"/>
        <d v="2016-06-03T16:30:00"/>
        <d v="2014-09-29T10:53:10"/>
        <d v="2015-10-05T16:00:00"/>
        <d v="2015-08-26T23:00:00"/>
        <d v="2015-01-10T03:23:00"/>
        <d v="2016-06-30T15:42:14"/>
        <d v="2016-05-15T01:22:19"/>
        <d v="2015-08-17T16:00:00"/>
        <d v="2014-09-04T16:07:54"/>
        <d v="2015-06-13T01:43:00"/>
        <d v="2014-06-25T16:59:06"/>
        <d v="2015-07-18T16:00:00"/>
        <d v="2014-09-06T22:08:59"/>
        <d v="2015-07-30T12:30:22"/>
        <d v="2014-08-09T03:00:00"/>
        <d v="2014-08-24T07:00:00"/>
        <d v="2013-08-23T19:04:29"/>
        <d v="2014-11-20T07:59:58"/>
        <d v="2014-07-21T12:52:06"/>
        <d v="2016-06-26T00:04:51"/>
        <d v="2014-08-04T16:00:00"/>
        <d v="2015-07-16T17:51:19"/>
        <d v="2014-08-31T19:51:49"/>
        <d v="2015-05-31T17:35:00"/>
        <d v="2014-10-14T06:59:00"/>
        <d v="2016-06-06T07:00:00"/>
        <d v="2015-07-18T23:16:59"/>
        <d v="2015-11-28T14:54:54"/>
        <d v="2016-06-02T13:07:28"/>
        <d v="2014-06-19T15:33:51"/>
        <d v="2015-01-16T12:09:11"/>
        <d v="2016-01-08T06:34:00"/>
        <d v="2016-04-18T09:13:25"/>
        <d v="2014-08-08T18:53:24"/>
        <d v="2015-07-18T06:59:00"/>
        <d v="2015-04-25T15:49:54"/>
        <d v="2015-04-21T17:22:07"/>
        <d v="2016-03-05T01:00:00"/>
        <d v="2014-11-17T07:59:00"/>
        <d v="2016-03-18T20:20:12"/>
        <d v="2015-01-01T02:59:03"/>
        <d v="2014-11-01T17:18:00"/>
        <d v="2014-10-21T19:51:00"/>
        <d v="2015-03-14T00:50:01"/>
        <d v="2015-05-08T20:05:00"/>
        <d v="2014-07-10T09:07:49"/>
        <d v="2013-12-13T04:59:00"/>
        <d v="2016-04-25T00:20:00"/>
        <d v="2014-09-26T01:35:00"/>
        <d v="2017-02-28T08:51:00"/>
        <d v="2015-11-01T23:00:00"/>
        <d v="2015-03-27T15:24:52"/>
        <d v="2017-01-27T18:54:02"/>
        <d v="2016-07-19T14:14:41"/>
        <d v="2014-08-16T16:00:57"/>
        <d v="2014-08-01T06:59:00"/>
        <d v="2017-04-09T08:35:56"/>
        <d v="2015-08-07T17:22:26"/>
        <d v="2015-03-24T03:34:59"/>
        <d v="2017-03-27T16:16:59"/>
        <d v="2016-06-06T02:00:00"/>
        <d v="2016-07-17T00:43:00"/>
        <d v="2015-11-28T18:00:28"/>
        <d v="2017-03-04T10:12:32"/>
        <d v="2016-03-13T22:00:00"/>
        <d v="2014-10-13T21:05:16"/>
        <d v="2016-08-07T03:00:00"/>
        <d v="2014-06-21T16:00:09"/>
        <d v="2014-11-15T20:00:00"/>
        <d v="2015-04-25T09:53:39"/>
        <d v="2016-12-01T17:39:42"/>
        <d v="2016-10-07T21:51:48"/>
        <d v="2015-04-01T20:17:48"/>
        <d v="2014-08-15T02:00:00"/>
        <d v="2015-10-30T21:00:00"/>
        <d v="2015-03-20T16:56:00"/>
        <d v="2016-06-12T17:00:00"/>
        <d v="2015-05-09T20:47:29"/>
        <d v="2016-05-14T03:59:00"/>
        <d v="2016-03-28T15:50:29"/>
        <d v="2016-09-14T19:00:00"/>
        <d v="2016-06-08T13:59:00"/>
        <d v="2014-08-08T22:28:00"/>
        <d v="2016-10-01T04:00:00"/>
        <d v="2015-03-02T23:00:00"/>
        <d v="2015-07-05T15:38:37"/>
        <d v="2015-05-31T18:32:51"/>
        <d v="2015-08-31T17:31:15"/>
        <d v="2015-10-24T03:59:00"/>
        <d v="2016-06-03T21:00:00"/>
        <d v="2014-11-25T01:00:00"/>
        <d v="2014-05-19T21:00:00"/>
        <d v="2014-08-10T16:45:02"/>
        <d v="2016-11-01T04:59:00"/>
        <d v="2015-05-07T17:11:59"/>
        <d v="2015-04-18T00:37:00"/>
        <d v="2015-11-05T16:11:45"/>
        <d v="2016-10-11T03:59:00"/>
        <d v="2016-06-14T18:54:00"/>
        <d v="2014-07-29T03:14:56"/>
        <d v="2015-11-18T04:41:57"/>
        <d v="2014-08-03T23:00:00"/>
        <d v="2015-02-12T07:00:00"/>
        <d v="2015-05-30T20:21:43"/>
        <d v="2015-04-01T04:59:00"/>
        <d v="2015-07-10T18:00:00"/>
        <d v="2015-02-06T01:37:14"/>
        <d v="2015-01-23T12:11:23"/>
        <d v="2015-02-11T02:53:41"/>
        <d v="2014-06-01T01:44:24"/>
        <d v="2015-03-20T15:07:12"/>
        <d v="2014-11-26T07:59:00"/>
        <d v="2016-07-17T10:47:48"/>
        <d v="2015-02-28T06:00:18"/>
        <d v="2015-08-07T17:00:00"/>
        <d v="2014-09-01T15:59:00"/>
        <d v="2015-07-02T15:39:37"/>
        <d v="2016-11-02T00:31:01"/>
        <d v="2015-03-28T14:38:04"/>
        <d v="2015-11-29T23:00:00"/>
        <d v="2014-07-16T11:49:36"/>
        <d v="2016-12-05T14:10:54"/>
        <d v="2016-11-19T22:00:00"/>
        <d v="2016-02-18T22:00:00"/>
        <d v="2016-11-04T13:06:24"/>
        <d v="2016-05-13T00:10:08"/>
        <d v="2016-10-09T10:28:26"/>
        <d v="2015-07-17T10:32:59"/>
        <d v="2012-01-18T23:00:00"/>
        <d v="2016-04-15T16:28:00"/>
        <d v="2015-06-20T13:59:35"/>
        <d v="2014-08-13T04:59:00"/>
        <d v="2014-11-27T15:21:23"/>
        <d v="2014-07-02T15:29:12"/>
        <d v="2016-02-02T11:29:44"/>
        <d v="2015-08-26T18:32:00"/>
        <d v="2014-06-09T17:26:51"/>
        <d v="2015-03-29T20:00:00"/>
        <d v="2014-06-25T21:00:00"/>
        <d v="2015-10-29T15:06:47"/>
        <d v="2014-08-05T14:52:09"/>
        <d v="2014-06-27T16:21:24"/>
        <d v="2016-07-31T20:58:00"/>
        <d v="2016-08-07T18:38:29"/>
        <d v="2016-04-05T08:34:06"/>
        <d v="2015-05-18T05:59:44"/>
        <d v="2015-04-23T11:53:12"/>
        <d v="2014-09-11T08:37:22"/>
        <d v="2015-05-28T16:38:09"/>
        <d v="2015-04-05T08:23:41"/>
        <d v="2014-08-31T15:47:58"/>
        <d v="2017-01-18T12:01:58"/>
        <d v="2016-01-05T23:55:00"/>
        <d v="2015-11-14T17:49:31"/>
        <d v="2014-05-16T22:11:30"/>
        <d v="2015-04-08T08:53:21"/>
        <d v="2016-07-08T23:25:54"/>
        <d v="2015-06-20T17:55:14"/>
        <d v="2014-06-17T04:36:18"/>
        <d v="2014-08-28T22:53:34"/>
        <d v="2015-11-11T19:16:07"/>
        <d v="2014-07-07T02:00:00"/>
        <d v="2016-06-17T16:00:00"/>
        <d v="2016-06-01T17:12:49"/>
      </sharedItems>
      <fieldGroup par="24" base="12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2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2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x v="0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x v="1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x v="2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x v="3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0"/>
    <x v="4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2"/>
    <x v="5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3"/>
    <x v="6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2"/>
    <x v="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2"/>
    <x v="8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2"/>
    <x v="9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3"/>
    <x v="10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2"/>
    <x v="11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3"/>
    <x v="12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2"/>
    <x v="13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3"/>
    <x v="14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0"/>
    <x v="15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3"/>
    <x v="16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3"/>
    <x v="17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3"/>
    <x v="18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0"/>
    <x v="19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0"/>
    <x v="20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3"/>
    <x v="21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3"/>
    <x v="22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0"/>
    <x v="23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0"/>
    <x v="24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0"/>
    <x v="25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3"/>
    <x v="26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3"/>
    <x v="27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0"/>
    <x v="28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3"/>
    <x v="29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"/>
    <x v="30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2"/>
    <x v="31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2"/>
    <x v="32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0"/>
    <x v="33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"/>
    <x v="34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0"/>
    <x v="35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0"/>
    <x v="36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0"/>
    <x v="37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4"/>
    <x v="38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"/>
    <x v="39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3"/>
    <x v="40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3"/>
    <x v="41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3"/>
    <x v="42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3"/>
    <x v="43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3"/>
    <x v="44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2"/>
    <x v="45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0"/>
    <x v="46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3"/>
    <x v="4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0"/>
    <x v="48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0"/>
    <x v="49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3"/>
    <x v="50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0"/>
    <x v="51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3"/>
    <x v="52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3"/>
    <x v="53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0"/>
    <x v="54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2"/>
    <x v="55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0"/>
    <x v="56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0"/>
    <x v="57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3"/>
    <x v="58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0"/>
    <x v="59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3"/>
    <x v="60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4"/>
    <x v="61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4"/>
    <x v="62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4"/>
    <x v="6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4"/>
    <x v="64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3"/>
    <x v="65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2"/>
    <x v="66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5"/>
    <x v="67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3"/>
    <x v="68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"/>
    <x v="69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6"/>
    <x v="70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5"/>
    <x v="71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5"/>
    <x v="72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6"/>
    <x v="73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0"/>
    <x v="74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4"/>
    <x v="75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6"/>
    <x v="76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5"/>
    <x v="7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2"/>
    <x v="78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3"/>
    <x v="79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4"/>
    <x v="80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5"/>
    <x v="81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6"/>
    <x v="82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0"/>
    <x v="83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6"/>
    <x v="84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6"/>
    <x v="85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0"/>
    <x v="86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7"/>
    <x v="87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3"/>
    <x v="88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4"/>
    <x v="89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6"/>
    <x v="90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6"/>
    <x v="91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2"/>
    <x v="92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5"/>
    <x v="93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3"/>
    <x v="94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5"/>
    <x v="95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7"/>
    <x v="96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6"/>
    <x v="97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5"/>
    <x v="98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4"/>
    <x v="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5"/>
    <x v="100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5"/>
    <x v="101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7"/>
    <x v="102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3"/>
    <x v="103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6"/>
    <x v="104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2"/>
    <x v="105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x v="106"/>
    <x v="5"/>
    <x v="106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6"/>
    <x v="10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4"/>
    <x v="108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6"/>
    <x v="109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4"/>
    <x v="110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0"/>
    <x v="111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3"/>
    <x v="112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6"/>
    <x v="113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6"/>
    <x v="114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5"/>
    <x v="115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6"/>
    <x v="116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7"/>
    <x v="117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6"/>
    <x v="118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6"/>
    <x v="119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2"/>
    <x v="120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0"/>
    <x v="121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2"/>
    <x v="122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3"/>
    <x v="123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0"/>
    <x v="124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2"/>
    <x v="125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0"/>
    <x v="126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0"/>
    <x v="127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2"/>
    <x v="128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3"/>
    <x v="129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3"/>
    <x v="130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x v="131"/>
    <x v="2"/>
    <x v="13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3"/>
    <x v="132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2"/>
    <x v="133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0"/>
    <x v="134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3"/>
    <x v="135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0"/>
    <x v="136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0"/>
    <x v="137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0"/>
    <x v="138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0"/>
    <x v="139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0"/>
    <x v="140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0"/>
    <x v="141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3"/>
    <x v="142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2"/>
    <x v="143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0"/>
    <x v="144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0"/>
    <x v="145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2"/>
    <x v="146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3"/>
    <x v="147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2"/>
    <x v="148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3"/>
    <x v="149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0"/>
    <x v="150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0"/>
    <x v="15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3"/>
    <x v="152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3"/>
    <x v="153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0"/>
    <x v="154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0"/>
    <x v="15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3"/>
    <x v="15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2"/>
    <x v="157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3"/>
    <x v="15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2"/>
    <x v="159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0"/>
    <x v="160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3"/>
    <x v="161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3"/>
    <x v="162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0"/>
    <x v="163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3"/>
    <x v="164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0"/>
    <x v="165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2"/>
    <x v="166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0"/>
    <x v="167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0"/>
    <x v="168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3"/>
    <x v="16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0"/>
    <x v="170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2"/>
    <x v="171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0"/>
    <x v="172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0"/>
    <x v="173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0"/>
    <x v="174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3"/>
    <x v="175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0"/>
    <x v="176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0"/>
    <x v="177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0"/>
    <x v="178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2"/>
    <x v="179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0"/>
    <x v="180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0"/>
    <x v="181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2"/>
    <x v="18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x v="183"/>
    <x v="3"/>
    <x v="183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3"/>
    <x v="184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x v="185"/>
    <x v="2"/>
    <x v="185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"/>
    <x v="186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0"/>
    <x v="18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3"/>
    <x v="188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2"/>
    <x v="189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x v="190"/>
    <x v="2"/>
    <x v="190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0"/>
    <x v="191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3"/>
    <x v="19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3"/>
    <x v="193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2"/>
    <x v="194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0"/>
    <x v="195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0"/>
    <x v="196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"/>
    <x v="197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3"/>
    <x v="198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2"/>
    <x v="199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3"/>
    <x v="200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0"/>
    <x v="201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x v="202"/>
    <x v="0"/>
    <x v="202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3"/>
    <x v="203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"/>
    <x v="204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0"/>
    <x v="205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"/>
    <x v="206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3"/>
    <x v="207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3"/>
    <x v="208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0"/>
    <x v="209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0"/>
    <x v="210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0"/>
    <x v="211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"/>
    <x v="212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0"/>
    <x v="213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0"/>
    <x v="214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"/>
    <x v="215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0"/>
    <x v="216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x v="217"/>
    <x v="3"/>
    <x v="217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0"/>
    <x v="218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"/>
    <x v="219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0"/>
    <x v="22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x v="221"/>
    <x v="0"/>
    <x v="221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0"/>
    <x v="222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"/>
    <x v="223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0"/>
    <x v="224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"/>
    <x v="225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0"/>
    <x v="226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0"/>
    <x v="227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0"/>
    <x v="228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"/>
    <x v="229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0"/>
    <x v="230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0"/>
    <x v="23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0"/>
    <x v="232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"/>
    <x v="233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0"/>
    <x v="234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0"/>
    <x v="235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0"/>
    <x v="236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"/>
    <x v="237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"/>
    <x v="238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0"/>
    <x v="239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4"/>
    <x v="240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3"/>
    <x v="241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6"/>
    <x v="242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3"/>
    <x v="243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7"/>
    <x v="244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5"/>
    <x v="24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7"/>
    <x v="246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7"/>
    <x v="247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6"/>
    <x v="248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7"/>
    <x v="249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4"/>
    <x v="250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5"/>
    <x v="251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7"/>
    <x v="252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5"/>
    <x v="253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0"/>
    <x v="254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6"/>
    <x v="255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4"/>
    <x v="256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"/>
    <x v="257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6"/>
    <x v="258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0"/>
    <x v="25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7"/>
    <x v="260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5"/>
    <x v="261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6"/>
    <x v="262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5"/>
    <x v="263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5"/>
    <x v="264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7"/>
    <x v="265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7"/>
    <x v="266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3"/>
    <x v="267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6"/>
    <x v="26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1"/>
    <x v="269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6"/>
    <x v="2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4"/>
    <x v="27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7"/>
    <x v="272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6"/>
    <x v="273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5"/>
    <x v="274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5"/>
    <x v="275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5"/>
    <x v="276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0"/>
    <x v="277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5"/>
    <x v="278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1"/>
    <x v="279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3"/>
    <x v="280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8"/>
    <x v="281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7"/>
    <x v="28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6"/>
    <x v="283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6"/>
    <x v="284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4"/>
    <x v="285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4"/>
    <x v="286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5"/>
    <x v="287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5"/>
    <x v="288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4"/>
    <x v="289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7"/>
    <x v="290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4"/>
    <x v="291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6"/>
    <x v="292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3"/>
    <x v="293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7"/>
    <x v="2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4"/>
    <x v="295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5"/>
    <x v="296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0"/>
    <x v="297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3"/>
    <x v="29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7"/>
    <x v="299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6"/>
    <x v="300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4"/>
    <x v="301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5"/>
    <x v="302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5"/>
    <x v="303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5"/>
    <x v="304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5"/>
    <x v="305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4"/>
    <x v="306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x v="307"/>
    <x v="4"/>
    <x v="307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6"/>
    <x v="308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5"/>
    <x v="309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6"/>
    <x v="310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6"/>
    <x v="311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4"/>
    <x v="31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7"/>
    <x v="313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4"/>
    <x v="314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5"/>
    <x v="315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"/>
    <x v="316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4"/>
    <x v="317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4"/>
    <x v="318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8"/>
    <x v="31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0"/>
    <x v="320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2"/>
    <x v="321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2"/>
    <x v="322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2"/>
    <x v="323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0"/>
    <x v="324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2"/>
    <x v="325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1"/>
    <x v="32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0"/>
    <x v="327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0"/>
    <x v="32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0"/>
    <x v="329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4"/>
    <x v="330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2"/>
    <x v="331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0"/>
    <x v="332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2"/>
    <x v="333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0"/>
    <x v="334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0"/>
    <x v="33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0"/>
    <x v="336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0"/>
    <x v="337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2"/>
    <x v="338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0"/>
    <x v="339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1"/>
    <x v="340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"/>
    <x v="341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2"/>
    <x v="342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"/>
    <x v="343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0"/>
    <x v="34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0"/>
    <x v="345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0"/>
    <x v="346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0"/>
    <x v="347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0"/>
    <x v="348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1"/>
    <x v="349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2"/>
    <x v="350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2"/>
    <x v="351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"/>
    <x v="352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0"/>
    <x v="353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2"/>
    <x v="354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"/>
    <x v="355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2"/>
    <x v="356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0"/>
    <x v="35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2"/>
    <x v="358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"/>
    <x v="359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0"/>
    <x v="36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"/>
    <x v="361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"/>
    <x v="362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7"/>
    <x v="363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"/>
    <x v="364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"/>
    <x v="365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5"/>
    <x v="366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4"/>
    <x v="367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0"/>
    <x v="368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6"/>
    <x v="3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2"/>
    <x v="37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5"/>
    <x v="371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2"/>
    <x v="372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5"/>
    <x v="373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6"/>
    <x v="374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"/>
    <x v="375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2"/>
    <x v="37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0"/>
    <x v="377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2"/>
    <x v="37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5"/>
    <x v="379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0"/>
    <x v="380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5"/>
    <x v="381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5"/>
    <x v="382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"/>
    <x v="383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"/>
    <x v="384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"/>
    <x v="385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0"/>
    <x v="386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0"/>
    <x v="387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2"/>
    <x v="388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"/>
    <x v="389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0"/>
    <x v="390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6"/>
    <x v="39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6"/>
    <x v="392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4"/>
    <x v="393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2"/>
    <x v="394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5"/>
    <x v="395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5"/>
    <x v="39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7"/>
    <x v="397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0"/>
    <x v="398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2"/>
    <x v="399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3"/>
    <x v="400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6"/>
    <x v="401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0"/>
    <x v="402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6"/>
    <x v="403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3"/>
    <x v="404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3"/>
    <x v="405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6"/>
    <x v="406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6"/>
    <x v="407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"/>
    <x v="408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2"/>
    <x v="409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0"/>
    <x v="410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"/>
    <x v="411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5"/>
    <x v="412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5"/>
    <x v="413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"/>
    <x v="414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3"/>
    <x v="415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3"/>
    <x v="416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"/>
    <x v="417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0"/>
    <x v="418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"/>
    <x v="419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3"/>
    <x v="420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0"/>
    <x v="421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3"/>
    <x v="422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"/>
    <x v="423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5"/>
    <x v="424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0"/>
    <x v="425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2"/>
    <x v="426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0"/>
    <x v="427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3"/>
    <x v="428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8"/>
    <x v="429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"/>
    <x v="430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2"/>
    <x v="431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0"/>
    <x v="432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0"/>
    <x v="433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"/>
    <x v="434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"/>
    <x v="435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"/>
    <x v="436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2"/>
    <x v="437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0"/>
    <x v="43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3"/>
    <x v="439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2"/>
    <x v="440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"/>
    <x v="441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x v="442"/>
    <x v="0"/>
    <x v="442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3"/>
    <x v="443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6"/>
    <x v="444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0"/>
    <x v="44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0"/>
    <x v="446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"/>
    <x v="447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3"/>
    <x v="448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"/>
    <x v="449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3"/>
    <x v="45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"/>
    <x v="45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0"/>
    <x v="452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0"/>
    <x v="453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3"/>
    <x v="454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5"/>
    <x v="455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"/>
    <x v="456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3"/>
    <x v="457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"/>
    <x v="458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6"/>
    <x v="459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3"/>
    <x v="460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"/>
    <x v="461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6"/>
    <x v="462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6"/>
    <x v="46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2"/>
    <x v="464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3"/>
    <x v="465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5"/>
    <x v="466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5"/>
    <x v="467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5"/>
    <x v="468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3"/>
    <x v="469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"/>
    <x v="470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3"/>
    <x v="471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3"/>
    <x v="472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3"/>
    <x v="473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1"/>
    <x v="474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0"/>
    <x v="475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3"/>
    <x v="476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5"/>
    <x v="477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0"/>
    <x v="478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3"/>
    <x v="479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"/>
    <x v="480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5"/>
    <x v="481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2"/>
    <x v="482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5"/>
    <x v="483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0"/>
    <x v="484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"/>
    <x v="485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3"/>
    <x v="486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2"/>
    <x v="487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2"/>
    <x v="488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6"/>
    <x v="489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x v="490"/>
    <x v="5"/>
    <x v="490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0"/>
    <x v="491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2"/>
    <x v="492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0"/>
    <x v="493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3"/>
    <x v="494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0"/>
    <x v="49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"/>
    <x v="496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x v="497"/>
    <x v="3"/>
    <x v="497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6"/>
    <x v="498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x v="8"/>
    <x v="499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7"/>
    <x v="500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6"/>
    <x v="50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"/>
    <x v="502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3"/>
    <x v="5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"/>
    <x v="504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0"/>
    <x v="505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4"/>
    <x v="506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"/>
    <x v="50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"/>
    <x v="508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0"/>
    <x v="509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2"/>
    <x v="510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4"/>
    <x v="511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2"/>
    <x v="512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2"/>
    <x v="513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3"/>
    <x v="514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0"/>
    <x v="515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0"/>
    <x v="516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1"/>
    <x v="517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0"/>
    <x v="518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"/>
    <x v="519"/>
    <b v="0"/>
    <n v="70"/>
    <b v="0"/>
    <s v="film &amp; video/animation"/>
    <x v="0"/>
    <x v="5"/>
    <n v="23"/>
    <n v="39.22999999999999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520"/>
    <x v="0"/>
    <x v="520"/>
    <b v="0"/>
    <n v="3"/>
    <b v="0"/>
    <s v="theater/plays"/>
    <x v="1"/>
    <x v="6"/>
    <n v="3"/>
    <n v="10.6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521"/>
    <x v="0"/>
    <x v="521"/>
    <b v="0"/>
    <n v="12"/>
    <b v="0"/>
    <s v="theater/plays"/>
    <x v="1"/>
    <x v="6"/>
    <n v="11"/>
    <n v="45.8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522"/>
    <x v="5"/>
    <x v="522"/>
    <b v="1"/>
    <n v="123"/>
    <b v="1"/>
    <s v="theater/plays"/>
    <x v="1"/>
    <x v="6"/>
    <n v="113"/>
    <n v="64.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523"/>
    <x v="0"/>
    <x v="523"/>
    <b v="0"/>
    <n v="29"/>
    <b v="1"/>
    <s v="theater/plays"/>
    <x v="1"/>
    <x v="6"/>
    <n v="105"/>
    <n v="54.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524"/>
    <x v="3"/>
    <x v="524"/>
    <b v="0"/>
    <n v="8"/>
    <b v="0"/>
    <s v="theater/plays"/>
    <x v="1"/>
    <x v="6"/>
    <n v="38"/>
    <n v="119.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525"/>
    <x v="3"/>
    <x v="525"/>
    <b v="0"/>
    <n v="0"/>
    <b v="0"/>
    <s v="theater/plays"/>
    <x v="1"/>
    <x v="6"/>
    <n v="0"/>
    <n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526"/>
    <x v="0"/>
    <x v="526"/>
    <b v="0"/>
    <n v="45"/>
    <b v="1"/>
    <s v="theater/plays"/>
    <x v="1"/>
    <x v="6"/>
    <n v="110"/>
    <n v="61.0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527"/>
    <x v="3"/>
    <x v="527"/>
    <b v="0"/>
    <n v="27"/>
    <b v="1"/>
    <s v="theater/plays"/>
    <x v="1"/>
    <x v="6"/>
    <n v="119"/>
    <n v="42.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528"/>
    <x v="3"/>
    <x v="528"/>
    <b v="1"/>
    <n v="34"/>
    <b v="0"/>
    <s v="theater/plays"/>
    <x v="1"/>
    <x v="6"/>
    <n v="9"/>
    <n v="25.6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529"/>
    <x v="2"/>
    <x v="529"/>
    <b v="0"/>
    <n v="26"/>
    <b v="1"/>
    <s v="theater/plays"/>
    <x v="1"/>
    <x v="6"/>
    <n v="118"/>
    <n v="67.9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530"/>
    <x v="3"/>
    <x v="530"/>
    <b v="0"/>
    <n v="78"/>
    <b v="1"/>
    <s v="theater/plays"/>
    <x v="1"/>
    <x v="6"/>
    <n v="155"/>
    <n v="39.7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531"/>
    <x v="0"/>
    <x v="531"/>
    <b v="0"/>
    <n v="27"/>
    <b v="1"/>
    <s v="theater/plays"/>
    <x v="1"/>
    <x v="6"/>
    <n v="141"/>
    <n v="67.95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532"/>
    <x v="3"/>
    <x v="532"/>
    <b v="0"/>
    <n v="43"/>
    <b v="1"/>
    <s v="theater/plays"/>
    <x v="1"/>
    <x v="6"/>
    <n v="111"/>
    <n v="77.1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533"/>
    <x v="2"/>
    <x v="533"/>
    <b v="0"/>
    <n v="12"/>
    <b v="0"/>
    <s v="theater/plays"/>
    <x v="1"/>
    <x v="6"/>
    <n v="21"/>
    <n v="52.0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534"/>
    <x v="3"/>
    <x v="534"/>
    <b v="0"/>
    <n v="56"/>
    <b v="1"/>
    <s v="theater/plays"/>
    <x v="1"/>
    <x v="6"/>
    <n v="101"/>
    <n v="72.0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535"/>
    <x v="0"/>
    <x v="535"/>
    <b v="1"/>
    <n v="145"/>
    <b v="1"/>
    <s v="theater/plays"/>
    <x v="1"/>
    <x v="6"/>
    <n v="154"/>
    <n v="106.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536"/>
    <x v="3"/>
    <x v="536"/>
    <b v="0"/>
    <n v="72"/>
    <b v="1"/>
    <s v="theater/plays"/>
    <x v="1"/>
    <x v="6"/>
    <n v="113"/>
    <n v="78.26000000000000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537"/>
    <x v="3"/>
    <x v="537"/>
    <b v="0"/>
    <n v="18"/>
    <b v="1"/>
    <s v="theater/plays"/>
    <x v="1"/>
    <x v="6"/>
    <n v="211"/>
    <n v="58.6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538"/>
    <x v="0"/>
    <x v="538"/>
    <b v="0"/>
    <n v="3"/>
    <b v="0"/>
    <s v="theater/plays"/>
    <x v="1"/>
    <x v="6"/>
    <n v="3"/>
    <n v="61.6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539"/>
    <x v="2"/>
    <x v="539"/>
    <b v="0"/>
    <n v="5"/>
    <b v="0"/>
    <s v="theater/plays"/>
    <x v="1"/>
    <x v="6"/>
    <n v="19"/>
    <n v="381.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0"/>
    <x v="540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0"/>
    <x v="541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2"/>
    <x v="542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3"/>
    <x v="543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2"/>
    <x v="544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0"/>
    <x v="545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0"/>
    <x v="546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2"/>
    <x v="547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0"/>
    <x v="5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0"/>
    <x v="549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1"/>
    <x v="550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0"/>
    <x v="551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0"/>
    <x v="552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3"/>
    <x v="553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3"/>
    <x v="554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2"/>
    <x v="555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0"/>
    <x v="556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2"/>
    <x v="557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0"/>
    <x v="558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0"/>
    <x v="559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3"/>
    <x v="560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0"/>
    <x v="561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2"/>
    <x v="562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0"/>
    <x v="563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2"/>
    <x v="564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0"/>
    <x v="565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2"/>
    <x v="566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3"/>
    <x v="567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0"/>
    <x v="568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0"/>
    <x v="569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2"/>
    <x v="570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0"/>
    <x v="571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0"/>
    <x v="572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3"/>
    <x v="573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2"/>
    <x v="574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0"/>
    <x v="575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0"/>
    <x v="576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2"/>
    <x v="577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0"/>
    <x v="578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3"/>
    <x v="579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2"/>
    <x v="580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0"/>
    <x v="581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0"/>
    <x v="582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0"/>
    <x v="583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0"/>
    <x v="584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0"/>
    <x v="585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0"/>
    <x v="586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0"/>
    <x v="587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2"/>
    <x v="588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x v="589"/>
    <x v="0"/>
    <x v="58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2"/>
    <x v="590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0"/>
    <x v="591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3"/>
    <x v="592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0"/>
    <x v="593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2"/>
    <x v="594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0"/>
    <x v="595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2"/>
    <x v="596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2"/>
    <x v="597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3"/>
    <x v="598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0"/>
    <x v="599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0"/>
    <x v="600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3"/>
    <x v="601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0"/>
    <x v="602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3"/>
    <x v="60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3"/>
    <x v="604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0"/>
    <x v="605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0"/>
    <x v="606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0"/>
    <x v="607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0"/>
    <x v="608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0"/>
    <x v="609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0"/>
    <x v="610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0"/>
    <x v="611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2"/>
    <x v="612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0"/>
    <x v="613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2"/>
    <x v="614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0"/>
    <x v="615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1"/>
    <x v="616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0"/>
    <x v="617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0"/>
    <x v="618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3"/>
    <x v="619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3"/>
    <x v="620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2"/>
    <x v="621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2"/>
    <x v="622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0"/>
    <x v="623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0"/>
    <x v="624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1"/>
    <x v="625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0"/>
    <x v="626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2"/>
    <x v="627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3"/>
    <x v="628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2"/>
    <x v="629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0"/>
    <x v="630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2"/>
    <x v="631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0"/>
    <x v="632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2"/>
    <x v="633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0"/>
    <x v="634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0"/>
    <x v="635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0"/>
    <x v="636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1"/>
    <x v="637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x v="638"/>
    <x v="1"/>
    <x v="638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3"/>
    <x v="639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2"/>
    <x v="640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0"/>
    <x v="641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0"/>
    <x v="642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0"/>
    <x v="643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3"/>
    <x v="644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2"/>
    <x v="645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3"/>
    <x v="646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2"/>
    <x v="647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3"/>
    <x v="64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3"/>
    <x v="649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3"/>
    <x v="650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3"/>
    <x v="65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2"/>
    <x v="652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0"/>
    <x v="653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0"/>
    <x v="654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0"/>
    <x v="655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2"/>
    <x v="656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0"/>
    <x v="657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0"/>
    <x v="658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x v="659"/>
    <x v="0"/>
    <x v="659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3"/>
    <x v="660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2"/>
    <x v="661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3"/>
    <x v="662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0"/>
    <x v="663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0"/>
    <x v="664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2"/>
    <x v="665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3"/>
    <x v="666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2"/>
    <x v="667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0"/>
    <x v="668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2"/>
    <x v="669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2"/>
    <x v="67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3"/>
    <x v="671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3"/>
    <x v="672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3"/>
    <x v="673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3"/>
    <x v="674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3"/>
    <x v="675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0"/>
    <x v="676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2"/>
    <x v="677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2"/>
    <x v="67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2"/>
    <x v="67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3"/>
    <x v="680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2"/>
    <x v="681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1"/>
    <x v="68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2"/>
    <x v="683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3"/>
    <x v="684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3"/>
    <x v="685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0"/>
    <x v="686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2"/>
    <x v="687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0"/>
    <x v="688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2"/>
    <x v="689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2"/>
    <x v="690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0"/>
    <x v="691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2"/>
    <x v="692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0"/>
    <x v="693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1"/>
    <x v="694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3"/>
    <x v="695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3"/>
    <x v="696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2"/>
    <x v="697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3"/>
    <x v="698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4"/>
    <x v="699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2"/>
    <x v="700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3"/>
    <x v="701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2"/>
    <x v="702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2"/>
    <x v="703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2"/>
    <x v="704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2"/>
    <x v="705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2"/>
    <x v="706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2"/>
    <x v="70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3"/>
    <x v="708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3"/>
    <x v="70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3"/>
    <x v="710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2"/>
    <x v="711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2"/>
    <x v="71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2"/>
    <x v="713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2"/>
    <x v="714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0"/>
    <x v="715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3"/>
    <x v="716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3"/>
    <x v="717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1"/>
    <x v="718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2"/>
    <x v="719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5"/>
    <x v="720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3"/>
    <x v="721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5"/>
    <x v="722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0"/>
    <x v="723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6"/>
    <x v="724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0"/>
    <x v="725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4"/>
    <x v="726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5"/>
    <x v="727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6"/>
    <x v="728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5"/>
    <x v="729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6"/>
    <x v="730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6"/>
    <x v="731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4"/>
    <x v="732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4"/>
    <x v="733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0"/>
    <x v="734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3"/>
    <x v="735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4"/>
    <x v="736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3"/>
    <x v="73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3"/>
    <x v="738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3"/>
    <x v="73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0"/>
    <x v="740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4"/>
    <x v="741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3"/>
    <x v="74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5"/>
    <x v="743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5"/>
    <x v="744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4"/>
    <x v="7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5"/>
    <x v="746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3"/>
    <x v="747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3"/>
    <x v="748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2"/>
    <x v="749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4"/>
    <x v="750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6"/>
    <x v="751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2"/>
    <x v="752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0"/>
    <x v="753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5"/>
    <x v="754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4"/>
    <x v="755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6"/>
    <x v="756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5"/>
    <x v="757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"/>
    <x v="75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3"/>
    <x v="75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2"/>
    <x v="760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3"/>
    <x v="761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2"/>
    <x v="762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4"/>
    <x v="763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0"/>
    <x v="764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3"/>
    <x v="765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0"/>
    <x v="766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0"/>
    <x v="767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4"/>
    <x v="768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4"/>
    <x v="769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4"/>
    <x v="770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0"/>
    <x v="771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8"/>
    <x v="772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0"/>
    <x v="773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3"/>
    <x v="774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6"/>
    <x v="77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0"/>
    <x v="776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4"/>
    <x v="7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3"/>
    <x v="778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"/>
    <x v="779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6"/>
    <x v="780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4"/>
    <x v="781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5"/>
    <x v="78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5"/>
    <x v="783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3"/>
    <x v="784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4"/>
    <x v="78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5"/>
    <x v="786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4"/>
    <x v="787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5"/>
    <x v="7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4"/>
    <x v="789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4"/>
    <x v="790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4"/>
    <x v="791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4"/>
    <x v="792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4"/>
    <x v="793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6"/>
    <x v="794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5"/>
    <x v="795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4"/>
    <x v="796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5"/>
    <x v="797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3"/>
    <x v="798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5"/>
    <x v="799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3"/>
    <x v="800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6"/>
    <x v="801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5"/>
    <x v="802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6"/>
    <x v="803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6"/>
    <x v="804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6"/>
    <x v="805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6"/>
    <x v="806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1"/>
    <x v="807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3"/>
    <x v="808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4"/>
    <x v="809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5"/>
    <x v="810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4"/>
    <x v="811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4"/>
    <x v="81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5"/>
    <x v="813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6"/>
    <x v="814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3"/>
    <x v="815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4"/>
    <x v="816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5"/>
    <x v="817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5"/>
    <x v="818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4"/>
    <x v="819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3"/>
    <x v="820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0"/>
    <x v="821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5"/>
    <x v="822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0"/>
    <x v="823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7"/>
    <x v="824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5"/>
    <x v="825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5"/>
    <x v="826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5"/>
    <x v="82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5"/>
    <x v="828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2"/>
    <x v="829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4"/>
    <x v="830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5"/>
    <x v="831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6"/>
    <x v="832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x v="833"/>
    <x v="3"/>
    <x v="833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4"/>
    <x v="834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5"/>
    <x v="835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4"/>
    <x v="836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3"/>
    <x v="837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6"/>
    <x v="838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5"/>
    <x v="839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2"/>
    <x v="840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3"/>
    <x v="841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4"/>
    <x v="842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2"/>
    <x v="843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3"/>
    <x v="844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2"/>
    <x v="845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3"/>
    <x v="846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x v="847"/>
    <x v="0"/>
    <x v="847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0"/>
    <x v="848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0"/>
    <x v="849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2"/>
    <x v="850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2"/>
    <x v="851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2"/>
    <x v="852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0"/>
    <x v="853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2"/>
    <x v="854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2"/>
    <x v="855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2"/>
    <x v="8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0"/>
    <x v="857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0"/>
    <x v="85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0"/>
    <x v="859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4"/>
    <x v="860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2"/>
    <x v="861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4"/>
    <x v="862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5"/>
    <x v="863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4"/>
    <x v="864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5"/>
    <x v="865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0"/>
    <x v="866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"/>
    <x v="867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4"/>
    <x v="86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4"/>
    <x v="869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4"/>
    <x v="870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4"/>
    <x v="871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6"/>
    <x v="872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5"/>
    <x v="873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4"/>
    <x v="87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0"/>
    <x v="875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4"/>
    <x v="876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4"/>
    <x v="877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7"/>
    <x v="878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5"/>
    <x v="879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5"/>
    <x v="880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6"/>
    <x v="881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6"/>
    <x v="882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2"/>
    <x v="883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5"/>
    <x v="884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2"/>
    <x v="885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2"/>
    <x v="886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5"/>
    <x v="887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6"/>
    <x v="888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3"/>
    <x v="889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4"/>
    <x v="890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3"/>
    <x v="891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7"/>
    <x v="892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0"/>
    <x v="89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2"/>
    <x v="894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7"/>
    <x v="895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0"/>
    <x v="89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5"/>
    <x v="897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6"/>
    <x v="898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6"/>
    <x v="899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2"/>
    <x v="900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7"/>
    <x v="901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3"/>
    <x v="90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5"/>
    <x v="903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0"/>
    <x v="904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7"/>
    <x v="905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3"/>
    <x v="906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6"/>
    <x v="907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7"/>
    <x v="908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5"/>
    <x v="909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1"/>
    <x v="910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3"/>
    <x v="911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5"/>
    <x v="912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5"/>
    <x v="913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5"/>
    <x v="914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5"/>
    <x v="915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7"/>
    <x v="916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3"/>
    <x v="917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3"/>
    <x v="918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5"/>
    <x v="919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4"/>
    <x v="920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6"/>
    <x v="921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3"/>
    <x v="922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3"/>
    <x v="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4"/>
    <x v="924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4"/>
    <x v="925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7"/>
    <x v="926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5"/>
    <x v="927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5"/>
    <x v="928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5"/>
    <x v="92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7"/>
    <x v="930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3"/>
    <x v="931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4"/>
    <x v="932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3"/>
    <x v="933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3"/>
    <x v="93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0"/>
    <x v="935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6"/>
    <x v="936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4"/>
    <x v="93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5"/>
    <x v="93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4"/>
    <x v="939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0"/>
    <x v="940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1"/>
    <x v="941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2"/>
    <x v="942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2"/>
    <x v="943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2"/>
    <x v="944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2"/>
    <x v="945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2"/>
    <x v="946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2"/>
    <x v="947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2"/>
    <x v="948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0"/>
    <x v="949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0"/>
    <x v="950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x v="951"/>
    <x v="2"/>
    <x v="951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2"/>
    <x v="95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3"/>
    <x v="953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0"/>
    <x v="954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2"/>
    <x v="955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0"/>
    <x v="956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2"/>
    <x v="957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0"/>
    <x v="958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3"/>
    <x v="959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1"/>
    <x v="960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1"/>
    <x v="961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2"/>
    <x v="962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2"/>
    <x v="963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0"/>
    <x v="964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2"/>
    <x v="965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2"/>
    <x v="966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2"/>
    <x v="967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3"/>
    <x v="968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1"/>
    <x v="969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2"/>
    <x v="970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0"/>
    <x v="971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3"/>
    <x v="972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0"/>
    <x v="97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2"/>
    <x v="974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2"/>
    <x v="97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0"/>
    <x v="976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2"/>
    <x v="97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2"/>
    <x v="978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2"/>
    <x v="979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3"/>
    <x v="980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3"/>
    <x v="981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2"/>
    <x v="982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2"/>
    <x v="983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0"/>
    <x v="984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0"/>
    <x v="985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0"/>
    <x v="986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3"/>
    <x v="987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2"/>
    <x v="988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x v="989"/>
    <x v="2"/>
    <x v="989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3"/>
    <x v="990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2"/>
    <x v="991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2"/>
    <x v="992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2"/>
    <x v="993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3"/>
    <x v="994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3"/>
    <x v="995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3"/>
    <x v="996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3"/>
    <x v="9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0"/>
    <x v="998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3"/>
    <x v="999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"/>
    <x v="100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2"/>
    <x v="1001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0"/>
    <x v="1002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"/>
    <x v="1003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2"/>
    <x v="1004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0"/>
    <x v="1005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3"/>
    <x v="1006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2"/>
    <x v="1007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2"/>
    <x v="1008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2"/>
    <x v="1009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2"/>
    <x v="1010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3"/>
    <x v="1011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2"/>
    <x v="101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0"/>
    <x v="1013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3"/>
    <x v="1014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0"/>
    <x v="101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2"/>
    <x v="101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0"/>
    <x v="1017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2"/>
    <x v="1018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0"/>
    <x v="101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0"/>
    <x v="1020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0"/>
    <x v="102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0"/>
    <x v="1022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0"/>
    <x v="1023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2"/>
    <x v="1024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0"/>
    <x v="1025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2"/>
    <x v="102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3"/>
    <x v="102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"/>
    <x v="1028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0"/>
    <x v="1029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2"/>
    <x v="1030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0"/>
    <x v="1031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2"/>
    <x v="1032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2"/>
    <x v="1033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2"/>
    <x v="103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0"/>
    <x v="1035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5"/>
    <x v="1036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0"/>
    <x v="1037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2"/>
    <x v="1038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2"/>
    <x v="1039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2"/>
    <x v="1040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3"/>
    <x v="1041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3"/>
    <x v="1042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0"/>
    <x v="1043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0"/>
    <x v="1044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3"/>
    <x v="1045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0"/>
    <x v="1046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3"/>
    <x v="1047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2"/>
    <x v="1048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x v="1049"/>
    <x v="2"/>
    <x v="1049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0"/>
    <x v="1050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3"/>
    <x v="1051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2"/>
    <x v="1052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"/>
    <x v="1053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3"/>
    <x v="1054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2"/>
    <x v="105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0"/>
    <x v="1056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2"/>
    <x v="1057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0"/>
    <x v="1058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0"/>
    <x v="1059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0"/>
    <x v="1060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2"/>
    <x v="1061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2"/>
    <x v="1062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2"/>
    <x v="1063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4"/>
    <x v="1064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3"/>
    <x v="1065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4"/>
    <x v="1066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4"/>
    <x v="1067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2"/>
    <x v="1068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4"/>
    <x v="106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5"/>
    <x v="1070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0"/>
    <x v="1071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3"/>
    <x v="1072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6"/>
    <x v="1073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4"/>
    <x v="1074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5"/>
    <x v="1075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3"/>
    <x v="1076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0"/>
    <x v="1077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6"/>
    <x v="1078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2"/>
    <x v="1079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3"/>
    <x v="1080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3"/>
    <x v="1081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5"/>
    <x v="1082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3"/>
    <x v="10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x v="1084"/>
    <x v="3"/>
    <x v="108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2"/>
    <x v="108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x v="1086"/>
    <x v="3"/>
    <x v="1086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3"/>
    <x v="1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3"/>
    <x v="1088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0"/>
    <x v="1089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0"/>
    <x v="1090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2"/>
    <x v="1091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5"/>
    <x v="1092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2"/>
    <x v="1093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6"/>
    <x v="1094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4"/>
    <x v="1095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3"/>
    <x v="1096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3"/>
    <x v="109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3"/>
    <x v="1098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0"/>
    <x v="1099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2"/>
    <x v="1100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2"/>
    <x v="1101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4"/>
    <x v="1102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2"/>
    <x v="1103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3"/>
    <x v="1104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3"/>
    <x v="1105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5"/>
    <x v="1106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3"/>
    <x v="1107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5"/>
    <x v="1108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2"/>
    <x v="1109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5"/>
    <x v="1110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0"/>
    <x v="1111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3"/>
    <x v="1112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3"/>
    <x v="1113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4"/>
    <x v="1114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2"/>
    <x v="111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5"/>
    <x v="1116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0"/>
    <x v="1117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3"/>
    <x v="1118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3"/>
    <x v="1119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6"/>
    <x v="112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2"/>
    <x v="1121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4"/>
    <x v="1122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3"/>
    <x v="1123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0"/>
    <x v="1124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0"/>
    <x v="1125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2"/>
    <x v="1126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3"/>
    <x v="1127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x v="1128"/>
    <x v="3"/>
    <x v="1128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2"/>
    <x v="1129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3"/>
    <x v="113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0"/>
    <x v="1131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2"/>
    <x v="1132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3"/>
    <x v="1133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3"/>
    <x v="1134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2"/>
    <x v="1135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0"/>
    <x v="1136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2"/>
    <x v="1137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"/>
    <x v="1138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3"/>
    <x v="1139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0"/>
    <x v="1140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x v="1141"/>
    <x v="0"/>
    <x v="1141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0"/>
    <x v="1142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0"/>
    <x v="1143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0"/>
    <x v="1144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3"/>
    <x v="1145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3"/>
    <x v="1146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3"/>
    <x v="1147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2"/>
    <x v="1148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2"/>
    <x v="1149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0"/>
    <x v="1150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0"/>
    <x v="1151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0"/>
    <x v="115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0"/>
    <x v="1153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0"/>
    <x v="1154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3"/>
    <x v="1155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0"/>
    <x v="1156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3"/>
    <x v="1157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3"/>
    <x v="115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0"/>
    <x v="1159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0"/>
    <x v="1160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0"/>
    <x v="1161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3"/>
    <x v="1162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3"/>
    <x v="1163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2"/>
    <x v="1164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3"/>
    <x v="1165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0"/>
    <x v="1166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3"/>
    <x v="1167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2"/>
    <x v="1168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0"/>
    <x v="1169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0"/>
    <x v="1170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3"/>
    <x v="1171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3"/>
    <x v="117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0"/>
    <x v="1173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2"/>
    <x v="1174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0"/>
    <x v="1175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"/>
    <x v="1176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3"/>
    <x v="1177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3"/>
    <x v="1178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0"/>
    <x v="1179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3"/>
    <x v="1180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0"/>
    <x v="118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2"/>
    <x v="1182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2"/>
    <x v="118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"/>
    <x v="1184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0"/>
    <x v="1185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0"/>
    <x v="1186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0"/>
    <x v="1187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2"/>
    <x v="1188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2"/>
    <x v="1189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3"/>
    <x v="1190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2"/>
    <x v="1191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"/>
    <x v="1192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2"/>
    <x v="119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0"/>
    <x v="1194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0"/>
    <x v="1195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0"/>
    <x v="1196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2"/>
    <x v="1197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0"/>
    <x v="1198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0"/>
    <x v="1199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0"/>
    <x v="1200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2"/>
    <x v="1201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0"/>
    <x v="1202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0"/>
    <x v="1203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0"/>
    <x v="1204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0"/>
    <x v="1205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"/>
    <x v="1206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2"/>
    <x v="1207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2"/>
    <x v="1208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"/>
    <x v="1209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0"/>
    <x v="1210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2"/>
    <x v="121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0"/>
    <x v="1212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2"/>
    <x v="1213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0"/>
    <x v="1214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3"/>
    <x v="1215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0"/>
    <x v="1216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2"/>
    <x v="1217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0"/>
    <x v="1218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2"/>
    <x v="1219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0"/>
    <x v="1220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2"/>
    <x v="1221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2"/>
    <x v="1222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2"/>
    <x v="1223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3"/>
    <x v="1224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4"/>
    <x v="1225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3"/>
    <x v="1226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3"/>
    <x v="1227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6"/>
    <x v="122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5"/>
    <x v="1229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6"/>
    <x v="12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0"/>
    <x v="1231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4"/>
    <x v="1232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5"/>
    <x v="1233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0"/>
    <x v="1234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4"/>
    <x v="1235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5"/>
    <x v="1236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5"/>
    <x v="1237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6"/>
    <x v="1238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6"/>
    <x v="1239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4"/>
    <x v="1240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3"/>
    <x v="1241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6"/>
    <x v="124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6"/>
    <x v="1243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4"/>
    <x v="1244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3"/>
    <x v="1245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6"/>
    <x v="1246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4"/>
    <x v="1247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3"/>
    <x v="1248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5"/>
    <x v="1249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3"/>
    <x v="1250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6"/>
    <x v="1251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4"/>
    <x v="1252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3"/>
    <x v="1253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7"/>
    <x v="1254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4"/>
    <x v="1255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5"/>
    <x v="1256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6"/>
    <x v="1257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4"/>
    <x v="1258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3"/>
    <x v="1259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3"/>
    <x v="126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4"/>
    <x v="1261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3"/>
    <x v="126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3"/>
    <x v="1263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4"/>
    <x v="1264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7"/>
    <x v="126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4"/>
    <x v="1266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4"/>
    <x v="1267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4"/>
    <x v="1268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2"/>
    <x v="1269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5"/>
    <x v="1270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4"/>
    <x v="1271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7"/>
    <x v="1272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3"/>
    <x v="1273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5"/>
    <x v="1274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4"/>
    <x v="1275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8"/>
    <x v="1276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5"/>
    <x v="127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3"/>
    <x v="1278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3"/>
    <x v="1279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7"/>
    <x v="1280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4"/>
    <x v="1281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4"/>
    <x v="1282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4"/>
    <x v="1283"/>
    <b v="1"/>
    <n v="22"/>
    <b v="1"/>
    <s v="music/rock"/>
    <x v="4"/>
    <x v="11"/>
    <n v="211"/>
    <n v="95.9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1284"/>
    <x v="2"/>
    <x v="1284"/>
    <b v="0"/>
    <n v="18"/>
    <b v="1"/>
    <s v="theater/plays"/>
    <x v="1"/>
    <x v="6"/>
    <n v="112"/>
    <n v="62.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1285"/>
    <x v="3"/>
    <x v="1285"/>
    <b v="0"/>
    <n v="31"/>
    <b v="1"/>
    <s v="theater/plays"/>
    <x v="1"/>
    <x v="6"/>
    <n v="111"/>
    <n v="125.8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1286"/>
    <x v="1"/>
    <x v="1286"/>
    <b v="0"/>
    <n v="11"/>
    <b v="1"/>
    <s v="theater/plays"/>
    <x v="1"/>
    <x v="6"/>
    <n v="108"/>
    <n v="44.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1287"/>
    <x v="2"/>
    <x v="1287"/>
    <b v="0"/>
    <n v="3"/>
    <b v="0"/>
    <s v="theater/plays"/>
    <x v="1"/>
    <x v="6"/>
    <n v="4"/>
    <n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1288"/>
    <x v="2"/>
    <x v="1288"/>
    <b v="0"/>
    <n v="1"/>
    <b v="0"/>
    <s v="theater/plays"/>
    <x v="1"/>
    <x v="6"/>
    <n v="0"/>
    <n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289"/>
    <x v="3"/>
    <x v="1289"/>
    <b v="1"/>
    <n v="34"/>
    <b v="1"/>
    <s v="theater/plays"/>
    <x v="1"/>
    <x v="6"/>
    <n v="100"/>
    <n v="103.3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1290"/>
    <x v="2"/>
    <x v="1290"/>
    <b v="0"/>
    <n v="39"/>
    <b v="1"/>
    <s v="theater/plays"/>
    <x v="1"/>
    <x v="6"/>
    <n v="105"/>
    <n v="80.7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1291"/>
    <x v="2"/>
    <x v="1291"/>
    <b v="0"/>
    <n v="1"/>
    <b v="0"/>
    <s v="theater/plays"/>
    <x v="1"/>
    <x v="6"/>
    <n v="0"/>
    <n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292"/>
    <x v="5"/>
    <x v="1292"/>
    <b v="1"/>
    <n v="60"/>
    <b v="1"/>
    <s v="theater/plays"/>
    <x v="1"/>
    <x v="6"/>
    <n v="126"/>
    <n v="62.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93"/>
    <x v="2"/>
    <x v="1293"/>
    <b v="0"/>
    <n v="61"/>
    <b v="1"/>
    <s v="theater/plays"/>
    <x v="1"/>
    <x v="6"/>
    <n v="100"/>
    <n v="65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1294"/>
    <x v="3"/>
    <x v="1294"/>
    <b v="0"/>
    <n v="108"/>
    <b v="1"/>
    <s v="theater/plays"/>
    <x v="1"/>
    <x v="6"/>
    <n v="119"/>
    <n v="66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1295"/>
    <x v="3"/>
    <x v="1295"/>
    <b v="0"/>
    <n v="29"/>
    <b v="1"/>
    <s v="theater/plays"/>
    <x v="1"/>
    <x v="6"/>
    <n v="102"/>
    <n v="10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1296"/>
    <x v="0"/>
    <x v="1296"/>
    <b v="0"/>
    <n v="84"/>
    <b v="1"/>
    <s v="theater/plays"/>
    <x v="1"/>
    <x v="6"/>
    <n v="121"/>
    <n v="71.79000000000000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1297"/>
    <x v="2"/>
    <x v="1297"/>
    <b v="0"/>
    <n v="20"/>
    <b v="1"/>
    <s v="theater/plays"/>
    <x v="1"/>
    <x v="6"/>
    <n v="101"/>
    <n v="25.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1298"/>
    <x v="2"/>
    <x v="1298"/>
    <b v="0"/>
    <n v="5"/>
    <b v="0"/>
    <s v="theater/plays"/>
    <x v="1"/>
    <x v="6"/>
    <n v="3"/>
    <n v="52.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1299"/>
    <x v="0"/>
    <x v="1299"/>
    <b v="0"/>
    <n v="1"/>
    <b v="0"/>
    <s v="theater/plays"/>
    <x v="1"/>
    <x v="6"/>
    <n v="0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1300"/>
    <x v="3"/>
    <x v="1300"/>
    <b v="0"/>
    <n v="67"/>
    <b v="1"/>
    <s v="theater/plays"/>
    <x v="1"/>
    <x v="6"/>
    <n v="139"/>
    <n v="62.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1301"/>
    <x v="2"/>
    <x v="1301"/>
    <b v="0"/>
    <n v="69"/>
    <b v="1"/>
    <s v="theater/plays"/>
    <x v="1"/>
    <x v="6"/>
    <n v="101"/>
    <n v="145.8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302"/>
    <x v="0"/>
    <x v="1302"/>
    <b v="1"/>
    <n v="63"/>
    <b v="1"/>
    <s v="theater/plays"/>
    <x v="1"/>
    <x v="6"/>
    <n v="164"/>
    <n v="70.2900000000000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303"/>
    <x v="3"/>
    <x v="341"/>
    <b v="1"/>
    <n v="37"/>
    <b v="1"/>
    <s v="theater/plays"/>
    <x v="1"/>
    <x v="6"/>
    <n v="110"/>
    <n v="77.2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"/>
    <x v="1303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2"/>
    <x v="1304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3"/>
    <x v="1305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2"/>
    <x v="1306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2"/>
    <x v="1307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0"/>
    <x v="130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2"/>
    <x v="1309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2"/>
    <x v="1310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0"/>
    <x v="1311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2"/>
    <x v="1312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2"/>
    <x v="1313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0"/>
    <x v="1314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2"/>
    <x v="1315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2"/>
    <x v="131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3"/>
    <x v="1317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3"/>
    <x v="1318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2"/>
    <x v="1319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2"/>
    <x v="1320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0"/>
    <x v="1321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2"/>
    <x v="1322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2"/>
    <x v="1323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2"/>
    <x v="1324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3"/>
    <x v="1325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0"/>
    <x v="1326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2"/>
    <x v="1327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3"/>
    <x v="1328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2"/>
    <x v="132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2"/>
    <x v="1330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2"/>
    <x v="1331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3"/>
    <x v="1332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2"/>
    <x v="1333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0"/>
    <x v="1334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3"/>
    <x v="1335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"/>
    <x v="1336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0"/>
    <x v="1337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3"/>
    <x v="1338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3"/>
    <x v="1339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2"/>
    <x v="1340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0"/>
    <x v="1341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2"/>
    <x v="1342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2"/>
    <x v="1343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3"/>
    <x v="1344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4"/>
    <x v="1345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0"/>
    <x v="1346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3"/>
    <x v="1347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0"/>
    <x v="1348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0"/>
    <x v="1349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2"/>
    <x v="1350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0"/>
    <x v="1351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4"/>
    <x v="1352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2"/>
    <x v="1353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5"/>
    <x v="1354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4"/>
    <x v="1355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4"/>
    <x v="1356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6"/>
    <x v="1357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6"/>
    <x v="1358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5"/>
    <x v="1359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3"/>
    <x v="1360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4"/>
    <x v="136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2"/>
    <x v="1362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3"/>
    <x v="1363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0"/>
    <x v="1364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3"/>
    <x v="1365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0"/>
    <x v="1366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0"/>
    <x v="1367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3"/>
    <x v="1368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4"/>
    <x v="1369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0"/>
    <x v="1370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5"/>
    <x v="1371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2"/>
    <x v="1372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2"/>
    <x v="1373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2"/>
    <x v="1374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2"/>
    <x v="1375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"/>
    <x v="1376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x v="1378"/>
    <x v="2"/>
    <x v="1377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0"/>
    <x v="1378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0"/>
    <x v="1379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2"/>
    <x v="1380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4"/>
    <x v="1381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2"/>
    <x v="1382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0"/>
    <x v="1383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2"/>
    <x v="1384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0"/>
    <x v="1385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0"/>
    <x v="1386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2"/>
    <x v="138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2"/>
    <x v="1388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0"/>
    <x v="1389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0"/>
    <x v="1390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2"/>
    <x v="1391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2"/>
    <x v="1392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"/>
    <x v="1393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2"/>
    <x v="1394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0"/>
    <x v="1395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2"/>
    <x v="1396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2"/>
    <x v="1397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3"/>
    <x v="1398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2"/>
    <x v="1399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4"/>
    <x v="1400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0"/>
    <x v="140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4"/>
    <x v="1402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0"/>
    <x v="1403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3"/>
    <x v="1404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0"/>
    <x v="1405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3"/>
    <x v="1406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0"/>
    <x v="1407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3"/>
    <x v="1408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2"/>
    <x v="1409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0"/>
    <x v="141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3"/>
    <x v="1411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0"/>
    <x v="1412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2"/>
    <x v="1413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0"/>
    <x v="1414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0"/>
    <x v="1415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0"/>
    <x v="1416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2"/>
    <x v="1417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2"/>
    <x v="1418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2"/>
    <x v="1419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0"/>
    <x v="1420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2"/>
    <x v="1421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0"/>
    <x v="1422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2"/>
    <x v="1423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0"/>
    <x v="1424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0"/>
    <x v="1425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2"/>
    <x v="1426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2"/>
    <x v="142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0"/>
    <x v="1428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3"/>
    <x v="1429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0"/>
    <x v="1430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0"/>
    <x v="1431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2"/>
    <x v="1432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0"/>
    <x v="1433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0"/>
    <x v="1434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2"/>
    <x v="1435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3"/>
    <x v="1436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2"/>
    <x v="1437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0"/>
    <x v="1438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2"/>
    <x v="1439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0"/>
    <x v="1440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2"/>
    <x v="1441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2"/>
    <x v="1442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0"/>
    <x v="1443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0"/>
    <x v="1444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2"/>
    <x v="1445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2"/>
    <x v="1446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0"/>
    <x v="1447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0"/>
    <x v="1448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2"/>
    <x v="1449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3"/>
    <x v="1450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3"/>
    <x v="1451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"/>
    <x v="1452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2"/>
    <x v="1453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3"/>
    <x v="1454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2"/>
    <x v="145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0"/>
    <x v="1456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3"/>
    <x v="1457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0"/>
    <x v="1458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3"/>
    <x v="1459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3"/>
    <x v="1460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4"/>
    <x v="146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4"/>
    <x v="1462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x v="1464"/>
    <x v="4"/>
    <x v="1463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5"/>
    <x v="1464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0"/>
    <x v="1465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5"/>
    <x v="1466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6"/>
    <x v="1467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4"/>
    <x v="1468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5"/>
    <x v="1469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0"/>
    <x v="1470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4"/>
    <x v="1471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x v="1473"/>
    <x v="5"/>
    <x v="1472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4"/>
    <x v="1473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3"/>
    <x v="1474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6"/>
    <x v="1475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6"/>
    <x v="1476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4"/>
    <x v="1477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3"/>
    <x v="1478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4"/>
    <x v="147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4"/>
    <x v="1480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5"/>
    <x v="1481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2"/>
    <x v="1482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5"/>
    <x v="148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0"/>
    <x v="1484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0"/>
    <x v="1485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2"/>
    <x v="1486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4"/>
    <x v="1487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5"/>
    <x v="1488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4"/>
    <x v="1489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3"/>
    <x v="1490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6"/>
    <x v="1491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4"/>
    <x v="1492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0"/>
    <x v="149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6"/>
    <x v="1494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3"/>
    <x v="1495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4"/>
    <x v="1496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3"/>
    <x v="1497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2"/>
    <x v="1498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4"/>
    <x v="1499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0"/>
    <x v="1500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2"/>
    <x v="1501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2"/>
    <x v="1502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3"/>
    <x v="1503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2"/>
    <x v="1504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3"/>
    <x v="1505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7"/>
    <x v="1506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3"/>
    <x v="1507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"/>
    <x v="1508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3"/>
    <x v="1509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0"/>
    <x v="1510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"/>
    <x v="1511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3"/>
    <x v="1512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0"/>
    <x v="1513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2"/>
    <x v="1514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2"/>
    <x v="1515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3"/>
    <x v="1516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3"/>
    <x v="1517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3"/>
    <x v="1518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3"/>
    <x v="1519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2"/>
    <x v="1520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3"/>
    <x v="1521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3"/>
    <x v="1522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"/>
    <x v="1523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2"/>
    <x v="1524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0"/>
    <x v="1525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"/>
    <x v="152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"/>
    <x v="1527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0"/>
    <x v="1528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0"/>
    <x v="1529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3"/>
    <x v="1530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2"/>
    <x v="1531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2"/>
    <x v="1532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0"/>
    <x v="1533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2"/>
    <x v="1534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0"/>
    <x v="1535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2"/>
    <x v="1536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3"/>
    <x v="1537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2"/>
    <x v="1538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3"/>
    <x v="1539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3"/>
    <x v="1540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0"/>
    <x v="1541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3"/>
    <x v="1542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0"/>
    <x v="1543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0"/>
    <x v="154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3"/>
    <x v="1545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"/>
    <x v="1546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0"/>
    <x v="1547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0"/>
    <x v="1548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2"/>
    <x v="1549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0"/>
    <x v="1550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x v="3"/>
    <x v="341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x v="0"/>
    <x v="1551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x v="0"/>
    <x v="1552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x v="0"/>
    <x v="1553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x v="2"/>
    <x v="155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x v="3"/>
    <x v="1555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x v="0"/>
    <x v="1556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x v="0"/>
    <x v="1557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x v="3"/>
    <x v="1558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x v="4"/>
    <x v="1559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x v="8"/>
    <x v="1560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x v="3"/>
    <x v="156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x v="0"/>
    <x v="1562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x v="6"/>
    <x v="1563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x v="2"/>
    <x v="156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x v="3"/>
    <x v="156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x v="3"/>
    <x v="1566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x v="1569"/>
    <x v="4"/>
    <x v="1567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x v="2"/>
    <x v="1568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x v="0"/>
    <x v="1569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x v="2"/>
    <x v="1570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x v="1"/>
    <x v="1571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x v="0"/>
    <x v="1572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x v="3"/>
    <x v="1573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x v="0"/>
    <x v="1574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x v="5"/>
    <x v="1575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x v="7"/>
    <x v="1576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x v="4"/>
    <x v="1577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x v="5"/>
    <x v="1578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x v="0"/>
    <x v="1579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x v="0"/>
    <x v="1580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x v="3"/>
    <x v="158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x v="3"/>
    <x v="1582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x v="2"/>
    <x v="1583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x v="0"/>
    <x v="1584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x v="3"/>
    <x v="158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x v="0"/>
    <x v="1586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x v="0"/>
    <x v="1587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x v="1590"/>
    <x v="0"/>
    <x v="1588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x v="2"/>
    <x v="1589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x v="0"/>
    <x v="1590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x v="0"/>
    <x v="1591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x v="2"/>
    <x v="159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x v="3"/>
    <x v="1593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x v="3"/>
    <x v="1594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x v="2"/>
    <x v="1595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x v="0"/>
    <x v="1596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x v="2"/>
    <x v="1597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x v="3"/>
    <x v="1598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x v="6"/>
    <x v="1599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x v="6"/>
    <x v="1600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x v="6"/>
    <x v="1601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x v="5"/>
    <x v="1602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x v="6"/>
    <x v="160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x v="7"/>
    <x v="1604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x v="5"/>
    <x v="1605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x v="4"/>
    <x v="160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x v="6"/>
    <x v="1607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x v="5"/>
    <x v="1608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x v="4"/>
    <x v="1609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x v="5"/>
    <x v="1610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x v="5"/>
    <x v="1611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x v="3"/>
    <x v="1612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x v="6"/>
    <x v="1613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x v="5"/>
    <x v="1614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x v="4"/>
    <x v="1615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x v="4"/>
    <x v="1616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x v="3"/>
    <x v="1617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x v="4"/>
    <x v="1618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x v="5"/>
    <x v="1619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x v="3"/>
    <x v="1620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x v="4"/>
    <x v="1621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x v="5"/>
    <x v="1622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x v="5"/>
    <x v="162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x v="4"/>
    <x v="1624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x v="5"/>
    <x v="1625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x v="3"/>
    <x v="1626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x v="3"/>
    <x v="1627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x v="5"/>
    <x v="1628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x v="5"/>
    <x v="1629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x v="6"/>
    <x v="1630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x v="6"/>
    <x v="1631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x v="6"/>
    <x v="1632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x v="2"/>
    <x v="1633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x v="6"/>
    <x v="1634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x v="8"/>
    <x v="1635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x v="4"/>
    <x v="1636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x v="5"/>
    <x v="1637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x v="7"/>
    <x v="1638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x v="3"/>
    <x v="1639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x v="6"/>
    <x v="1640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x v="5"/>
    <x v="1641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x v="5"/>
    <x v="1642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x v="4"/>
    <x v="1643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x v="3"/>
    <x v="1644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x v="5"/>
    <x v="1645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x v="6"/>
    <x v="1646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x v="3"/>
    <x v="1647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x v="4"/>
    <x v="1648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x v="6"/>
    <x v="1649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x v="4"/>
    <x v="1650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x v="6"/>
    <x v="1651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x v="5"/>
    <x v="1652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x v="5"/>
    <x v="1653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x v="5"/>
    <x v="1654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x v="5"/>
    <x v="1655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x v="5"/>
    <x v="1656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x v="4"/>
    <x v="1657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x v="2"/>
    <x v="1658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x v="0"/>
    <x v="1659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x v="6"/>
    <x v="1660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x v="0"/>
    <x v="1661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x v="5"/>
    <x v="1662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x v="6"/>
    <x v="166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x v="4"/>
    <x v="1664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x v="3"/>
    <x v="1665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x v="6"/>
    <x v="1666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x v="2"/>
    <x v="1667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x v="7"/>
    <x v="1668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x v="2"/>
    <x v="1669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x v="5"/>
    <x v="167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x v="0"/>
    <x v="1671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x v="2"/>
    <x v="1672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x v="6"/>
    <x v="1673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x v="5"/>
    <x v="1674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x v="2"/>
    <x v="1675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x v="3"/>
    <x v="1676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x v="6"/>
    <x v="1677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x v="3"/>
    <x v="1678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x v="1"/>
    <x v="1679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x v="1"/>
    <x v="168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x v="1"/>
    <x v="1681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x v="1"/>
    <x v="1682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x v="1"/>
    <x v="168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x v="1"/>
    <x v="1684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x v="1"/>
    <x v="168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x v="1"/>
    <x v="1686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x v="1689"/>
    <x v="1"/>
    <x v="1687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x v="1"/>
    <x v="1688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x v="1"/>
    <x v="1689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x v="1"/>
    <x v="1690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x v="1"/>
    <x v="1691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x v="1"/>
    <x v="1692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x v="1"/>
    <x v="1693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x v="1"/>
    <x v="1694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x v="1"/>
    <x v="1695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x v="1"/>
    <x v="1696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x v="1"/>
    <x v="1697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x v="1"/>
    <x v="1698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x v="3"/>
    <x v="1699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x v="0"/>
    <x v="170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x v="0"/>
    <x v="1701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x v="0"/>
    <x v="1702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x v="0"/>
    <x v="1703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x v="0"/>
    <x v="1704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x v="2"/>
    <x v="170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x v="2"/>
    <x v="1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x v="3"/>
    <x v="1707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x v="0"/>
    <x v="170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x v="3"/>
    <x v="1709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x v="0"/>
    <x v="1710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x v="3"/>
    <x v="1711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x v="0"/>
    <x v="1712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x v="0"/>
    <x v="1713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x v="2"/>
    <x v="1714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x v="2"/>
    <x v="1715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x v="1718"/>
    <x v="2"/>
    <x v="1716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x v="3"/>
    <x v="1717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x v="3"/>
    <x v="1718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x v="0"/>
    <x v="1719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x v="2"/>
    <x v="1720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x v="0"/>
    <x v="1721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x v="3"/>
    <x v="172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x v="3"/>
    <x v="1723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x v="3"/>
    <x v="172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x v="0"/>
    <x v="1725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x v="0"/>
    <x v="1726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x v="2"/>
    <x v="1727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x v="0"/>
    <x v="1728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x v="0"/>
    <x v="1729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x v="0"/>
    <x v="1730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x v="2"/>
    <x v="1731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x v="0"/>
    <x v="1732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x v="2"/>
    <x v="1733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x v="0"/>
    <x v="1734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x v="0"/>
    <x v="1735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x v="3"/>
    <x v="1736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x v="2"/>
    <x v="1737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x v="0"/>
    <x v="1738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x v="0"/>
    <x v="1739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x v="2"/>
    <x v="174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x v="2"/>
    <x v="1741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x v="0"/>
    <x v="1742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x v="2"/>
    <x v="1743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x v="2"/>
    <x v="1744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x v="0"/>
    <x v="1745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x v="0"/>
    <x v="1746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x v="1"/>
    <x v="1747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x v="2"/>
    <x v="1748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x v="0"/>
    <x v="1749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x v="2"/>
    <x v="1750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x v="2"/>
    <x v="1751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x v="0"/>
    <x v="1752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x v="0"/>
    <x v="1753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x v="2"/>
    <x v="1754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x v="2"/>
    <x v="1755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x v="2"/>
    <x v="1756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x v="0"/>
    <x v="1757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x v="2"/>
    <x v="1758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x v="0"/>
    <x v="1759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x v="2"/>
    <x v="1760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x v="2"/>
    <x v="1761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x v="3"/>
    <x v="1762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x v="3"/>
    <x v="1763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x v="3"/>
    <x v="1764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x v="3"/>
    <x v="1765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x v="3"/>
    <x v="1766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x v="3"/>
    <x v="1767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x v="3"/>
    <x v="1768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x v="3"/>
    <x v="1769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x v="3"/>
    <x v="1770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x v="3"/>
    <x v="1771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x v="3"/>
    <x v="177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x v="3"/>
    <x v="1773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x v="3"/>
    <x v="1774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x v="0"/>
    <x v="1775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x v="0"/>
    <x v="1776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x v="2"/>
    <x v="1777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x v="2"/>
    <x v="1778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x v="2"/>
    <x v="1779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x v="2"/>
    <x v="1780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x v="0"/>
    <x v="1781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x v="3"/>
    <x v="1782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x v="3"/>
    <x v="1783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x v="3"/>
    <x v="1784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x v="0"/>
    <x v="1785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x v="3"/>
    <x v="1786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x v="3"/>
    <x v="1787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x v="0"/>
    <x v="178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x v="3"/>
    <x v="1789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x v="0"/>
    <x v="1790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x v="3"/>
    <x v="1791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x v="0"/>
    <x v="179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x v="2"/>
    <x v="1793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x v="2"/>
    <x v="1794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x v="2"/>
    <x v="1795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x v="0"/>
    <x v="1796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x v="3"/>
    <x v="1797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x v="2"/>
    <x v="1798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x v="0"/>
    <x v="1799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x v="0"/>
    <x v="180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x v="0"/>
    <x v="1801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x v="0"/>
    <x v="1802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x v="0"/>
    <x v="1803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x v="3"/>
    <x v="1804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x v="3"/>
    <x v="1805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x v="1"/>
    <x v="1806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x v="0"/>
    <x v="1807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x v="3"/>
    <x v="1808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x v="3"/>
    <x v="1809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x v="2"/>
    <x v="1810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x v="3"/>
    <x v="1811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x v="0"/>
    <x v="1812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x v="0"/>
    <x v="1813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x v="2"/>
    <x v="1814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x v="2"/>
    <x v="1815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x v="0"/>
    <x v="1816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x v="3"/>
    <x v="1817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x v="0"/>
    <x v="1818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x v="5"/>
    <x v="1819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x v="4"/>
    <x v="1820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x v="5"/>
    <x v="1821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x v="1824"/>
    <x v="4"/>
    <x v="1822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x v="4"/>
    <x v="182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x v="3"/>
    <x v="1824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x v="6"/>
    <x v="1825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x v="3"/>
    <x v="1826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x v="7"/>
    <x v="1827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x v="3"/>
    <x v="1828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x v="5"/>
    <x v="1829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x v="6"/>
    <x v="1830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x v="4"/>
    <x v="1831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x v="3"/>
    <x v="1832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x v="2"/>
    <x v="1833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x v="4"/>
    <x v="1834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x v="5"/>
    <x v="18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x v="6"/>
    <x v="1836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x v="2"/>
    <x v="1837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x v="4"/>
    <x v="1838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x v="3"/>
    <x v="1839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x v="0"/>
    <x v="1840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x v="6"/>
    <x v="1841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x v="6"/>
    <x v="1842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x v="2"/>
    <x v="1843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x v="5"/>
    <x v="1844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x v="0"/>
    <x v="1845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x v="6"/>
    <x v="1846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x v="5"/>
    <x v="1847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x v="3"/>
    <x v="1848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x v="3"/>
    <x v="1849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x v="0"/>
    <x v="1850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x v="5"/>
    <x v="1851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x v="4"/>
    <x v="1852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x v="4"/>
    <x v="1853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x v="3"/>
    <x v="1854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x v="3"/>
    <x v="1855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x v="6"/>
    <x v="1856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x v="6"/>
    <x v="1857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x v="3"/>
    <x v="1858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x v="3"/>
    <x v="1859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x v="1"/>
    <x v="1860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x v="3"/>
    <x v="1861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x v="3"/>
    <x v="1862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x v="2"/>
    <x v="1863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x v="1"/>
    <x v="1864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x v="2"/>
    <x v="1865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x v="0"/>
    <x v="1866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x v="2"/>
    <x v="1867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x v="2"/>
    <x v="1868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x v="3"/>
    <x v="1869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x v="0"/>
    <x v="1870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x v="0"/>
    <x v="1871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x v="2"/>
    <x v="1872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x v="2"/>
    <x v="1873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x v="3"/>
    <x v="1874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x v="0"/>
    <x v="187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x v="3"/>
    <x v="1876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x v="2"/>
    <x v="1877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x v="2"/>
    <x v="1878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x v="0"/>
    <x v="187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x v="5"/>
    <x v="1880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x v="5"/>
    <x v="1881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x v="5"/>
    <x v="1882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x v="5"/>
    <x v="1883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x v="3"/>
    <x v="1884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x v="0"/>
    <x v="1885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x v="7"/>
    <x v="1886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x v="4"/>
    <x v="1887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x v="5"/>
    <x v="188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x v="7"/>
    <x v="1889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x v="6"/>
    <x v="1890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x v="6"/>
    <x v="1891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x v="5"/>
    <x v="1892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x v="0"/>
    <x v="1893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x v="5"/>
    <x v="1894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x v="3"/>
    <x v="1895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x v="0"/>
    <x v="1896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x v="0"/>
    <x v="1897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x v="5"/>
    <x v="1898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x v="0"/>
    <x v="189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x v="0"/>
    <x v="1900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x v="2"/>
    <x v="190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x v="0"/>
    <x v="1902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x v="3"/>
    <x v="1903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x v="2"/>
    <x v="1904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x v="3"/>
    <x v="190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x v="2"/>
    <x v="1906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x v="3"/>
    <x v="1907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x v="0"/>
    <x v="1908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x v="3"/>
    <x v="1909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x v="0"/>
    <x v="191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x v="3"/>
    <x v="1911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x v="3"/>
    <x v="1912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x v="3"/>
    <x v="1913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x v="2"/>
    <x v="1914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x v="1"/>
    <x v="1915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x v="3"/>
    <x v="1916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x v="0"/>
    <x v="1917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x v="0"/>
    <x v="1918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x v="5"/>
    <x v="1919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x v="4"/>
    <x v="1920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x v="6"/>
    <x v="1921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x v="4"/>
    <x v="1922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x v="4"/>
    <x v="1923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x v="7"/>
    <x v="1924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x v="5"/>
    <x v="1925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x v="4"/>
    <x v="1926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x v="6"/>
    <x v="1927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x v="4"/>
    <x v="1928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x v="5"/>
    <x v="192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x v="5"/>
    <x v="1930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x v="3"/>
    <x v="1931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x v="6"/>
    <x v="1932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x v="3"/>
    <x v="1933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x v="6"/>
    <x v="1934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x v="5"/>
    <x v="1935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x v="4"/>
    <x v="1936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x v="4"/>
    <x v="1937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x v="6"/>
    <x v="1938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x v="3"/>
    <x v="1939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x v="6"/>
    <x v="19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x v="2"/>
    <x v="1941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x v="3"/>
    <x v="1942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x v="0"/>
    <x v="1943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x v="3"/>
    <x v="1944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x v="8"/>
    <x v="1945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x v="2"/>
    <x v="1946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x v="3"/>
    <x v="1947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x v="6"/>
    <x v="1948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x v="2"/>
    <x v="1949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x v="4"/>
    <x v="1950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x v="5"/>
    <x v="1951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x v="2"/>
    <x v="1952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x v="5"/>
    <x v="1953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x v="0"/>
    <x v="1954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x v="5"/>
    <x v="1955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x v="4"/>
    <x v="1956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x v="3"/>
    <x v="1957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x v="3"/>
    <x v="1958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x v="5"/>
    <x v="1959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x v="3"/>
    <x v="1960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x v="3"/>
    <x v="1961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x v="2"/>
    <x v="196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x v="6"/>
    <x v="1963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x v="3"/>
    <x v="1964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x v="3"/>
    <x v="1965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x v="2"/>
    <x v="1966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x v="2"/>
    <x v="1967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x v="4"/>
    <x v="1968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x v="4"/>
    <x v="1969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x v="5"/>
    <x v="1970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x v="2"/>
    <x v="1971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x v="4"/>
    <x v="1972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x v="4"/>
    <x v="1973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x v="4"/>
    <x v="1974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x v="0"/>
    <x v="1975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x v="5"/>
    <x v="1976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x v="0"/>
    <x v="1977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x v="2"/>
    <x v="1978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x v="3"/>
    <x v="1979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x v="2"/>
    <x v="1980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x v="2"/>
    <x v="1981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x v="3"/>
    <x v="1982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x v="2"/>
    <x v="1983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x v="2"/>
    <x v="1984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x v="0"/>
    <x v="1985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x v="1988"/>
    <x v="0"/>
    <x v="1986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x v="2"/>
    <x v="1987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x v="2"/>
    <x v="1988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x v="0"/>
    <x v="1989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x v="0"/>
    <x v="1990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x v="0"/>
    <x v="1991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x v="2"/>
    <x v="199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x v="0"/>
    <x v="1993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x v="3"/>
    <x v="1994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x v="3"/>
    <x v="1995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x v="3"/>
    <x v="1996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x v="3"/>
    <x v="1997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x v="0"/>
    <x v="1998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x v="0"/>
    <x v="1999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x v="2"/>
    <x v="2000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x v="7"/>
    <x v="2001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x v="3"/>
    <x v="2002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x v="4"/>
    <x v="2003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x v="3"/>
    <x v="2004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x v="7"/>
    <x v="2005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x v="6"/>
    <x v="2006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x v="2"/>
    <x v="2007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x v="2"/>
    <x v="2008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x v="0"/>
    <x v="2009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x v="0"/>
    <x v="2010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x v="2"/>
    <x v="2011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x v="4"/>
    <x v="2012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x v="6"/>
    <x v="201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x v="4"/>
    <x v="2014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x v="5"/>
    <x v="201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x v="0"/>
    <x v="2016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x v="2"/>
    <x v="2017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x v="3"/>
    <x v="2018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x v="3"/>
    <x v="2019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x v="2"/>
    <x v="2020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x v="0"/>
    <x v="2021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x v="5"/>
    <x v="2022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x v="0"/>
    <x v="2023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x v="3"/>
    <x v="2024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x v="0"/>
    <x v="2025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x v="7"/>
    <x v="202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x v="3"/>
    <x v="2027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x v="5"/>
    <x v="2028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x v="3"/>
    <x v="2029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x v="2"/>
    <x v="2030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x v="3"/>
    <x v="2031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x v="0"/>
    <x v="2032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x v="0"/>
    <x v="2033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x v="3"/>
    <x v="2034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x v="4"/>
    <x v="2035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x v="4"/>
    <x v="2036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x v="2"/>
    <x v="2037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x v="4"/>
    <x v="2038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x v="2"/>
    <x v="2039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x v="0"/>
    <x v="2040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x v="2"/>
    <x v="2041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x v="0"/>
    <x v="2042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x v="5"/>
    <x v="2043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x v="4"/>
    <x v="2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x v="0"/>
    <x v="2045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x v="4"/>
    <x v="2046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x v="4"/>
    <x v="2047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x v="0"/>
    <x v="204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x v="4"/>
    <x v="2049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x v="2"/>
    <x v="2050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x v="0"/>
    <x v="20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x v="3"/>
    <x v="2052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x v="3"/>
    <x v="205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x v="4"/>
    <x v="2054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x v="2"/>
    <x v="2055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x v="0"/>
    <x v="2056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x v="0"/>
    <x v="2057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x v="3"/>
    <x v="2058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x v="2"/>
    <x v="2059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x v="2"/>
    <x v="2060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x v="2"/>
    <x v="206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x v="4"/>
    <x v="2062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x v="4"/>
    <x v="2063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x v="3"/>
    <x v="2064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x v="0"/>
    <x v="2065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x v="2"/>
    <x v="2066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x v="0"/>
    <x v="2067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x v="2"/>
    <x v="2068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x v="2"/>
    <x v="2069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x v="2"/>
    <x v="2070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x v="0"/>
    <x v="2071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x v="2"/>
    <x v="207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x v="4"/>
    <x v="2073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x v="3"/>
    <x v="2074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x v="0"/>
    <x v="2075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x v="2"/>
    <x v="2076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x v="0"/>
    <x v="2077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x v="0"/>
    <x v="2078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x v="5"/>
    <x v="2079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x v="6"/>
    <x v="2080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x v="5"/>
    <x v="2081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x v="3"/>
    <x v="20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x v="5"/>
    <x v="2083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x v="6"/>
    <x v="2084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x v="6"/>
    <x v="2085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x v="7"/>
    <x v="2086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x v="4"/>
    <x v="2087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x v="4"/>
    <x v="2088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x v="6"/>
    <x v="2089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x v="6"/>
    <x v="2090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x v="5"/>
    <x v="2091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x v="5"/>
    <x v="2092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x v="6"/>
    <x v="209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x v="5"/>
    <x v="2094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x v="6"/>
    <x v="209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x v="5"/>
    <x v="2096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x v="2099"/>
    <x v="0"/>
    <x v="2097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x v="5"/>
    <x v="2098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x v="6"/>
    <x v="2099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x v="6"/>
    <x v="2100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x v="5"/>
    <x v="2101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x v="4"/>
    <x v="2102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x v="3"/>
    <x v="210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x v="5"/>
    <x v="210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x v="3"/>
    <x v="2105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x v="5"/>
    <x v="2106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x v="0"/>
    <x v="210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x v="3"/>
    <x v="2108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x v="6"/>
    <x v="2109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x v="4"/>
    <x v="2110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x v="3"/>
    <x v="2111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x v="7"/>
    <x v="2112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x v="6"/>
    <x v="2113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x v="5"/>
    <x v="2114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x v="0"/>
    <x v="2115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x v="6"/>
    <x v="211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x v="5"/>
    <x v="2117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x v="4"/>
    <x v="2118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x v="2"/>
    <x v="2119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x v="2"/>
    <x v="2120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x v="7"/>
    <x v="2121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x v="7"/>
    <x v="2122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x v="0"/>
    <x v="212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x v="3"/>
    <x v="2124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x v="0"/>
    <x v="2125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x v="3"/>
    <x v="2126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x v="2"/>
    <x v="2127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x v="3"/>
    <x v="2128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x v="0"/>
    <x v="2129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x v="3"/>
    <x v="2130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x v="6"/>
    <x v="2131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x v="4"/>
    <x v="2132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x v="5"/>
    <x v="21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x v="4"/>
    <x v="2134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x v="3"/>
    <x v="2135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x v="4"/>
    <x v="2136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x v="2"/>
    <x v="2137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x v="5"/>
    <x v="2138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x v="3"/>
    <x v="213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x v="0"/>
    <x v="214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x v="7"/>
    <x v="2141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x v="4"/>
    <x v="2142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x v="4"/>
    <x v="2143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x v="2"/>
    <x v="2144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x v="3"/>
    <x v="2145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x v="0"/>
    <x v="2146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x v="7"/>
    <x v="2147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x v="2150"/>
    <x v="2"/>
    <x v="2148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x v="2"/>
    <x v="2149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x v="3"/>
    <x v="2150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x v="3"/>
    <x v="2151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x v="3"/>
    <x v="2152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x v="2"/>
    <x v="2153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x v="4"/>
    <x v="2154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x v="2"/>
    <x v="2155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x v="5"/>
    <x v="2156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x v="6"/>
    <x v="2157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x v="5"/>
    <x v="2158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x v="0"/>
    <x v="21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x v="3"/>
    <x v="2160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x v="0"/>
    <x v="2161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x v="2"/>
    <x v="2162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x v="2"/>
    <x v="2163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x v="3"/>
    <x v="2164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x v="5"/>
    <x v="2165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x v="1"/>
    <x v="2166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x v="1"/>
    <x v="2167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x v="0"/>
    <x v="2168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x v="0"/>
    <x v="2169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x v="0"/>
    <x v="217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x v="4"/>
    <x v="2171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x v="2"/>
    <x v="2172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x v="2"/>
    <x v="2173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x v="0"/>
    <x v="2174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x v="2"/>
    <x v="2175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x v="2"/>
    <x v="2176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x v="0"/>
    <x v="2177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x v="0"/>
    <x v="217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x v="1"/>
    <x v="2179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x v="3"/>
    <x v="2180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x v="1"/>
    <x v="2181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x v="2"/>
    <x v="2182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x v="4"/>
    <x v="2183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x v="2"/>
    <x v="2184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x v="0"/>
    <x v="2185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x v="2"/>
    <x v="2186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x v="2"/>
    <x v="2187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x v="2"/>
    <x v="2188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x v="1"/>
    <x v="2189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x v="2"/>
    <x v="2190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x v="2"/>
    <x v="2191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x v="2"/>
    <x v="2192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x v="0"/>
    <x v="2193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x v="2"/>
    <x v="2194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x v="0"/>
    <x v="2195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x v="0"/>
    <x v="2196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x v="0"/>
    <x v="2197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x v="0"/>
    <x v="219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x v="4"/>
    <x v="2199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x v="5"/>
    <x v="2200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x v="0"/>
    <x v="2201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x v="4"/>
    <x v="2202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x v="5"/>
    <x v="2203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x v="5"/>
    <x v="220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x v="4"/>
    <x v="2205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x v="5"/>
    <x v="220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x v="3"/>
    <x v="2207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x v="5"/>
    <x v="2208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x v="3"/>
    <x v="2209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x v="4"/>
    <x v="2210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x v="0"/>
    <x v="2211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x v="3"/>
    <x v="2212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x v="5"/>
    <x v="2213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x v="0"/>
    <x v="2214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x v="0"/>
    <x v="2215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x v="5"/>
    <x v="2216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x v="0"/>
    <x v="2217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x v="4"/>
    <x v="2218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x v="2"/>
    <x v="221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x v="6"/>
    <x v="2220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x v="0"/>
    <x v="2221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x v="2"/>
    <x v="2222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x v="3"/>
    <x v="2223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x v="2"/>
    <x v="2224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x v="4"/>
    <x v="222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x v="0"/>
    <x v="222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x v="4"/>
    <x v="2227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x v="3"/>
    <x v="2228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x v="4"/>
    <x v="2229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x v="3"/>
    <x v="2230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x v="0"/>
    <x v="2231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x v="2"/>
    <x v="2232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x v="0"/>
    <x v="2233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x v="2"/>
    <x v="2234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x v="3"/>
    <x v="2235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x v="1"/>
    <x v="223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x v="4"/>
    <x v="2237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x v="2"/>
    <x v="2238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x v="1"/>
    <x v="2239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x v="4"/>
    <x v="2240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x v="1"/>
    <x v="2241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x v="2"/>
    <x v="2242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x v="3"/>
    <x v="2243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x v="0"/>
    <x v="2244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x v="0"/>
    <x v="224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x v="2"/>
    <x v="2246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x v="4"/>
    <x v="2247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x v="2"/>
    <x v="2248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x v="3"/>
    <x v="2249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x v="2"/>
    <x v="2250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x v="0"/>
    <x v="2251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x v="1"/>
    <x v="2252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x v="2"/>
    <x v="2253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x v="2"/>
    <x v="2254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x v="2"/>
    <x v="2255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x v="0"/>
    <x v="2256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x v="2"/>
    <x v="2257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x v="3"/>
    <x v="2258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x v="1"/>
    <x v="2259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x v="3"/>
    <x v="2260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x v="0"/>
    <x v="2261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x v="2"/>
    <x v="2262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x v="2"/>
    <x v="2263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x v="2"/>
    <x v="2264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x v="3"/>
    <x v="2265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x v="1"/>
    <x v="2266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x v="1"/>
    <x v="2267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x v="2"/>
    <x v="2268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x v="2"/>
    <x v="2269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x v="0"/>
    <x v="2270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x v="1"/>
    <x v="2271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x v="3"/>
    <x v="2272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x v="3"/>
    <x v="2273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x v="4"/>
    <x v="2274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x v="5"/>
    <x v="2275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x v="0"/>
    <x v="2276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x v="0"/>
    <x v="2277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x v="0"/>
    <x v="2278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x v="6"/>
    <x v="2279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x v="0"/>
    <x v="2280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x v="5"/>
    <x v="2281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x v="6"/>
    <x v="2282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x v="5"/>
    <x v="228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x v="4"/>
    <x v="228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x v="3"/>
    <x v="2285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x v="5"/>
    <x v="2286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x v="4"/>
    <x v="2287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x v="8"/>
    <x v="2288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x v="5"/>
    <x v="2289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x v="5"/>
    <x v="2290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x v="5"/>
    <x v="2291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x v="5"/>
    <x v="2292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x v="5"/>
    <x v="2293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x v="5"/>
    <x v="2294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x v="5"/>
    <x v="2295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x v="3"/>
    <x v="2296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x v="6"/>
    <x v="2297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x v="5"/>
    <x v="2298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x v="4"/>
    <x v="2299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x v="4"/>
    <x v="2300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x v="6"/>
    <x v="2301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x v="7"/>
    <x v="1254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x v="3"/>
    <x v="230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x v="5"/>
    <x v="2303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x v="5"/>
    <x v="2304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x v="3"/>
    <x v="2305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x v="4"/>
    <x v="2306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x v="4"/>
    <x v="2307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x v="3"/>
    <x v="2308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x v="3"/>
    <x v="2309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x v="5"/>
    <x v="2310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x v="5"/>
    <x v="2311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x v="5"/>
    <x v="2312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x v="8"/>
    <x v="2313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x v="7"/>
    <x v="2314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x v="8"/>
    <x v="2315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x v="4"/>
    <x v="2316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x v="3"/>
    <x v="2317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x v="1"/>
    <x v="2318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x v="1"/>
    <x v="231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x v="1"/>
    <x v="2320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x v="1"/>
    <x v="2321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x v="1"/>
    <x v="2322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x v="1"/>
    <x v="2323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x v="3"/>
    <x v="2324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x v="0"/>
    <x v="2325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x v="3"/>
    <x v="232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x v="0"/>
    <x v="2327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x v="3"/>
    <x v="2328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x v="0"/>
    <x v="2329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x v="3"/>
    <x v="233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x v="3"/>
    <x v="2331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x v="3"/>
    <x v="2332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x v="3"/>
    <x v="2333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x v="3"/>
    <x v="2334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x v="3"/>
    <x v="2335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x v="2"/>
    <x v="2336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x v="2"/>
    <x v="2337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x v="0"/>
    <x v="2338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x v="3"/>
    <x v="2339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x v="0"/>
    <x v="2340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x v="2"/>
    <x v="2341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x v="0"/>
    <x v="2342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x v="2"/>
    <x v="2343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x v="2"/>
    <x v="2344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x v="0"/>
    <x v="2345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x v="0"/>
    <x v="2346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x v="2"/>
    <x v="2347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x v="0"/>
    <x v="2348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x v="0"/>
    <x v="2349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x v="0"/>
    <x v="2350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x v="3"/>
    <x v="2351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x v="0"/>
    <x v="2352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x v="0"/>
    <x v="2353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x v="0"/>
    <x v="2354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x v="3"/>
    <x v="2355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x v="0"/>
    <x v="2356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x v="2"/>
    <x v="2357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x v="2"/>
    <x v="235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x v="3"/>
    <x v="2359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x v="0"/>
    <x v="236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x v="0"/>
    <x v="2361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x v="0"/>
    <x v="2362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x v="0"/>
    <x v="236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x v="2"/>
    <x v="2364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x v="0"/>
    <x v="23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x v="2"/>
    <x v="2366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x v="3"/>
    <x v="2367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x v="0"/>
    <x v="2368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x v="0"/>
    <x v="2369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x v="0"/>
    <x v="2370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x v="0"/>
    <x v="2371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x v="2"/>
    <x v="2372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x v="0"/>
    <x v="2373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x v="2"/>
    <x v="2374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x v="0"/>
    <x v="2375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x v="0"/>
    <x v="237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x v="0"/>
    <x v="2377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x v="0"/>
    <x v="237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x v="0"/>
    <x v="2379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x v="0"/>
    <x v="2380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x v="3"/>
    <x v="2381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x v="0"/>
    <x v="238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x v="3"/>
    <x v="2383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x v="2"/>
    <x v="2384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x v="3"/>
    <x v="2385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x v="0"/>
    <x v="2386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x v="3"/>
    <x v="2387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x v="0"/>
    <x v="2388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x v="0"/>
    <x v="2389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x v="0"/>
    <x v="2390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x v="0"/>
    <x v="2391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x v="2"/>
    <x v="2392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x v="0"/>
    <x v="2393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x v="3"/>
    <x v="2394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x v="0"/>
    <x v="2395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x v="3"/>
    <x v="239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x v="2"/>
    <x v="2397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x v="2"/>
    <x v="2398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x v="0"/>
    <x v="2399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x v="2"/>
    <x v="2400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x v="0"/>
    <x v="2401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x v="2"/>
    <x v="2402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x v="3"/>
    <x v="2403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x v="0"/>
    <x v="2404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x v="3"/>
    <x v="2405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x v="0"/>
    <x v="2406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x v="0"/>
    <x v="2407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x v="0"/>
    <x v="2408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x v="2"/>
    <x v="2409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x v="3"/>
    <x v="2410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x v="0"/>
    <x v="2411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x v="2"/>
    <x v="2412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x v="0"/>
    <x v="241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x v="3"/>
    <x v="2414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x v="2418"/>
    <x v="0"/>
    <x v="2415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x v="3"/>
    <x v="2416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x v="3"/>
    <x v="2417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x v="0"/>
    <x v="2418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x v="0"/>
    <x v="2419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x v="3"/>
    <x v="242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x v="3"/>
    <x v="2421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x v="2"/>
    <x v="2422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x v="0"/>
    <x v="2423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x v="2"/>
    <x v="2424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x v="0"/>
    <x v="2425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x v="2"/>
    <x v="242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x v="2"/>
    <x v="2427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x v="2"/>
    <x v="2428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x v="0"/>
    <x v="2429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x v="2"/>
    <x v="2430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x v="0"/>
    <x v="2431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x v="0"/>
    <x v="2432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x v="0"/>
    <x v="2433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x v="0"/>
    <x v="2434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x v="0"/>
    <x v="2435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x v="0"/>
    <x v="2436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x v="2"/>
    <x v="2437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x v="0"/>
    <x v="2438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x v="0"/>
    <x v="2439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x v="3"/>
    <x v="2440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x v="2"/>
    <x v="244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x v="0"/>
    <x v="2442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x v="2"/>
    <x v="2443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x v="2"/>
    <x v="2444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x v="2"/>
    <x v="2445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x v="3"/>
    <x v="2446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x v="3"/>
    <x v="2447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x v="1"/>
    <x v="2448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x v="0"/>
    <x v="2449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x v="1"/>
    <x v="2450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x v="1"/>
    <x v="2451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x v="2"/>
    <x v="2452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x v="1"/>
    <x v="2453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x v="2"/>
    <x v="2454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x v="2"/>
    <x v="2455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x v="2"/>
    <x v="2456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x v="2"/>
    <x v="245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x v="6"/>
    <x v="1836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x v="5"/>
    <x v="2458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x v="4"/>
    <x v="2459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x v="0"/>
    <x v="2460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x v="5"/>
    <x v="2461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x v="4"/>
    <x v="2462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x v="5"/>
    <x v="2463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x v="5"/>
    <x v="2464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x v="6"/>
    <x v="2465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x v="5"/>
    <x v="2466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x v="6"/>
    <x v="2467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x v="7"/>
    <x v="2468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x v="5"/>
    <x v="24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x v="7"/>
    <x v="2470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x v="7"/>
    <x v="2471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x v="3"/>
    <x v="2472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x v="5"/>
    <x v="2473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x v="5"/>
    <x v="2474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x v="5"/>
    <x v="2475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x v="0"/>
    <x v="2476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x v="5"/>
    <x v="2477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x v="6"/>
    <x v="2478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x v="5"/>
    <x v="2479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x v="6"/>
    <x v="2480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x v="6"/>
    <x v="2481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x v="5"/>
    <x v="2482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x v="5"/>
    <x v="2483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x v="6"/>
    <x v="2484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x v="4"/>
    <x v="2485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x v="5"/>
    <x v="248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x v="7"/>
    <x v="2487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x v="5"/>
    <x v="24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x v="4"/>
    <x v="2489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x v="5"/>
    <x v="2490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x v="5"/>
    <x v="2491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x v="4"/>
    <x v="24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x v="6"/>
    <x v="2493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x v="0"/>
    <x v="2494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x v="5"/>
    <x v="2495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x v="5"/>
    <x v="2496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x v="0"/>
    <x v="2497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x v="3"/>
    <x v="249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x v="2"/>
    <x v="2499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x v="3"/>
    <x v="2500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x v="0"/>
    <x v="2501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x v="0"/>
    <x v="2502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x v="0"/>
    <x v="2503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x v="3"/>
    <x v="250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x v="0"/>
    <x v="2505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x v="0"/>
    <x v="2506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x v="2"/>
    <x v="2507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x v="3"/>
    <x v="2508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x v="2"/>
    <x v="250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x v="3"/>
    <x v="2510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x v="0"/>
    <x v="2511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x v="3"/>
    <x v="251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x v="0"/>
    <x v="2513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x v="3"/>
    <x v="2514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x v="3"/>
    <x v="2515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x v="2"/>
    <x v="2516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x v="0"/>
    <x v="2517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x v="2"/>
    <x v="2518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x v="3"/>
    <x v="2519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x v="3"/>
    <x v="2520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x v="5"/>
    <x v="252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x v="3"/>
    <x v="2522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x v="4"/>
    <x v="2523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x v="0"/>
    <x v="2524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x v="5"/>
    <x v="252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x v="0"/>
    <x v="2526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x v="0"/>
    <x v="2527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x v="5"/>
    <x v="2528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x v="4"/>
    <x v="2529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x v="8"/>
    <x v="2530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2535"/>
    <x v="3"/>
    <x v="2531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x v="4"/>
    <x v="2532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x v="6"/>
    <x v="2533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x v="4"/>
    <x v="2534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x v="3"/>
    <x v="2535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x v="6"/>
    <x v="2536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x v="4"/>
    <x v="2537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x v="4"/>
    <x v="2538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x v="7"/>
    <x v="2539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x v="5"/>
    <x v="2540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x v="0"/>
    <x v="2541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x v="4"/>
    <x v="2542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x v="5"/>
    <x v="254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x v="2"/>
    <x v="2544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x v="4"/>
    <x v="2545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x v="0"/>
    <x v="254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x v="5"/>
    <x v="2547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x v="1"/>
    <x v="2548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x v="5"/>
    <x v="2549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x v="0"/>
    <x v="2550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x v="5"/>
    <x v="2551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x v="5"/>
    <x v="2552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x v="3"/>
    <x v="2553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x v="0"/>
    <x v="2554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x v="6"/>
    <x v="2555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x v="0"/>
    <x v="2556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x v="0"/>
    <x v="2557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x v="2"/>
    <x v="2558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x v="0"/>
    <x v="2559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x v="3"/>
    <x v="2560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x v="2"/>
    <x v="2561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x v="3"/>
    <x v="2562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x v="0"/>
    <x v="2563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x v="2"/>
    <x v="256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x v="0"/>
    <x v="2565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x v="1"/>
    <x v="2566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x v="2"/>
    <x v="2567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x v="0"/>
    <x v="2568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x v="3"/>
    <x v="256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x v="2"/>
    <x v="2570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x v="3"/>
    <x v="2571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x v="0"/>
    <x v="2572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x v="3"/>
    <x v="2573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x v="0"/>
    <x v="2574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x v="3"/>
    <x v="2575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x v="0"/>
    <x v="2576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x v="0"/>
    <x v="2577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x v="2"/>
    <x v="2578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x v="0"/>
    <x v="2579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x v="0"/>
    <x v="2580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x v="3"/>
    <x v="2581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x v="0"/>
    <x v="2582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x v="0"/>
    <x v="258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x v="0"/>
    <x v="2584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x v="2"/>
    <x v="2585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x v="2"/>
    <x v="2586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x v="2"/>
    <x v="2587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x v="3"/>
    <x v="2588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x v="0"/>
    <x v="2589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x v="3"/>
    <x v="2590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x v="1"/>
    <x v="2591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x v="3"/>
    <x v="2592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x v="2"/>
    <x v="2593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x v="0"/>
    <x v="2594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x v="3"/>
    <x v="2595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x v="2"/>
    <x v="2596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x v="5"/>
    <x v="2597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x v="3"/>
    <x v="259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x v="4"/>
    <x v="2599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x v="5"/>
    <x v="2600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x v="2"/>
    <x v="2601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x v="3"/>
    <x v="260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x v="0"/>
    <x v="2603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x v="1"/>
    <x v="2604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x v="5"/>
    <x v="2605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x v="2"/>
    <x v="2606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x v="2"/>
    <x v="2607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x v="3"/>
    <x v="2608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x v="5"/>
    <x v="2609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x v="3"/>
    <x v="2610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x v="2"/>
    <x v="2611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x v="0"/>
    <x v="2612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x v="3"/>
    <x v="2613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x v="0"/>
    <x v="2614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x v="0"/>
    <x v="2615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x v="0"/>
    <x v="2616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x v="0"/>
    <x v="2617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x v="2"/>
    <x v="2618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x v="2"/>
    <x v="2619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x v="5"/>
    <x v="2620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x v="2"/>
    <x v="2621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x v="0"/>
    <x v="2622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x v="0"/>
    <x v="2623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x v="3"/>
    <x v="2624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x v="0"/>
    <x v="2625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x v="2"/>
    <x v="2626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x v="0"/>
    <x v="26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x v="2"/>
    <x v="2628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x v="3"/>
    <x v="2629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x v="2"/>
    <x v="2630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x v="0"/>
    <x v="263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x v="2"/>
    <x v="2632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x v="2"/>
    <x v="2633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x v="3"/>
    <x v="2634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x v="0"/>
    <x v="2635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x v="0"/>
    <x v="2636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x v="3"/>
    <x v="2637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x v="2"/>
    <x v="263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x v="2"/>
    <x v="323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x v="1"/>
    <x v="2639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x v="3"/>
    <x v="2640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x v="0"/>
    <x v="2641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x v="0"/>
    <x v="2642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x v="2"/>
    <x v="2643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x v="0"/>
    <x v="2644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x v="2"/>
    <x v="2645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x v="0"/>
    <x v="2646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x v="3"/>
    <x v="2647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x v="3"/>
    <x v="2648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x v="0"/>
    <x v="2649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x v="2655"/>
    <x v="2"/>
    <x v="2650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x v="1"/>
    <x v="2651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x v="2"/>
    <x v="2652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x v="2"/>
    <x v="2653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x v="2659"/>
    <x v="0"/>
    <x v="2654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x v="0"/>
    <x v="2655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x v="4"/>
    <x v="2656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x v="0"/>
    <x v="2657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x v="0"/>
    <x v="2658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x v="0"/>
    <x v="2659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x v="0"/>
    <x v="2660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x v="0"/>
    <x v="2661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x v="2"/>
    <x v="2662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x v="0"/>
    <x v="2663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x v="0"/>
    <x v="2664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x v="3"/>
    <x v="2665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x v="3"/>
    <x v="266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x v="0"/>
    <x v="2667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x v="3"/>
    <x v="2668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x v="2"/>
    <x v="2669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x v="3"/>
    <x v="2670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x v="2"/>
    <x v="2671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x v="3"/>
    <x v="2672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x v="0"/>
    <x v="2673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x v="0"/>
    <x v="267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x v="2680"/>
    <x v="2"/>
    <x v="2675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x v="3"/>
    <x v="2676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x v="3"/>
    <x v="2677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x v="0"/>
    <x v="2678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x v="3"/>
    <x v="2679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x v="0"/>
    <x v="268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x v="3"/>
    <x v="2681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x v="0"/>
    <x v="2682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x v="0"/>
    <x v="2683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x v="2"/>
    <x v="2684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x v="0"/>
    <x v="2685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x v="0"/>
    <x v="2686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x v="0"/>
    <x v="2687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x v="3"/>
    <x v="2688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x v="3"/>
    <x v="268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x v="0"/>
    <x v="2690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x v="3"/>
    <x v="2691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x v="0"/>
    <x v="2692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x v="3"/>
    <x v="2693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x v="3"/>
    <x v="2694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x v="3"/>
    <x v="2695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x v="1"/>
    <x v="2696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x v="1"/>
    <x v="269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x v="1"/>
    <x v="2698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x v="1"/>
    <x v="2699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x v="1"/>
    <x v="2700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x v="3"/>
    <x v="2701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x v="4"/>
    <x v="2702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x v="2"/>
    <x v="2703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x v="2"/>
    <x v="2704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x v="3"/>
    <x v="2705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x v="3"/>
    <x v="2706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x v="4"/>
    <x v="2707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x v="0"/>
    <x v="2708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x v="2"/>
    <x v="2709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x v="2"/>
    <x v="2710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x v="0"/>
    <x v="2711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x v="3"/>
    <x v="2712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x v="2"/>
    <x v="2713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x v="2"/>
    <x v="271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x v="2"/>
    <x v="2715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x v="4"/>
    <x v="2716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x v="2"/>
    <x v="2717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x v="3"/>
    <x v="271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x v="0"/>
    <x v="271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x v="1"/>
    <x v="2720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x v="2"/>
    <x v="272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x v="0"/>
    <x v="2722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x v="0"/>
    <x v="2723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x v="0"/>
    <x v="2724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x v="4"/>
    <x v="272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x v="3"/>
    <x v="2726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x v="4"/>
    <x v="2727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x v="0"/>
    <x v="2728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x v="2"/>
    <x v="2729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x v="4"/>
    <x v="273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x v="3"/>
    <x v="2731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x v="4"/>
    <x v="2732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x v="2"/>
    <x v="2733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x v="3"/>
    <x v="2734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x v="0"/>
    <x v="2735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x v="3"/>
    <x v="2736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x v="5"/>
    <x v="273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x v="2"/>
    <x v="2738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x v="5"/>
    <x v="2739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x v="5"/>
    <x v="2740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x v="3"/>
    <x v="274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x v="5"/>
    <x v="2742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x v="2"/>
    <x v="2743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x v="0"/>
    <x v="2744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x v="5"/>
    <x v="27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x v="3"/>
    <x v="2746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x v="6"/>
    <x v="2747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x v="5"/>
    <x v="2748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x v="3"/>
    <x v="2749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x v="0"/>
    <x v="2750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x v="4"/>
    <x v="275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x v="2"/>
    <x v="275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x v="2"/>
    <x v="275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x v="2"/>
    <x v="2754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x v="4"/>
    <x v="2755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x v="5"/>
    <x v="2756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x v="5"/>
    <x v="2757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x v="4"/>
    <x v="2758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x v="5"/>
    <x v="2759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x v="5"/>
    <x v="2760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x v="6"/>
    <x v="2761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x v="0"/>
    <x v="2762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x v="5"/>
    <x v="276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x v="3"/>
    <x v="2764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x v="3"/>
    <x v="2765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x v="5"/>
    <x v="2766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x v="4"/>
    <x v="2767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x v="2"/>
    <x v="2768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x v="4"/>
    <x v="2769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x v="6"/>
    <x v="2770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x v="0"/>
    <x v="2771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x v="0"/>
    <x v="2772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x v="3"/>
    <x v="2773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x v="0"/>
    <x v="2774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x v="1"/>
    <x v="2775"/>
    <b v="0"/>
    <n v="0"/>
    <b v="0"/>
    <s v="publishing/children's books"/>
    <x v="3"/>
    <x v="39"/>
    <n v="0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781"/>
    <x v="0"/>
    <x v="2776"/>
    <b v="0"/>
    <n v="4"/>
    <b v="0"/>
    <s v="theater/plays"/>
    <x v="1"/>
    <x v="6"/>
    <n v="2"/>
    <n v="15.7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2782"/>
    <x v="2"/>
    <x v="2777"/>
    <b v="0"/>
    <n v="12"/>
    <b v="1"/>
    <s v="theater/plays"/>
    <x v="1"/>
    <x v="6"/>
    <n v="100"/>
    <n v="41.6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783"/>
    <x v="2"/>
    <x v="2778"/>
    <b v="0"/>
    <n v="1"/>
    <b v="0"/>
    <s v="theater/plays"/>
    <x v="1"/>
    <x v="6"/>
    <n v="1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2784"/>
    <x v="3"/>
    <x v="2779"/>
    <b v="0"/>
    <n v="15"/>
    <b v="1"/>
    <s v="theater/plays"/>
    <x v="1"/>
    <x v="6"/>
    <n v="107"/>
    <n v="35.79999999999999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2785"/>
    <x v="3"/>
    <x v="2780"/>
    <b v="0"/>
    <n v="38"/>
    <b v="1"/>
    <s v="theater/plays"/>
    <x v="1"/>
    <x v="6"/>
    <n v="101"/>
    <n v="53.2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2786"/>
    <x v="3"/>
    <x v="2781"/>
    <b v="0"/>
    <n v="25"/>
    <b v="1"/>
    <s v="theater/plays"/>
    <x v="1"/>
    <x v="6"/>
    <n v="102"/>
    <n v="61.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2787"/>
    <x v="0"/>
    <x v="2782"/>
    <b v="0"/>
    <n v="19"/>
    <b v="1"/>
    <s v="theater/plays"/>
    <x v="1"/>
    <x v="6"/>
    <n v="102"/>
    <n v="59.2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2788"/>
    <x v="2"/>
    <x v="2783"/>
    <b v="0"/>
    <n v="27"/>
    <b v="1"/>
    <s v="theater/plays"/>
    <x v="1"/>
    <x v="6"/>
    <n v="128"/>
    <n v="47.2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2789"/>
    <x v="2"/>
    <x v="2784"/>
    <b v="0"/>
    <n v="94"/>
    <b v="0"/>
    <s v="theater/plays"/>
    <x v="1"/>
    <x v="6"/>
    <n v="26"/>
    <n v="65.3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2790"/>
    <x v="3"/>
    <x v="2785"/>
    <b v="0"/>
    <n v="17"/>
    <b v="0"/>
    <s v="theater/plays"/>
    <x v="1"/>
    <x v="6"/>
    <n v="47"/>
    <n v="166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2791"/>
    <x v="3"/>
    <x v="2786"/>
    <b v="0"/>
    <n v="9"/>
    <b v="1"/>
    <s v="theater/plays"/>
    <x v="1"/>
    <x v="6"/>
    <n v="146"/>
    <n v="292.7799999999999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2792"/>
    <x v="2"/>
    <x v="2787"/>
    <b v="0"/>
    <n v="6"/>
    <b v="0"/>
    <s v="theater/plays"/>
    <x v="1"/>
    <x v="6"/>
    <n v="27"/>
    <n v="22.8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2793"/>
    <x v="1"/>
    <x v="2788"/>
    <b v="0"/>
    <n v="61"/>
    <b v="1"/>
    <s v="theater/plays"/>
    <x v="1"/>
    <x v="6"/>
    <n v="119"/>
    <n v="97.3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794"/>
    <x v="2"/>
    <x v="2789"/>
    <b v="0"/>
    <n v="17"/>
    <b v="1"/>
    <s v="theater/plays"/>
    <x v="1"/>
    <x v="6"/>
    <n v="105"/>
    <n v="123.9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2795"/>
    <x v="1"/>
    <x v="2790"/>
    <b v="0"/>
    <n v="1"/>
    <b v="0"/>
    <s v="theater/plays"/>
    <x v="1"/>
    <x v="6"/>
    <n v="0"/>
    <n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2796"/>
    <x v="3"/>
    <x v="2791"/>
    <b v="0"/>
    <n v="13"/>
    <b v="1"/>
    <s v="theater/plays"/>
    <x v="1"/>
    <x v="6"/>
    <n v="100"/>
    <n v="307.6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2797"/>
    <x v="2"/>
    <x v="2792"/>
    <b v="0"/>
    <n v="30"/>
    <b v="1"/>
    <s v="theater/plays"/>
    <x v="1"/>
    <x v="6"/>
    <n v="125"/>
    <n v="5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2798"/>
    <x v="0"/>
    <x v="2793"/>
    <b v="0"/>
    <n v="1"/>
    <b v="0"/>
    <s v="theater/plays"/>
    <x v="1"/>
    <x v="6"/>
    <n v="0"/>
    <n v="2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799"/>
    <x v="3"/>
    <x v="2794"/>
    <b v="0"/>
    <n v="13"/>
    <b v="1"/>
    <s v="theater/plays"/>
    <x v="1"/>
    <x v="6"/>
    <n v="133"/>
    <n v="51.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2800"/>
    <x v="2"/>
    <x v="2795"/>
    <b v="0"/>
    <n v="19"/>
    <b v="0"/>
    <s v="theater/plays"/>
    <x v="1"/>
    <x v="6"/>
    <n v="32"/>
    <n v="33.7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2801"/>
    <x v="2"/>
    <x v="2796"/>
    <b v="0"/>
    <n v="2"/>
    <b v="0"/>
    <s v="theater/plays"/>
    <x v="1"/>
    <x v="6"/>
    <n v="1"/>
    <n v="5.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2802"/>
    <x v="3"/>
    <x v="2797"/>
    <b v="0"/>
    <n v="28"/>
    <b v="1"/>
    <s v="theater/plays"/>
    <x v="1"/>
    <x v="6"/>
    <n v="100"/>
    <n v="178.5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2803"/>
    <x v="0"/>
    <x v="2798"/>
    <b v="0"/>
    <n v="0"/>
    <b v="0"/>
    <s v="theater/plays"/>
    <x v="1"/>
    <x v="6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2804"/>
    <x v="2"/>
    <x v="2799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805"/>
    <x v="2"/>
    <x v="2800"/>
    <b v="0"/>
    <n v="3"/>
    <b v="0"/>
    <s v="theater/plays"/>
    <x v="1"/>
    <x v="6"/>
    <n v="61"/>
    <n v="203.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2806"/>
    <x v="2"/>
    <x v="2801"/>
    <b v="0"/>
    <n v="57"/>
    <b v="1"/>
    <s v="theater/plays"/>
    <x v="1"/>
    <x v="6"/>
    <n v="122"/>
    <n v="75.0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2807"/>
    <x v="3"/>
    <x v="2802"/>
    <b v="0"/>
    <n v="28"/>
    <b v="1"/>
    <s v="theater/plays"/>
    <x v="1"/>
    <x v="6"/>
    <n v="104"/>
    <n v="111.8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2808"/>
    <x v="2"/>
    <x v="2803"/>
    <b v="0"/>
    <n v="25"/>
    <b v="1"/>
    <s v="theater/plays"/>
    <x v="1"/>
    <x v="6"/>
    <n v="105"/>
    <n v="21.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2809"/>
    <x v="0"/>
    <x v="2804"/>
    <b v="0"/>
    <n v="26"/>
    <b v="1"/>
    <s v="theater/plays"/>
    <x v="1"/>
    <x v="6"/>
    <n v="106"/>
    <n v="40.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2810"/>
    <x v="2"/>
    <x v="2805"/>
    <b v="0"/>
    <n v="23"/>
    <b v="1"/>
    <s v="theater/plays"/>
    <x v="1"/>
    <x v="6"/>
    <n v="186"/>
    <n v="80.8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2811"/>
    <x v="2"/>
    <x v="2806"/>
    <b v="0"/>
    <n v="66"/>
    <b v="1"/>
    <s v="theater/plays"/>
    <x v="1"/>
    <x v="6"/>
    <n v="111"/>
    <n v="58.7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12"/>
    <x v="2"/>
    <x v="2807"/>
    <b v="0"/>
    <n v="10"/>
    <b v="0"/>
    <s v="theater/plays"/>
    <x v="1"/>
    <x v="6"/>
    <n v="20"/>
    <n v="50.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2813"/>
    <x v="2"/>
    <x v="2808"/>
    <b v="0"/>
    <n v="17"/>
    <b v="1"/>
    <s v="theater/plays"/>
    <x v="1"/>
    <x v="6"/>
    <n v="251"/>
    <n v="44.2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2814"/>
    <x v="3"/>
    <x v="2809"/>
    <b v="0"/>
    <n v="4"/>
    <b v="0"/>
    <s v="theater/plays"/>
    <x v="1"/>
    <x v="6"/>
    <n v="1"/>
    <n v="6.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815"/>
    <x v="2"/>
    <x v="2810"/>
    <b v="0"/>
    <n v="28"/>
    <b v="1"/>
    <s v="theater/plays"/>
    <x v="1"/>
    <x v="6"/>
    <n v="103"/>
    <n v="73.20999999999999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2816"/>
    <x v="3"/>
    <x v="2811"/>
    <b v="0"/>
    <n v="3"/>
    <b v="0"/>
    <s v="theater/plays"/>
    <x v="1"/>
    <x v="6"/>
    <n v="4"/>
    <n v="2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2817"/>
    <x v="3"/>
    <x v="2812"/>
    <b v="1"/>
    <n v="23"/>
    <b v="1"/>
    <s v="theater/plays"/>
    <x v="1"/>
    <x v="6"/>
    <n v="101"/>
    <n v="131.9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2818"/>
    <x v="3"/>
    <x v="2813"/>
    <b v="0"/>
    <n v="46"/>
    <b v="0"/>
    <s v="theater/plays"/>
    <x v="1"/>
    <x v="6"/>
    <n v="35"/>
    <n v="84.2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2819"/>
    <x v="6"/>
    <x v="2814"/>
    <b v="1"/>
    <n v="151"/>
    <b v="1"/>
    <s v="theater/plays"/>
    <x v="1"/>
    <x v="6"/>
    <n v="101"/>
    <n v="46.7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2820"/>
    <x v="2"/>
    <x v="2815"/>
    <b v="0"/>
    <n v="0"/>
    <b v="0"/>
    <s v="theater/plays"/>
    <x v="1"/>
    <x v="6"/>
    <n v="0"/>
    <n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2821"/>
    <x v="2"/>
    <x v="2816"/>
    <b v="0"/>
    <n v="6"/>
    <b v="0"/>
    <s v="theater/plays"/>
    <x v="1"/>
    <x v="6"/>
    <n v="7"/>
    <n v="383.3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2822"/>
    <x v="3"/>
    <x v="2817"/>
    <b v="0"/>
    <n v="37"/>
    <b v="1"/>
    <s v="theater/plays"/>
    <x v="1"/>
    <x v="6"/>
    <n v="106"/>
    <n v="143.1100000000000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23"/>
    <x v="0"/>
    <x v="2818"/>
    <b v="0"/>
    <n v="18"/>
    <b v="1"/>
    <s v="theater/plays"/>
    <x v="1"/>
    <x v="6"/>
    <n v="110"/>
    <n v="24.4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824"/>
    <x v="2"/>
    <x v="2819"/>
    <b v="0"/>
    <n v="20"/>
    <b v="1"/>
    <s v="theater/plays"/>
    <x v="1"/>
    <x v="6"/>
    <n v="103"/>
    <n v="102.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2825"/>
    <x v="3"/>
    <x v="2820"/>
    <b v="0"/>
    <n v="54"/>
    <b v="1"/>
    <s v="theater/plays"/>
    <x v="1"/>
    <x v="6"/>
    <n v="101"/>
    <n v="93.61"/>
  </r>
  <r>
    <n v="3586"/>
    <s v="Actors &amp; Musicians who are Blind or Autistic"/>
    <s v="See Theatre In A New Light"/>
    <n v="7500"/>
    <n v="8207"/>
    <x v="0"/>
    <x v="0"/>
    <s v="USD"/>
    <n v="1474649070"/>
    <n v="1469465070"/>
    <x v="2826"/>
    <x v="2"/>
    <x v="2821"/>
    <b v="0"/>
    <n v="54"/>
    <b v="1"/>
    <s v="theater/plays"/>
    <x v="1"/>
    <x v="6"/>
    <n v="109"/>
    <n v="151.9799999999999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2827"/>
    <x v="2"/>
    <x v="2822"/>
    <b v="1"/>
    <n v="216"/>
    <b v="1"/>
    <s v="theater/plays"/>
    <x v="1"/>
    <x v="6"/>
    <n v="102"/>
    <n v="141.7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2828"/>
    <x v="3"/>
    <x v="2823"/>
    <b v="0"/>
    <n v="9"/>
    <b v="1"/>
    <s v="theater/plays"/>
    <x v="1"/>
    <x v="6"/>
    <n v="106"/>
    <n v="58.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2829"/>
    <x v="2"/>
    <x v="2824"/>
    <b v="0"/>
    <n v="36"/>
    <b v="1"/>
    <s v="theater/plays"/>
    <x v="1"/>
    <x v="6"/>
    <n v="111"/>
    <n v="92.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2830"/>
    <x v="3"/>
    <x v="2825"/>
    <b v="0"/>
    <n v="37"/>
    <b v="1"/>
    <s v="theater/plays"/>
    <x v="1"/>
    <x v="6"/>
    <n v="119"/>
    <n v="48.3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2831"/>
    <x v="0"/>
    <x v="2826"/>
    <b v="0"/>
    <n v="3"/>
    <b v="0"/>
    <s v="theater/plays"/>
    <x v="1"/>
    <x v="6"/>
    <n v="2"/>
    <n v="3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32"/>
    <x v="0"/>
    <x v="2827"/>
    <b v="0"/>
    <n v="33"/>
    <b v="1"/>
    <s v="theater/plays"/>
    <x v="1"/>
    <x v="6"/>
    <n v="130"/>
    <n v="23.6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2833"/>
    <x v="1"/>
    <x v="2828"/>
    <b v="0"/>
    <n v="46"/>
    <b v="1"/>
    <s v="theater/plays"/>
    <x v="1"/>
    <x v="6"/>
    <n v="106"/>
    <n v="115.0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2834"/>
    <x v="0"/>
    <x v="2829"/>
    <b v="0"/>
    <n v="1"/>
    <b v="0"/>
    <s v="theater/plays"/>
    <x v="1"/>
    <x v="6"/>
    <n v="0"/>
    <n v="1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2835"/>
    <x v="3"/>
    <x v="2830"/>
    <b v="1"/>
    <n v="71"/>
    <b v="1"/>
    <s v="theater/plays"/>
    <x v="1"/>
    <x v="6"/>
    <n v="112"/>
    <n v="31.6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2836"/>
    <x v="2"/>
    <x v="2831"/>
    <b v="0"/>
    <n v="33"/>
    <b v="1"/>
    <s v="theater/plays"/>
    <x v="1"/>
    <x v="6"/>
    <n v="103"/>
    <n v="77.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2837"/>
    <x v="0"/>
    <x v="2832"/>
    <b v="0"/>
    <n v="13"/>
    <b v="0"/>
    <s v="theater/plays"/>
    <x v="1"/>
    <x v="6"/>
    <n v="36"/>
    <n v="137.0800000000000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38"/>
    <x v="3"/>
    <x v="2833"/>
    <b v="0"/>
    <n v="4"/>
    <b v="0"/>
    <s v="theater/plays"/>
    <x v="1"/>
    <x v="6"/>
    <n v="5"/>
    <n v="5.7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2839"/>
    <x v="0"/>
    <x v="2834"/>
    <b v="0"/>
    <n v="47"/>
    <b v="1"/>
    <s v="theater/plays"/>
    <x v="1"/>
    <x v="6"/>
    <n v="144"/>
    <n v="45.9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2840"/>
    <x v="0"/>
    <x v="2835"/>
    <b v="1"/>
    <n v="79"/>
    <b v="1"/>
    <s v="theater/plays"/>
    <x v="1"/>
    <x v="6"/>
    <n v="112"/>
    <n v="39.8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2841"/>
    <x v="3"/>
    <x v="1285"/>
    <b v="0"/>
    <n v="27"/>
    <b v="1"/>
    <s v="theater/plays"/>
    <x v="1"/>
    <x v="6"/>
    <n v="104"/>
    <n v="38.3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2842"/>
    <x v="0"/>
    <x v="2836"/>
    <b v="0"/>
    <n v="33"/>
    <b v="1"/>
    <s v="theater/plays"/>
    <x v="1"/>
    <x v="6"/>
    <n v="101"/>
    <n v="60.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2843"/>
    <x v="0"/>
    <x v="2837"/>
    <b v="0"/>
    <n v="36"/>
    <b v="1"/>
    <s v="theater/plays"/>
    <x v="1"/>
    <x v="6"/>
    <n v="101"/>
    <n v="84.1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2844"/>
    <x v="2"/>
    <x v="2838"/>
    <b v="0"/>
    <n v="15"/>
    <b v="1"/>
    <s v="theater/plays"/>
    <x v="1"/>
    <x v="6"/>
    <n v="184"/>
    <n v="30.6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2845"/>
    <x v="3"/>
    <x v="2839"/>
    <b v="0"/>
    <n v="0"/>
    <b v="0"/>
    <s v="theater/plays"/>
    <x v="1"/>
    <x v="6"/>
    <n v="0"/>
    <n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46"/>
    <x v="3"/>
    <x v="2840"/>
    <b v="0"/>
    <n v="9"/>
    <b v="0"/>
    <s v="theater/plays"/>
    <x v="1"/>
    <x v="6"/>
    <n v="15"/>
    <n v="83.3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2847"/>
    <x v="2"/>
    <x v="2841"/>
    <b v="0"/>
    <n v="9"/>
    <b v="0"/>
    <s v="theater/plays"/>
    <x v="1"/>
    <x v="6"/>
    <n v="53"/>
    <n v="88.3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2848"/>
    <x v="2"/>
    <x v="2842"/>
    <b v="0"/>
    <n v="63"/>
    <b v="1"/>
    <s v="theater/plays"/>
    <x v="1"/>
    <x v="6"/>
    <n v="113"/>
    <n v="50.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2849"/>
    <x v="0"/>
    <x v="2843"/>
    <b v="0"/>
    <n v="8"/>
    <b v="1"/>
    <s v="theater/plays"/>
    <x v="1"/>
    <x v="6"/>
    <n v="100"/>
    <n v="31.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2850"/>
    <x v="3"/>
    <x v="2844"/>
    <b v="0"/>
    <n v="17"/>
    <b v="1"/>
    <s v="theater/plays"/>
    <x v="1"/>
    <x v="6"/>
    <n v="126"/>
    <n v="74.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2851"/>
    <x v="2"/>
    <x v="2845"/>
    <b v="0"/>
    <n v="30"/>
    <b v="1"/>
    <s v="theater/plays"/>
    <x v="1"/>
    <x v="6"/>
    <n v="101"/>
    <n v="55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852"/>
    <x v="3"/>
    <x v="2846"/>
    <b v="0"/>
    <n v="7"/>
    <b v="0"/>
    <s v="theater/plays"/>
    <x v="1"/>
    <x v="6"/>
    <n v="8"/>
    <n v="20.7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53"/>
    <x v="3"/>
    <x v="2847"/>
    <b v="0"/>
    <n v="1"/>
    <b v="0"/>
    <s v="theater/plays"/>
    <x v="1"/>
    <x v="6"/>
    <n v="0"/>
    <n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2854"/>
    <x v="2"/>
    <x v="2848"/>
    <b v="0"/>
    <n v="102"/>
    <b v="1"/>
    <s v="theater/plays"/>
    <x v="1"/>
    <x v="6"/>
    <n v="101"/>
    <n v="99.3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2855"/>
    <x v="3"/>
    <x v="2849"/>
    <b v="0"/>
    <n v="17"/>
    <b v="0"/>
    <s v="theater/plays"/>
    <x v="1"/>
    <x v="6"/>
    <n v="17"/>
    <n v="29.2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56"/>
    <x v="0"/>
    <x v="2850"/>
    <b v="0"/>
    <n v="76"/>
    <b v="1"/>
    <s v="theater/plays"/>
    <x v="1"/>
    <x v="6"/>
    <n v="112"/>
    <n v="44.2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2857"/>
    <x v="0"/>
    <x v="2851"/>
    <b v="0"/>
    <n v="10"/>
    <b v="1"/>
    <s v="theater/plays"/>
    <x v="1"/>
    <x v="6"/>
    <n v="140"/>
    <n v="3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2858"/>
    <x v="0"/>
    <x v="2852"/>
    <b v="0"/>
    <n v="0"/>
    <b v="0"/>
    <s v="theater/plays"/>
    <x v="1"/>
    <x v="6"/>
    <n v="0"/>
    <n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2859"/>
    <x v="3"/>
    <x v="2853"/>
    <b v="0"/>
    <n v="2"/>
    <b v="0"/>
    <s v="theater/plays"/>
    <x v="1"/>
    <x v="6"/>
    <n v="1"/>
    <n v="6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2860"/>
    <x v="0"/>
    <x v="2854"/>
    <b v="0"/>
    <n v="27"/>
    <b v="1"/>
    <s v="theater/plays"/>
    <x v="1"/>
    <x v="6"/>
    <n v="114"/>
    <n v="37.9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2861"/>
    <x v="0"/>
    <x v="2855"/>
    <b v="0"/>
    <n v="7"/>
    <b v="0"/>
    <s v="theater/plays"/>
    <x v="1"/>
    <x v="6"/>
    <n v="12"/>
    <n v="24.7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2862"/>
    <x v="1"/>
    <x v="2856"/>
    <b v="0"/>
    <n v="0"/>
    <b v="0"/>
    <s v="theater/plays"/>
    <x v="1"/>
    <x v="6"/>
    <n v="0"/>
    <n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863"/>
    <x v="3"/>
    <x v="2857"/>
    <b v="0"/>
    <n v="46"/>
    <b v="1"/>
    <s v="theater/plays"/>
    <x v="1"/>
    <x v="6"/>
    <n v="101"/>
    <n v="110.2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64"/>
    <x v="0"/>
    <x v="2858"/>
    <b v="0"/>
    <n v="1"/>
    <b v="0"/>
    <s v="theater/plays"/>
    <x v="1"/>
    <x v="6"/>
    <n v="5"/>
    <n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65"/>
    <x v="3"/>
    <x v="2859"/>
    <b v="0"/>
    <n v="0"/>
    <b v="0"/>
    <s v="theater/plays"/>
    <x v="1"/>
    <x v="6"/>
    <n v="0"/>
    <n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2866"/>
    <x v="3"/>
    <x v="2860"/>
    <b v="0"/>
    <n v="13"/>
    <b v="1"/>
    <s v="theater/plays"/>
    <x v="1"/>
    <x v="6"/>
    <n v="169"/>
    <n v="45.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2867"/>
    <x v="3"/>
    <x v="2861"/>
    <b v="0"/>
    <n v="0"/>
    <b v="0"/>
    <s v="theater/plays"/>
    <x v="1"/>
    <x v="6"/>
    <n v="0"/>
    <n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868"/>
    <x v="0"/>
    <x v="2862"/>
    <b v="0"/>
    <n v="61"/>
    <b v="1"/>
    <s v="theater/plays"/>
    <x v="1"/>
    <x v="6"/>
    <n v="115"/>
    <n v="18.7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2869"/>
    <x v="0"/>
    <x v="2863"/>
    <b v="0"/>
    <n v="78"/>
    <b v="1"/>
    <s v="theater/plays"/>
    <x v="1"/>
    <x v="6"/>
    <n v="104"/>
    <n v="199.1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2870"/>
    <x v="2"/>
    <x v="2864"/>
    <b v="0"/>
    <n v="59"/>
    <b v="1"/>
    <s v="theater/plays"/>
    <x v="1"/>
    <x v="6"/>
    <n v="103"/>
    <n v="34.7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2871"/>
    <x v="2"/>
    <x v="2865"/>
    <b v="0"/>
    <n v="10"/>
    <b v="1"/>
    <s v="theater/plays"/>
    <x v="1"/>
    <x v="6"/>
    <n v="102"/>
    <n v="152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2872"/>
    <x v="2"/>
    <x v="2866"/>
    <b v="0"/>
    <n v="0"/>
    <b v="0"/>
    <s v="theater/plays"/>
    <x v="1"/>
    <x v="6"/>
    <n v="0"/>
    <n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2873"/>
    <x v="3"/>
    <x v="2867"/>
    <b v="0"/>
    <n v="2"/>
    <b v="0"/>
    <s v="theater/plays"/>
    <x v="1"/>
    <x v="6"/>
    <n v="0"/>
    <n v="5.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2874"/>
    <x v="0"/>
    <x v="2868"/>
    <b v="0"/>
    <n v="12"/>
    <b v="0"/>
    <s v="theater/plays"/>
    <x v="1"/>
    <x v="6"/>
    <n v="16"/>
    <n v="29.1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2875"/>
    <x v="0"/>
    <x v="2869"/>
    <b v="1"/>
    <n v="28"/>
    <b v="0"/>
    <s v="theater/plays"/>
    <x v="1"/>
    <x v="6"/>
    <n v="7"/>
    <n v="75.45999999999999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876"/>
    <x v="3"/>
    <x v="2870"/>
    <b v="0"/>
    <n v="2"/>
    <b v="0"/>
    <s v="theater/plays"/>
    <x v="1"/>
    <x v="6"/>
    <n v="1"/>
    <n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2877"/>
    <x v="0"/>
    <x v="2871"/>
    <b v="0"/>
    <n v="31"/>
    <b v="1"/>
    <s v="theater/plays"/>
    <x v="1"/>
    <x v="6"/>
    <n v="100"/>
    <n v="64.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2878"/>
    <x v="0"/>
    <x v="2872"/>
    <b v="0"/>
    <n v="41"/>
    <b v="1"/>
    <s v="theater/plays"/>
    <x v="1"/>
    <x v="6"/>
    <n v="109"/>
    <n v="26.5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2879"/>
    <x v="1"/>
    <x v="2873"/>
    <b v="0"/>
    <n v="10"/>
    <b v="0"/>
    <s v="theater/plays"/>
    <x v="1"/>
    <x v="6"/>
    <n v="24"/>
    <n v="4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2880"/>
    <x v="2"/>
    <x v="2874"/>
    <b v="0"/>
    <n v="9"/>
    <b v="1"/>
    <s v="theater/plays"/>
    <x v="1"/>
    <x v="6"/>
    <n v="100"/>
    <n v="22.2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2881"/>
    <x v="0"/>
    <x v="2875"/>
    <b v="0"/>
    <n v="31"/>
    <b v="0"/>
    <s v="theater/plays"/>
    <x v="1"/>
    <x v="6"/>
    <n v="9"/>
    <n v="6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2882"/>
    <x v="0"/>
    <x v="2876"/>
    <b v="0"/>
    <n v="59"/>
    <b v="1"/>
    <s v="theater/plays"/>
    <x v="1"/>
    <x v="6"/>
    <n v="121"/>
    <n v="40.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2883"/>
    <x v="2"/>
    <x v="2877"/>
    <b v="0"/>
    <n v="39"/>
    <b v="1"/>
    <s v="theater/plays"/>
    <x v="1"/>
    <x v="6"/>
    <n v="101"/>
    <n v="51.7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2884"/>
    <x v="3"/>
    <x v="2878"/>
    <b v="0"/>
    <n v="33"/>
    <b v="1"/>
    <s v="theater/plays"/>
    <x v="1"/>
    <x v="6"/>
    <n v="110"/>
    <n v="50.02"/>
  </r>
  <r>
    <n v="3723"/>
    <s v="Beauty and the Beast"/>
    <s v="Saltmine Theatre Company present Beauty and the Beast:"/>
    <n v="4500"/>
    <n v="4592"/>
    <x v="0"/>
    <x v="1"/>
    <s v="GBP"/>
    <n v="1417374262"/>
    <n v="1414778662"/>
    <x v="2885"/>
    <x v="3"/>
    <x v="2879"/>
    <b v="0"/>
    <n v="63"/>
    <b v="1"/>
    <s v="theater/plays"/>
    <x v="1"/>
    <x v="6"/>
    <n v="102"/>
    <n v="72.8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86"/>
    <x v="2"/>
    <x v="2880"/>
    <b v="0"/>
    <n v="60"/>
    <b v="0"/>
    <s v="theater/plays"/>
    <x v="1"/>
    <x v="6"/>
    <n v="42"/>
    <n v="105.0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2887"/>
    <x v="2"/>
    <x v="2881"/>
    <b v="0"/>
    <n v="24"/>
    <b v="1"/>
    <s v="theater/plays"/>
    <x v="1"/>
    <x v="6"/>
    <n v="135"/>
    <n v="168.7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2888"/>
    <x v="3"/>
    <x v="2882"/>
    <b v="0"/>
    <n v="72"/>
    <b v="1"/>
    <s v="theater/plays"/>
    <x v="1"/>
    <x v="6"/>
    <n v="109"/>
    <n v="30.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2889"/>
    <x v="1"/>
    <x v="2883"/>
    <b v="0"/>
    <n v="23"/>
    <b v="1"/>
    <s v="theater/plays"/>
    <x v="1"/>
    <x v="6"/>
    <n v="106"/>
    <n v="184.7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2890"/>
    <x v="2"/>
    <x v="2884"/>
    <b v="0"/>
    <n v="7"/>
    <b v="0"/>
    <s v="theater/plays"/>
    <x v="1"/>
    <x v="6"/>
    <n v="4"/>
    <n v="1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91"/>
    <x v="0"/>
    <x v="2885"/>
    <b v="0"/>
    <n v="29"/>
    <b v="0"/>
    <s v="theater/plays"/>
    <x v="1"/>
    <x v="6"/>
    <n v="23"/>
    <n v="96.5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2892"/>
    <x v="1"/>
    <x v="2886"/>
    <b v="0"/>
    <n v="30"/>
    <b v="0"/>
    <s v="theater/plays"/>
    <x v="1"/>
    <x v="6"/>
    <n v="75"/>
    <n v="251.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893"/>
    <x v="0"/>
    <x v="2887"/>
    <b v="0"/>
    <n v="18"/>
    <b v="1"/>
    <s v="theater/plays"/>
    <x v="1"/>
    <x v="6"/>
    <n v="120"/>
    <n v="66.6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2894"/>
    <x v="3"/>
    <x v="2888"/>
    <b v="1"/>
    <n v="71"/>
    <b v="1"/>
    <s v="theater/plays"/>
    <x v="1"/>
    <x v="6"/>
    <n v="107"/>
    <n v="37.59000000000000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2895"/>
    <x v="0"/>
    <x v="2889"/>
    <b v="0"/>
    <n v="57"/>
    <b v="1"/>
    <s v="theater/plays"/>
    <x v="1"/>
    <x v="6"/>
    <n v="109"/>
    <n v="57.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2896"/>
    <x v="2"/>
    <x v="2890"/>
    <b v="0"/>
    <n v="27"/>
    <b v="1"/>
    <s v="theater/plays"/>
    <x v="1"/>
    <x v="6"/>
    <n v="101"/>
    <n v="56.3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2897"/>
    <x v="0"/>
    <x v="2891"/>
    <b v="0"/>
    <n v="2"/>
    <b v="0"/>
    <s v="theater/plays"/>
    <x v="1"/>
    <x v="6"/>
    <n v="0"/>
    <n v="1.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2898"/>
    <x v="0"/>
    <x v="2892"/>
    <b v="0"/>
    <n v="2"/>
    <b v="0"/>
    <s v="theater/plays"/>
    <x v="1"/>
    <x v="6"/>
    <n v="2"/>
    <n v="1.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2899"/>
    <x v="0"/>
    <x v="2893"/>
    <b v="0"/>
    <n v="100"/>
    <b v="1"/>
    <s v="theater/plays"/>
    <x v="1"/>
    <x v="6"/>
    <n v="101"/>
    <n v="1008.2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2900"/>
    <x v="2"/>
    <x v="2894"/>
    <b v="0"/>
    <n v="28"/>
    <b v="1"/>
    <s v="theater/plays"/>
    <x v="1"/>
    <x v="6"/>
    <n v="127"/>
    <n v="22.6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2901"/>
    <x v="3"/>
    <x v="2895"/>
    <b v="1"/>
    <n v="75"/>
    <b v="1"/>
    <s v="theater/plays"/>
    <x v="1"/>
    <x v="6"/>
    <n v="105"/>
    <n v="98.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2902"/>
    <x v="0"/>
    <x v="2896"/>
    <b v="0"/>
    <n v="74"/>
    <b v="1"/>
    <s v="theater/plays"/>
    <x v="1"/>
    <x v="6"/>
    <n v="108"/>
    <n v="46.8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2903"/>
    <x v="0"/>
    <x v="2897"/>
    <b v="0"/>
    <n v="28"/>
    <b v="1"/>
    <s v="theater/plays"/>
    <x v="1"/>
    <x v="6"/>
    <n v="101"/>
    <n v="72.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2904"/>
    <x v="3"/>
    <x v="2898"/>
    <b v="0"/>
    <n v="35"/>
    <b v="1"/>
    <s v="theater/plays"/>
    <x v="1"/>
    <x v="6"/>
    <n v="127"/>
    <n v="72.70999999999999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05"/>
    <x v="0"/>
    <x v="2899"/>
    <b v="0"/>
    <n v="30"/>
    <b v="1"/>
    <s v="theater/plays"/>
    <x v="1"/>
    <x v="6"/>
    <n v="114"/>
    <n v="113.5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2906"/>
    <x v="2"/>
    <x v="2900"/>
    <b v="0"/>
    <n v="70"/>
    <b v="1"/>
    <s v="theater/plays"/>
    <x v="1"/>
    <x v="6"/>
    <n v="108"/>
    <n v="76.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2907"/>
    <x v="3"/>
    <x v="2901"/>
    <b v="1"/>
    <n v="72"/>
    <b v="1"/>
    <s v="theater/plays"/>
    <x v="1"/>
    <x v="6"/>
    <n v="111"/>
    <n v="200.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908"/>
    <x v="3"/>
    <x v="2902"/>
    <b v="0"/>
    <n v="57"/>
    <b v="1"/>
    <s v="theater/plays"/>
    <x v="1"/>
    <x v="6"/>
    <n v="108"/>
    <n v="47.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2909"/>
    <x v="3"/>
    <x v="2903"/>
    <b v="1"/>
    <n v="213"/>
    <b v="1"/>
    <s v="theater/plays"/>
    <x v="1"/>
    <x v="6"/>
    <n v="102"/>
    <n v="119.1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2910"/>
    <x v="2"/>
    <x v="2904"/>
    <b v="0"/>
    <n v="19"/>
    <b v="1"/>
    <s v="theater/plays"/>
    <x v="1"/>
    <x v="6"/>
    <n v="102"/>
    <n v="106.8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11"/>
    <x v="3"/>
    <x v="2905"/>
    <b v="0"/>
    <n v="7"/>
    <b v="0"/>
    <s v="theater/plays"/>
    <x v="1"/>
    <x v="6"/>
    <n v="62"/>
    <n v="486.4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12"/>
    <x v="0"/>
    <x v="2906"/>
    <b v="0"/>
    <n v="1"/>
    <b v="0"/>
    <s v="theater/plays"/>
    <x v="1"/>
    <x v="6"/>
    <n v="0"/>
    <n v="2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2913"/>
    <x v="5"/>
    <x v="2907"/>
    <b v="1"/>
    <n v="89"/>
    <b v="1"/>
    <s v="theater/plays"/>
    <x v="1"/>
    <x v="6"/>
    <n v="102"/>
    <n v="62.9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2914"/>
    <x v="3"/>
    <x v="2908"/>
    <b v="0"/>
    <n v="2"/>
    <b v="0"/>
    <s v="theater/plays"/>
    <x v="1"/>
    <x v="6"/>
    <n v="1"/>
    <n v="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2915"/>
    <x v="0"/>
    <x v="2909"/>
    <b v="0"/>
    <n v="5"/>
    <b v="0"/>
    <s v="theater/plays"/>
    <x v="1"/>
    <x v="6"/>
    <n v="12"/>
    <n v="79.40000000000000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2916"/>
    <x v="0"/>
    <x v="2910"/>
    <b v="0"/>
    <n v="65"/>
    <b v="1"/>
    <s v="theater/plays"/>
    <x v="1"/>
    <x v="6"/>
    <n v="153"/>
    <n v="70.45999999999999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2917"/>
    <x v="0"/>
    <x v="2911"/>
    <b v="0"/>
    <n v="46"/>
    <b v="1"/>
    <s v="theater/plays"/>
    <x v="1"/>
    <x v="6"/>
    <n v="105"/>
    <n v="79.54000000000000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2918"/>
    <x v="0"/>
    <x v="2912"/>
    <b v="1"/>
    <n v="35"/>
    <b v="1"/>
    <s v="theater/plays"/>
    <x v="1"/>
    <x v="6"/>
    <n v="100"/>
    <n v="57.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2919"/>
    <x v="3"/>
    <x v="2913"/>
    <b v="0"/>
    <n v="27"/>
    <b v="1"/>
    <s v="theater/plays"/>
    <x v="1"/>
    <x v="6"/>
    <n v="142"/>
    <n v="2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920"/>
    <x v="0"/>
    <x v="2914"/>
    <b v="0"/>
    <n v="83"/>
    <b v="1"/>
    <s v="theater/plays"/>
    <x v="1"/>
    <x v="6"/>
    <n v="113"/>
    <n v="68.2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x v="3"/>
    <x v="2915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x v="0"/>
    <x v="2916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x v="0"/>
    <x v="2917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x v="0"/>
    <x v="2918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x v="3"/>
    <x v="2919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x v="0"/>
    <x v="2920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x v="3"/>
    <x v="2921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x v="2"/>
    <x v="2922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x v="3"/>
    <x v="2923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x v="0"/>
    <x v="292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x v="3"/>
    <x v="2925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x v="0"/>
    <x v="2926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x v="2"/>
    <x v="2927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x v="3"/>
    <x v="2928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x v="2"/>
    <x v="2929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x v="3"/>
    <x v="2930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x v="3"/>
    <x v="2931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x v="3"/>
    <x v="2932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x v="3"/>
    <x v="2933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x v="3"/>
    <x v="2934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x v="0"/>
    <x v="293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x v="0"/>
    <x v="2936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x v="0"/>
    <x v="2937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x v="0"/>
    <x v="293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x v="0"/>
    <x v="2939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x v="2"/>
    <x v="2940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x v="2"/>
    <x v="2941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x v="0"/>
    <x v="2942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x v="0"/>
    <x v="2943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x v="0"/>
    <x v="2944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x v="3"/>
    <x v="2945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x v="2"/>
    <x v="2946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x v="0"/>
    <x v="2947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x v="1"/>
    <x v="2948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x v="0"/>
    <x v="29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x v="2"/>
    <x v="29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x v="0"/>
    <x v="2951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x v="2"/>
    <x v="2952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x v="2"/>
    <x v="2953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x v="3"/>
    <x v="2954"/>
    <b v="0"/>
    <n v="0"/>
    <b v="0"/>
    <s v="theater/spaces"/>
    <x v="1"/>
    <x v="38"/>
    <n v="0"/>
    <n v="0"/>
  </r>
  <r>
    <n v="3220"/>
    <s v="Burners"/>
    <s v="A sci-fi thriller for the stage opening March 10 in Los Angeles."/>
    <n v="15000"/>
    <n v="15126"/>
    <x v="0"/>
    <x v="0"/>
    <s v="USD"/>
    <n v="1489352400"/>
    <n v="1486411204"/>
    <x v="2961"/>
    <x v="1"/>
    <x v="2955"/>
    <b v="1"/>
    <n v="59"/>
    <b v="1"/>
    <s v="theater/plays"/>
    <x v="1"/>
    <x v="6"/>
    <n v="101"/>
    <n v="256.3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2962"/>
    <x v="3"/>
    <x v="2956"/>
    <b v="0"/>
    <n v="4"/>
    <b v="0"/>
    <s v="theater/plays"/>
    <x v="1"/>
    <x v="6"/>
    <n v="15"/>
    <n v="38.25"/>
  </r>
  <r>
    <n v="3285"/>
    <s v="By Morning"/>
    <s v="A new play by Matthew Gasda"/>
    <n v="4999"/>
    <n v="5604"/>
    <x v="0"/>
    <x v="0"/>
    <s v="USD"/>
    <n v="1488258000"/>
    <n v="1485556626"/>
    <x v="2963"/>
    <x v="1"/>
    <x v="2957"/>
    <b v="0"/>
    <n v="81"/>
    <b v="1"/>
    <s v="theater/plays"/>
    <x v="1"/>
    <x v="6"/>
    <n v="112"/>
    <n v="69.1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2964"/>
    <x v="0"/>
    <x v="2958"/>
    <b v="0"/>
    <n v="1"/>
    <b v="0"/>
    <s v="theater/plays"/>
    <x v="1"/>
    <x v="6"/>
    <n v="0"/>
    <n v="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2965"/>
    <x v="3"/>
    <x v="2959"/>
    <b v="1"/>
    <n v="94"/>
    <b v="1"/>
    <s v="theater/plays"/>
    <x v="1"/>
    <x v="6"/>
    <n v="126"/>
    <n v="53.7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2966"/>
    <x v="2"/>
    <x v="2960"/>
    <b v="0"/>
    <n v="72"/>
    <b v="1"/>
    <s v="theater/plays"/>
    <x v="1"/>
    <x v="6"/>
    <n v="106"/>
    <n v="44.1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2967"/>
    <x v="2"/>
    <x v="2961"/>
    <b v="0"/>
    <n v="207"/>
    <b v="1"/>
    <s v="theater/plays"/>
    <x v="1"/>
    <x v="6"/>
    <n v="100"/>
    <n v="48.4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2968"/>
    <x v="3"/>
    <x v="2962"/>
    <b v="0"/>
    <n v="25"/>
    <b v="1"/>
    <s v="theater/plays"/>
    <x v="1"/>
    <x v="6"/>
    <n v="122"/>
    <n v="73.23999999999999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2969"/>
    <x v="0"/>
    <x v="2963"/>
    <b v="0"/>
    <n v="5"/>
    <b v="0"/>
    <s v="theater/plays"/>
    <x v="1"/>
    <x v="6"/>
    <n v="5"/>
    <n v="9.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2970"/>
    <x v="3"/>
    <x v="2964"/>
    <b v="0"/>
    <n v="1"/>
    <b v="0"/>
    <s v="theater/plays"/>
    <x v="1"/>
    <x v="6"/>
    <n v="0"/>
    <n v="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2971"/>
    <x v="1"/>
    <x v="2965"/>
    <b v="0"/>
    <n v="6"/>
    <b v="0"/>
    <s v="theater/plays"/>
    <x v="1"/>
    <x v="6"/>
    <n v="5"/>
    <n v="45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2972"/>
    <x v="1"/>
    <x v="2966"/>
    <b v="0"/>
    <n v="117"/>
    <b v="0"/>
    <s v="theater/plays"/>
    <x v="1"/>
    <x v="6"/>
    <n v="109"/>
    <n v="139.2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2973"/>
    <x v="0"/>
    <x v="2967"/>
    <b v="0"/>
    <n v="23"/>
    <b v="1"/>
    <s v="theater/plays"/>
    <x v="1"/>
    <x v="6"/>
    <n v="139"/>
    <n v="45.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2974"/>
    <x v="2"/>
    <x v="2968"/>
    <b v="1"/>
    <n v="181"/>
    <b v="1"/>
    <s v="theater/plays"/>
    <x v="1"/>
    <x v="6"/>
    <n v="103"/>
    <n v="85.5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975"/>
    <x v="0"/>
    <x v="2969"/>
    <b v="0"/>
    <n v="3"/>
    <b v="0"/>
    <s v="theater/plays"/>
    <x v="1"/>
    <x v="6"/>
    <n v="5"/>
    <n v="183.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2976"/>
    <x v="0"/>
    <x v="2970"/>
    <b v="1"/>
    <n v="269"/>
    <b v="1"/>
    <s v="theater/plays"/>
    <x v="1"/>
    <x v="6"/>
    <n v="101"/>
    <n v="131.1399999999999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2977"/>
    <x v="3"/>
    <x v="2971"/>
    <b v="0"/>
    <n v="12"/>
    <b v="0"/>
    <s v="theater/plays"/>
    <x v="1"/>
    <x v="6"/>
    <n v="24"/>
    <n v="24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2978"/>
    <x v="0"/>
    <x v="2972"/>
    <b v="0"/>
    <n v="7"/>
    <b v="0"/>
    <s v="theater/plays"/>
    <x v="1"/>
    <x v="6"/>
    <n v="13"/>
    <n v="9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2979"/>
    <x v="0"/>
    <x v="2973"/>
    <b v="0"/>
    <n v="56"/>
    <b v="1"/>
    <s v="theater/plays"/>
    <x v="1"/>
    <x v="6"/>
    <n v="101"/>
    <n v="36.0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2980"/>
    <x v="3"/>
    <x v="2974"/>
    <b v="0"/>
    <n v="114"/>
    <b v="1"/>
    <s v="theater/plays"/>
    <x v="1"/>
    <x v="6"/>
    <n v="114"/>
    <n v="39.86999999999999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x v="0"/>
    <x v="2975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x v="2"/>
    <x v="2976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x v="3"/>
    <x v="2977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x v="2"/>
    <x v="2978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x v="2"/>
    <x v="2979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x v="2"/>
    <x v="2980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x v="2"/>
    <x v="298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x v="2"/>
    <x v="2982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x v="0"/>
    <x v="2983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x v="0"/>
    <x v="2984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x v="1"/>
    <x v="2985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x v="2"/>
    <x v="2986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x v="2"/>
    <x v="298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x v="3"/>
    <x v="2988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x v="2"/>
    <x v="2989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x v="0"/>
    <x v="299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x v="1"/>
    <x v="2991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x v="3"/>
    <x v="2992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x v="1"/>
    <x v="807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x v="1"/>
    <x v="2993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x v="2"/>
    <x v="2994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x v="5"/>
    <x v="2995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x v="2"/>
    <x v="299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x v="3"/>
    <x v="2997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x v="3"/>
    <x v="2998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x v="3"/>
    <x v="2999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x v="3007"/>
    <x v="0"/>
    <x v="3000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x v="0"/>
    <x v="3001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x v="3"/>
    <x v="3002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x v="3"/>
    <x v="3003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x v="0"/>
    <x v="3004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x v="0"/>
    <x v="3005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x v="0"/>
    <x v="3006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x v="3"/>
    <x v="3007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x v="3"/>
    <x v="300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x v="3"/>
    <x v="3009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x v="3"/>
    <x v="3010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x v="0"/>
    <x v="3011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x v="3"/>
    <x v="3012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x v="0"/>
    <x v="301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x v="2"/>
    <x v="3014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x v="2"/>
    <x v="3015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x v="0"/>
    <x v="301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x v="5"/>
    <x v="3017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x v="3"/>
    <x v="3018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x v="1"/>
    <x v="3019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x v="0"/>
    <x v="3020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x v="2"/>
    <x v="3021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x v="3"/>
    <x v="3022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x v="0"/>
    <x v="3023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x v="2"/>
    <x v="3024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x v="0"/>
    <x v="3025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x v="2"/>
    <x v="3026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x v="2"/>
    <x v="3027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x v="4"/>
    <x v="3028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x v="4"/>
    <x v="3029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x v="7"/>
    <x v="3030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x v="2"/>
    <x v="3031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x v="4"/>
    <x v="3032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x v="0"/>
    <x v="3033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x v="0"/>
    <x v="3034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x v="0"/>
    <x v="3035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x v="0"/>
    <x v="3036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x v="2"/>
    <x v="3037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x v="3"/>
    <x v="3038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x v="3"/>
    <x v="3039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x v="2"/>
    <x v="3040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x v="3"/>
    <x v="3041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x v="0"/>
    <x v="3042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x v="2"/>
    <x v="3043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x v="1"/>
    <x v="3044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x v="0"/>
    <x v="3045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x v="3"/>
    <x v="3046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x v="0"/>
    <x v="3047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x v="3"/>
    <x v="3048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x v="3"/>
    <x v="3049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x v="2"/>
    <x v="3050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x v="2"/>
    <x v="3051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x v="3"/>
    <x v="3052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x v="0"/>
    <x v="3053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x v="3061"/>
    <x v="3"/>
    <x v="3054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x v="0"/>
    <x v="3055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x v="2"/>
    <x v="3056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x v="0"/>
    <x v="3057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x v="3"/>
    <x v="3058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x v="2"/>
    <x v="3059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x v="0"/>
    <x v="3060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x v="0"/>
    <x v="3061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x v="3"/>
    <x v="3062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x v="2"/>
    <x v="3063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x v="0"/>
    <x v="3064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x v="2"/>
    <x v="3065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x v="0"/>
    <x v="3066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x v="2"/>
    <x v="3067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x v="2"/>
    <x v="3068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x v="0"/>
    <x v="3069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x v="1"/>
    <x v="3070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x v="0"/>
    <x v="3071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x v="0"/>
    <x v="3072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x v="3"/>
    <x v="3073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x v="0"/>
    <x v="3074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x v="0"/>
    <x v="3075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x v="3"/>
    <x v="3076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x v="0"/>
    <x v="3077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x v="0"/>
    <x v="3078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x v="0"/>
    <x v="307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x v="2"/>
    <x v="308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x v="3"/>
    <x v="3081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x v="2"/>
    <x v="3082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x v="0"/>
    <x v="3083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x v="2"/>
    <x v="3084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x v="0"/>
    <x v="3085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x v="3"/>
    <x v="2902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x v="0"/>
    <x v="308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x v="2"/>
    <x v="3087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x v="0"/>
    <x v="3088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x v="2"/>
    <x v="3089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x v="0"/>
    <x v="3090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x v="2"/>
    <x v="30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x v="3"/>
    <x v="3092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x v="0"/>
    <x v="3093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x v="2"/>
    <x v="3094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x v="0"/>
    <x v="3095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x v="0"/>
    <x v="3096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x v="3"/>
    <x v="3097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x v="0"/>
    <x v="3098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x v="0"/>
    <x v="3099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x v="0"/>
    <x v="3100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x v="3"/>
    <x v="3101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x v="1"/>
    <x v="3102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x v="3"/>
    <x v="3103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x v="2"/>
    <x v="310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x v="0"/>
    <x v="3105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x v="3"/>
    <x v="3106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x v="2"/>
    <x v="310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x v="0"/>
    <x v="3108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x v="2"/>
    <x v="3109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x v="2"/>
    <x v="3110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x v="0"/>
    <x v="3111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x v="2"/>
    <x v="3112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x v="3"/>
    <x v="3113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x v="3122"/>
    <x v="2"/>
    <x v="3114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x v="2"/>
    <x v="3115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x v="3"/>
    <x v="3116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x v="3125"/>
    <x v="0"/>
    <x v="3117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x v="2"/>
    <x v="3118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x v="0"/>
    <x v="3119"/>
    <b v="0"/>
    <n v="0"/>
    <b v="0"/>
    <s v="theater/spaces"/>
    <x v="1"/>
    <x v="38"/>
    <n v="0"/>
    <n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128"/>
    <x v="2"/>
    <x v="3120"/>
    <b v="0"/>
    <n v="62"/>
    <b v="1"/>
    <s v="theater/plays"/>
    <x v="1"/>
    <x v="6"/>
    <n v="115"/>
    <n v="184.6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129"/>
    <x v="3"/>
    <x v="3121"/>
    <b v="0"/>
    <n v="67"/>
    <b v="1"/>
    <s v="theater/plays"/>
    <x v="1"/>
    <x v="6"/>
    <n v="107"/>
    <n v="31.9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130"/>
    <x v="2"/>
    <x v="3122"/>
    <b v="0"/>
    <n v="13"/>
    <b v="1"/>
    <s v="theater/plays"/>
    <x v="1"/>
    <x v="6"/>
    <n v="120"/>
    <n v="55.2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3131"/>
    <x v="2"/>
    <x v="3123"/>
    <b v="0"/>
    <n v="2"/>
    <b v="0"/>
    <s v="theater/plays"/>
    <x v="1"/>
    <x v="6"/>
    <n v="1"/>
    <n v="22.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132"/>
    <x v="0"/>
    <x v="3124"/>
    <b v="1"/>
    <n v="70"/>
    <b v="1"/>
    <s v="theater/plays"/>
    <x v="1"/>
    <x v="6"/>
    <n v="102"/>
    <n v="1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3133"/>
    <x v="0"/>
    <x v="3125"/>
    <b v="0"/>
    <n v="4"/>
    <b v="0"/>
    <s v="theater/plays"/>
    <x v="1"/>
    <x v="6"/>
    <n v="38"/>
    <n v="56.2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134"/>
    <x v="3"/>
    <x v="3126"/>
    <b v="0"/>
    <n v="27"/>
    <b v="1"/>
    <s v="theater/plays"/>
    <x v="1"/>
    <x v="6"/>
    <n v="110"/>
    <n v="40.7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135"/>
    <x v="2"/>
    <x v="3127"/>
    <b v="0"/>
    <n v="18"/>
    <b v="1"/>
    <s v="theater/plays"/>
    <x v="1"/>
    <x v="6"/>
    <n v="135"/>
    <n v="89.7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3136"/>
    <x v="2"/>
    <x v="3128"/>
    <b v="0"/>
    <n v="6"/>
    <b v="0"/>
    <s v="theater/plays"/>
    <x v="1"/>
    <x v="6"/>
    <n v="9"/>
    <n v="222.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137"/>
    <x v="3"/>
    <x v="3129"/>
    <b v="0"/>
    <n v="0"/>
    <b v="0"/>
    <s v="theater/plays"/>
    <x v="1"/>
    <x v="6"/>
    <n v="0"/>
    <n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138"/>
    <x v="3"/>
    <x v="3130"/>
    <b v="0"/>
    <n v="56"/>
    <b v="1"/>
    <s v="theater/plays"/>
    <x v="1"/>
    <x v="6"/>
    <n v="128"/>
    <n v="34.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3139"/>
    <x v="2"/>
    <x v="3131"/>
    <b v="0"/>
    <n v="6"/>
    <b v="0"/>
    <s v="theater/plays"/>
    <x v="1"/>
    <x v="6"/>
    <n v="11"/>
    <n v="108.3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140"/>
    <x v="2"/>
    <x v="3132"/>
    <b v="0"/>
    <n v="31"/>
    <b v="1"/>
    <s v="theater/plays"/>
    <x v="1"/>
    <x v="6"/>
    <n v="159"/>
    <n v="1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3141"/>
    <x v="2"/>
    <x v="3133"/>
    <b v="0"/>
    <n v="0"/>
    <b v="0"/>
    <s v="theater/plays"/>
    <x v="1"/>
    <x v="6"/>
    <n v="0"/>
    <n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142"/>
    <x v="0"/>
    <x v="3134"/>
    <b v="1"/>
    <n v="134"/>
    <b v="1"/>
    <s v="theater/plays"/>
    <x v="1"/>
    <x v="6"/>
    <n v="100"/>
    <n v="262.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143"/>
    <x v="2"/>
    <x v="3135"/>
    <b v="0"/>
    <n v="14"/>
    <b v="0"/>
    <s v="theater/plays"/>
    <x v="1"/>
    <x v="6"/>
    <n v="2"/>
    <n v="32.3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144"/>
    <x v="0"/>
    <x v="3136"/>
    <b v="0"/>
    <n v="104"/>
    <b v="1"/>
    <s v="theater/plays"/>
    <x v="1"/>
    <x v="6"/>
    <n v="106"/>
    <n v="56.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3145"/>
    <x v="3"/>
    <x v="3137"/>
    <b v="0"/>
    <n v="3"/>
    <b v="0"/>
    <s v="theater/plays"/>
    <x v="1"/>
    <x v="6"/>
    <n v="11"/>
    <n v="7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3146"/>
    <x v="2"/>
    <x v="3138"/>
    <b v="0"/>
    <n v="31"/>
    <b v="1"/>
    <s v="theater/plays"/>
    <x v="1"/>
    <x v="6"/>
    <n v="115"/>
    <n v="110.9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3147"/>
    <x v="2"/>
    <x v="3139"/>
    <b v="0"/>
    <n v="31"/>
    <b v="1"/>
    <s v="theater/plays"/>
    <x v="1"/>
    <x v="6"/>
    <n v="100"/>
    <n v="129.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148"/>
    <x v="2"/>
    <x v="3140"/>
    <b v="0"/>
    <n v="27"/>
    <b v="1"/>
    <s v="theater/plays"/>
    <x v="1"/>
    <x v="6"/>
    <n v="136"/>
    <n v="15.1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3149"/>
    <x v="3"/>
    <x v="3141"/>
    <b v="0"/>
    <n v="1"/>
    <b v="0"/>
    <s v="theater/plays"/>
    <x v="1"/>
    <x v="6"/>
    <n v="0"/>
    <n v="2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150"/>
    <x v="2"/>
    <x v="3142"/>
    <b v="0"/>
    <n v="136"/>
    <b v="1"/>
    <s v="theater/plays"/>
    <x v="1"/>
    <x v="6"/>
    <n v="111"/>
    <n v="40.630000000000003"/>
  </r>
  <r>
    <n v="3719"/>
    <s v="Corium"/>
    <s v="A new piece of physical theatre about love, regret and longing."/>
    <n v="200"/>
    <n v="420"/>
    <x v="0"/>
    <x v="1"/>
    <s v="GBP"/>
    <n v="1434994266"/>
    <n v="1432402266"/>
    <x v="3151"/>
    <x v="0"/>
    <x v="3143"/>
    <b v="0"/>
    <n v="4"/>
    <b v="1"/>
    <s v="theater/plays"/>
    <x v="1"/>
    <x v="6"/>
    <n v="210"/>
    <n v="1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152"/>
    <x v="0"/>
    <x v="3144"/>
    <b v="1"/>
    <n v="30"/>
    <b v="1"/>
    <s v="theater/plays"/>
    <x v="1"/>
    <x v="6"/>
    <n v="102"/>
    <n v="6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3153"/>
    <x v="0"/>
    <x v="3145"/>
    <b v="0"/>
    <n v="29"/>
    <b v="1"/>
    <s v="theater/plays"/>
    <x v="1"/>
    <x v="6"/>
    <n v="108"/>
    <n v="126.5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154"/>
    <x v="3"/>
    <x v="3146"/>
    <b v="0"/>
    <n v="83"/>
    <b v="1"/>
    <s v="theater/plays"/>
    <x v="1"/>
    <x v="6"/>
    <n v="100"/>
    <n v="72.2900000000000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155"/>
    <x v="2"/>
    <x v="3147"/>
    <b v="0"/>
    <n v="46"/>
    <b v="1"/>
    <s v="theater/plays"/>
    <x v="1"/>
    <x v="6"/>
    <n v="101"/>
    <n v="76.65000000000000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56"/>
    <x v="3"/>
    <x v="3148"/>
    <b v="1"/>
    <n v="61"/>
    <b v="1"/>
    <s v="theater/plays"/>
    <x v="1"/>
    <x v="6"/>
    <n v="124"/>
    <n v="50.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157"/>
    <x v="2"/>
    <x v="3149"/>
    <b v="0"/>
    <n v="7"/>
    <b v="1"/>
    <s v="theater/plays"/>
    <x v="1"/>
    <x v="6"/>
    <n v="108"/>
    <n v="38.5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158"/>
    <x v="0"/>
    <x v="3150"/>
    <b v="0"/>
    <n v="1"/>
    <b v="0"/>
    <s v="theater/plays"/>
    <x v="1"/>
    <x v="6"/>
    <n v="1"/>
    <n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159"/>
    <x v="0"/>
    <x v="3151"/>
    <b v="0"/>
    <n v="51"/>
    <b v="1"/>
    <s v="theater/plays"/>
    <x v="1"/>
    <x v="6"/>
    <n v="103"/>
    <n v="40.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160"/>
    <x v="2"/>
    <x v="3152"/>
    <b v="0"/>
    <n v="64"/>
    <b v="1"/>
    <s v="theater/plays"/>
    <x v="1"/>
    <x v="6"/>
    <n v="130"/>
    <n v="61.0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161"/>
    <x v="0"/>
    <x v="3153"/>
    <b v="0"/>
    <n v="36"/>
    <b v="1"/>
    <s v="theater/plays"/>
    <x v="1"/>
    <x v="6"/>
    <n v="103"/>
    <n v="57.2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3162"/>
    <x v="0"/>
    <x v="3154"/>
    <b v="0"/>
    <n v="33"/>
    <b v="1"/>
    <s v="theater/plays"/>
    <x v="1"/>
    <x v="6"/>
    <n v="175"/>
    <n v="264.8500000000000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163"/>
    <x v="2"/>
    <x v="3155"/>
    <b v="0"/>
    <n v="19"/>
    <b v="1"/>
    <s v="theater/plays"/>
    <x v="1"/>
    <x v="6"/>
    <n v="109"/>
    <n v="46.0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64"/>
    <x v="3"/>
    <x v="3156"/>
    <b v="1"/>
    <n v="78"/>
    <b v="1"/>
    <s v="theater/plays"/>
    <x v="1"/>
    <x v="6"/>
    <n v="172"/>
    <n v="33.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165"/>
    <x v="2"/>
    <x v="3157"/>
    <b v="0"/>
    <n v="36"/>
    <b v="1"/>
    <s v="theater/plays"/>
    <x v="1"/>
    <x v="6"/>
    <n v="126"/>
    <n v="17.5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166"/>
    <x v="3"/>
    <x v="3158"/>
    <b v="0"/>
    <n v="23"/>
    <b v="1"/>
    <s v="theater/plays"/>
    <x v="1"/>
    <x v="6"/>
    <n v="102"/>
    <n v="88.7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3167"/>
    <x v="0"/>
    <x v="3159"/>
    <b v="0"/>
    <n v="34"/>
    <b v="1"/>
    <s v="theater/plays"/>
    <x v="1"/>
    <x v="6"/>
    <n v="102"/>
    <n v="150.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168"/>
    <x v="0"/>
    <x v="3160"/>
    <b v="0"/>
    <n v="86"/>
    <b v="1"/>
    <s v="theater/plays"/>
    <x v="1"/>
    <x v="6"/>
    <n v="117"/>
    <n v="81.56999999999999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169"/>
    <x v="3"/>
    <x v="3161"/>
    <b v="0"/>
    <n v="34"/>
    <b v="1"/>
    <s v="theater/plays"/>
    <x v="1"/>
    <x v="6"/>
    <n v="110"/>
    <n v="81.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170"/>
    <x v="3"/>
    <x v="3162"/>
    <b v="0"/>
    <n v="14"/>
    <b v="0"/>
    <s v="theater/plays"/>
    <x v="1"/>
    <x v="6"/>
    <n v="18"/>
    <n v="25.5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3171"/>
    <x v="0"/>
    <x v="3163"/>
    <b v="0"/>
    <n v="33"/>
    <b v="0"/>
    <s v="theater/plays"/>
    <x v="1"/>
    <x v="6"/>
    <n v="71"/>
    <n v="106.9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172"/>
    <x v="0"/>
    <x v="3164"/>
    <b v="0"/>
    <n v="26"/>
    <b v="1"/>
    <s v="theater/plays"/>
    <x v="1"/>
    <x v="6"/>
    <n v="119"/>
    <n v="27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173"/>
    <x v="0"/>
    <x v="3165"/>
    <b v="0"/>
    <n v="1"/>
    <b v="0"/>
    <s v="theater/plays"/>
    <x v="1"/>
    <x v="6"/>
    <n v="1"/>
    <n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174"/>
    <x v="3"/>
    <x v="3166"/>
    <b v="0"/>
    <n v="25"/>
    <b v="1"/>
    <s v="theater/plays"/>
    <x v="1"/>
    <x v="6"/>
    <n v="100"/>
    <n v="200.4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3175"/>
    <x v="0"/>
    <x v="3167"/>
    <b v="0"/>
    <n v="6"/>
    <b v="0"/>
    <s v="theater/plays"/>
    <x v="1"/>
    <x v="6"/>
    <n v="22"/>
    <n v="126.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3176"/>
    <x v="0"/>
    <x v="3168"/>
    <b v="0"/>
    <n v="5"/>
    <b v="0"/>
    <s v="theater/plays"/>
    <x v="1"/>
    <x v="6"/>
    <n v="60"/>
    <n v="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77"/>
    <x v="3"/>
    <x v="3169"/>
    <b v="1"/>
    <n v="55"/>
    <b v="1"/>
    <s v="theater/plays"/>
    <x v="1"/>
    <x v="6"/>
    <n v="116"/>
    <n v="63.3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3178"/>
    <x v="0"/>
    <x v="3170"/>
    <b v="0"/>
    <n v="30"/>
    <b v="1"/>
    <s v="theater/plays"/>
    <x v="1"/>
    <x v="6"/>
    <n v="116"/>
    <n v="44.3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3179"/>
    <x v="2"/>
    <x v="3171"/>
    <b v="0"/>
    <n v="17"/>
    <b v="0"/>
    <s v="theater/plays"/>
    <x v="1"/>
    <x v="6"/>
    <n v="18"/>
    <n v="36.59000000000000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180"/>
    <x v="0"/>
    <x v="3172"/>
    <b v="0"/>
    <n v="15"/>
    <b v="1"/>
    <s v="theater/plays"/>
    <x v="1"/>
    <x v="6"/>
    <n v="286"/>
    <n v="19.2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181"/>
    <x v="2"/>
    <x v="3173"/>
    <b v="0"/>
    <n v="31"/>
    <b v="1"/>
    <s v="theater/plays"/>
    <x v="1"/>
    <x v="6"/>
    <n v="105"/>
    <n v="13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182"/>
    <x v="3"/>
    <x v="3174"/>
    <b v="0"/>
    <n v="30"/>
    <b v="1"/>
    <s v="theater/plays"/>
    <x v="1"/>
    <x v="6"/>
    <n v="215"/>
    <n v="35.77000000000000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3183"/>
    <x v="2"/>
    <x v="3175"/>
    <b v="0"/>
    <n v="33"/>
    <b v="1"/>
    <s v="theater/plays"/>
    <x v="1"/>
    <x v="6"/>
    <n v="105"/>
    <n v="63.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3184"/>
    <x v="2"/>
    <x v="3176"/>
    <b v="0"/>
    <n v="1"/>
    <b v="0"/>
    <s v="theater/plays"/>
    <x v="1"/>
    <x v="6"/>
    <n v="0"/>
    <n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3185"/>
    <x v="0"/>
    <x v="3177"/>
    <b v="0"/>
    <n v="17"/>
    <b v="1"/>
    <s v="theater/plays"/>
    <x v="1"/>
    <x v="6"/>
    <n v="163"/>
    <n v="95.5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186"/>
    <x v="0"/>
    <x v="3178"/>
    <b v="0"/>
    <n v="6"/>
    <b v="1"/>
    <s v="theater/plays"/>
    <x v="1"/>
    <x v="6"/>
    <n v="101"/>
    <n v="59.1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187"/>
    <x v="3"/>
    <x v="3179"/>
    <b v="0"/>
    <n v="30"/>
    <b v="1"/>
    <s v="theater/plays"/>
    <x v="1"/>
    <x v="6"/>
    <n v="110"/>
    <n v="73.40000000000000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x v="0"/>
    <x v="3180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x v="0"/>
    <x v="3181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x v="2"/>
    <x v="3182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x v="2"/>
    <x v="3183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x v="0"/>
    <x v="3184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x v="0"/>
    <x v="3185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x v="0"/>
    <x v="3186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x v="0"/>
    <x v="3187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x v="0"/>
    <x v="3188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x v="0"/>
    <x v="3189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x v="0"/>
    <x v="3190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x v="3"/>
    <x v="3191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x v="2"/>
    <x v="3192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x v="3"/>
    <x v="3193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x v="0"/>
    <x v="3194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x v="0"/>
    <x v="3195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x v="0"/>
    <x v="3196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x v="0"/>
    <x v="3197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x v="0"/>
    <x v="3198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x v="0"/>
    <x v="3199"/>
    <b v="0"/>
    <n v="36"/>
    <b v="0"/>
    <s v="theater/musical"/>
    <x v="1"/>
    <x v="40"/>
    <n v="46"/>
    <n v="70.8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208"/>
    <x v="0"/>
    <x v="3200"/>
    <b v="0"/>
    <n v="39"/>
    <b v="1"/>
    <s v="theater/plays"/>
    <x v="1"/>
    <x v="6"/>
    <n v="100"/>
    <n v="38.59000000000000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209"/>
    <x v="3"/>
    <x v="3201"/>
    <b v="0"/>
    <n v="0"/>
    <b v="0"/>
    <s v="theater/plays"/>
    <x v="1"/>
    <x v="6"/>
    <n v="0"/>
    <n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210"/>
    <x v="3"/>
    <x v="3202"/>
    <b v="0"/>
    <n v="16"/>
    <b v="1"/>
    <s v="theater/plays"/>
    <x v="1"/>
    <x v="6"/>
    <n v="108"/>
    <n v="33.7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211"/>
    <x v="0"/>
    <x v="3203"/>
    <b v="0"/>
    <n v="5"/>
    <b v="0"/>
    <s v="theater/plays"/>
    <x v="1"/>
    <x v="6"/>
    <n v="3"/>
    <n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3212"/>
    <x v="2"/>
    <x v="3204"/>
    <b v="0"/>
    <n v="3"/>
    <b v="1"/>
    <s v="theater/plays"/>
    <x v="1"/>
    <x v="6"/>
    <n v="150"/>
    <n v="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213"/>
    <x v="0"/>
    <x v="3205"/>
    <b v="0"/>
    <n v="20"/>
    <b v="1"/>
    <s v="theater/plays"/>
    <x v="1"/>
    <x v="6"/>
    <n v="105"/>
    <n v="2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214"/>
    <x v="3"/>
    <x v="3206"/>
    <b v="1"/>
    <n v="24"/>
    <b v="1"/>
    <s v="theater/plays"/>
    <x v="1"/>
    <x v="6"/>
    <n v="100"/>
    <n v="41.6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215"/>
    <x v="0"/>
    <x v="3207"/>
    <b v="0"/>
    <n v="14"/>
    <b v="1"/>
    <s v="theater/plays"/>
    <x v="1"/>
    <x v="6"/>
    <n v="130"/>
    <n v="46.4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16"/>
    <x v="2"/>
    <x v="3208"/>
    <b v="1"/>
    <n v="42"/>
    <b v="1"/>
    <s v="theater/plays"/>
    <x v="1"/>
    <x v="6"/>
    <n v="128"/>
    <n v="60.9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3217"/>
    <x v="3"/>
    <x v="3209"/>
    <b v="0"/>
    <n v="0"/>
    <b v="0"/>
    <s v="theater/plays"/>
    <x v="1"/>
    <x v="6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218"/>
    <x v="0"/>
    <x v="3210"/>
    <b v="0"/>
    <n v="32"/>
    <b v="1"/>
    <s v="theater/plays"/>
    <x v="1"/>
    <x v="6"/>
    <n v="101"/>
    <n v="63.28"/>
  </r>
  <r>
    <n v="3302"/>
    <s v="El muro de BorÃ­s KiÃ©n"/>
    <s v="FilosofÃ­a de los anÃ³nimos"/>
    <n v="8400"/>
    <n v="8685"/>
    <x v="0"/>
    <x v="3"/>
    <s v="EUR"/>
    <n v="1481099176"/>
    <n v="1478507176"/>
    <x v="3219"/>
    <x v="2"/>
    <x v="3211"/>
    <b v="0"/>
    <n v="50"/>
    <b v="1"/>
    <s v="theater/plays"/>
    <x v="1"/>
    <x v="6"/>
    <n v="103"/>
    <n v="173.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220"/>
    <x v="3"/>
    <x v="3212"/>
    <b v="0"/>
    <n v="4"/>
    <b v="0"/>
    <s v="theater/plays"/>
    <x v="1"/>
    <x v="6"/>
    <n v="15"/>
    <n v="32.7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3221"/>
    <x v="0"/>
    <x v="3213"/>
    <b v="0"/>
    <n v="9"/>
    <b v="0"/>
    <s v="theater/plays"/>
    <x v="1"/>
    <x v="6"/>
    <n v="22"/>
    <n v="48.5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22"/>
    <x v="2"/>
    <x v="3214"/>
    <b v="1"/>
    <n v="115"/>
    <b v="1"/>
    <s v="theater/plays"/>
    <x v="1"/>
    <x v="6"/>
    <n v="102"/>
    <n v="177.0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223"/>
    <x v="2"/>
    <x v="3215"/>
    <b v="0"/>
    <n v="0"/>
    <b v="0"/>
    <s v="theater/plays"/>
    <x v="1"/>
    <x v="6"/>
    <n v="0"/>
    <n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224"/>
    <x v="3"/>
    <x v="3216"/>
    <b v="1"/>
    <n v="15"/>
    <b v="1"/>
    <s v="theater/plays"/>
    <x v="1"/>
    <x v="6"/>
    <n v="109"/>
    <n v="36.3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3225"/>
    <x v="0"/>
    <x v="3217"/>
    <b v="0"/>
    <n v="42"/>
    <b v="1"/>
    <s v="theater/plays"/>
    <x v="1"/>
    <x v="6"/>
    <n v="146"/>
    <n v="104.0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226"/>
    <x v="0"/>
    <x v="3218"/>
    <b v="0"/>
    <n v="0"/>
    <b v="0"/>
    <s v="theater/plays"/>
    <x v="1"/>
    <x v="6"/>
    <n v="0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3227"/>
    <x v="3"/>
    <x v="3219"/>
    <b v="0"/>
    <n v="1"/>
    <b v="0"/>
    <s v="theater/plays"/>
    <x v="1"/>
    <x v="6"/>
    <n v="0"/>
    <n v="2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228"/>
    <x v="3"/>
    <x v="3220"/>
    <b v="1"/>
    <n v="46"/>
    <b v="1"/>
    <s v="theater/plays"/>
    <x v="1"/>
    <x v="6"/>
    <n v="107"/>
    <n v="100.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3229"/>
    <x v="3"/>
    <x v="3221"/>
    <b v="0"/>
    <n v="12"/>
    <b v="1"/>
    <s v="theater/plays"/>
    <x v="1"/>
    <x v="6"/>
    <n v="100"/>
    <n v="10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3230"/>
    <x v="3"/>
    <x v="3222"/>
    <b v="0"/>
    <n v="31"/>
    <b v="1"/>
    <s v="theater/plays"/>
    <x v="1"/>
    <x v="6"/>
    <n v="133"/>
    <n v="42.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231"/>
    <x v="2"/>
    <x v="3223"/>
    <b v="0"/>
    <n v="70"/>
    <b v="1"/>
    <s v="theater/plays"/>
    <x v="1"/>
    <x v="6"/>
    <n v="110"/>
    <n v="47.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232"/>
    <x v="0"/>
    <x v="3224"/>
    <b v="0"/>
    <n v="97"/>
    <b v="1"/>
    <s v="theater/plays"/>
    <x v="1"/>
    <x v="6"/>
    <n v="102"/>
    <n v="105.5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33"/>
    <x v="0"/>
    <x v="3225"/>
    <b v="1"/>
    <n v="119"/>
    <b v="1"/>
    <s v="theater/plays"/>
    <x v="1"/>
    <x v="6"/>
    <n v="100"/>
    <n v="168.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234"/>
    <x v="0"/>
    <x v="2782"/>
    <b v="0"/>
    <n v="34"/>
    <b v="1"/>
    <s v="theater/plays"/>
    <x v="1"/>
    <x v="6"/>
    <n v="140"/>
    <n v="61.8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235"/>
    <x v="0"/>
    <x v="3226"/>
    <b v="0"/>
    <n v="18"/>
    <b v="1"/>
    <s v="theater/plays"/>
    <x v="1"/>
    <x v="6"/>
    <n v="132"/>
    <n v="36.6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3236"/>
    <x v="0"/>
    <x v="3227"/>
    <b v="0"/>
    <n v="26"/>
    <b v="0"/>
    <s v="theater/plays"/>
    <x v="1"/>
    <x v="6"/>
    <n v="14"/>
    <n v="78.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237"/>
    <x v="2"/>
    <x v="3228"/>
    <b v="0"/>
    <n v="23"/>
    <b v="1"/>
    <s v="theater/plays"/>
    <x v="1"/>
    <x v="6"/>
    <n v="102"/>
    <n v="145.6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238"/>
    <x v="3"/>
    <x v="3229"/>
    <b v="0"/>
    <n v="10"/>
    <b v="0"/>
    <s v="theater/plays"/>
    <x v="1"/>
    <x v="6"/>
    <n v="6"/>
    <n v="9.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239"/>
    <x v="2"/>
    <x v="3230"/>
    <b v="0"/>
    <n v="22"/>
    <b v="1"/>
    <s v="theater/plays"/>
    <x v="1"/>
    <x v="6"/>
    <n v="100"/>
    <n v="12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240"/>
    <x v="0"/>
    <x v="3231"/>
    <b v="0"/>
    <n v="17"/>
    <b v="1"/>
    <s v="theater/plays"/>
    <x v="1"/>
    <x v="6"/>
    <n v="102"/>
    <n v="120.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3241"/>
    <x v="0"/>
    <x v="3232"/>
    <b v="0"/>
    <n v="128"/>
    <b v="1"/>
    <s v="theater/plays"/>
    <x v="1"/>
    <x v="6"/>
    <n v="114"/>
    <n v="88.7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242"/>
    <x v="0"/>
    <x v="3233"/>
    <b v="0"/>
    <n v="17"/>
    <b v="1"/>
    <s v="theater/plays"/>
    <x v="1"/>
    <x v="6"/>
    <n v="100"/>
    <n v="117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243"/>
    <x v="2"/>
    <x v="3234"/>
    <b v="0"/>
    <n v="31"/>
    <b v="1"/>
    <s v="theater/plays"/>
    <x v="1"/>
    <x v="6"/>
    <n v="100"/>
    <n v="145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244"/>
    <x v="3"/>
    <x v="3235"/>
    <b v="1"/>
    <n v="74"/>
    <b v="1"/>
    <s v="theater/plays"/>
    <x v="1"/>
    <x v="6"/>
    <n v="105"/>
    <n v="28.4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245"/>
    <x v="2"/>
    <x v="3236"/>
    <b v="0"/>
    <n v="14"/>
    <b v="1"/>
    <s v="theater/plays"/>
    <x v="1"/>
    <x v="6"/>
    <n v="100"/>
    <n v="35.7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246"/>
    <x v="0"/>
    <x v="3237"/>
    <b v="0"/>
    <n v="41"/>
    <b v="1"/>
    <s v="theater/plays"/>
    <x v="1"/>
    <x v="6"/>
    <n v="106"/>
    <n v="64.6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247"/>
    <x v="0"/>
    <x v="3238"/>
    <b v="0"/>
    <n v="35"/>
    <b v="1"/>
    <s v="theater/plays"/>
    <x v="1"/>
    <x v="6"/>
    <n v="106"/>
    <n v="60.2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248"/>
    <x v="3"/>
    <x v="3239"/>
    <b v="0"/>
    <n v="14"/>
    <b v="0"/>
    <s v="theater/plays"/>
    <x v="1"/>
    <x v="6"/>
    <n v="27"/>
    <n v="46.4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249"/>
    <x v="2"/>
    <x v="3240"/>
    <b v="0"/>
    <n v="10"/>
    <b v="0"/>
    <s v="theater/plays"/>
    <x v="1"/>
    <x v="6"/>
    <n v="86"/>
    <n v="248.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250"/>
    <x v="0"/>
    <x v="3241"/>
    <b v="0"/>
    <n v="8"/>
    <b v="0"/>
    <s v="theater/plays"/>
    <x v="1"/>
    <x v="6"/>
    <n v="24"/>
    <n v="53.1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3251"/>
    <x v="3"/>
    <x v="3242"/>
    <b v="0"/>
    <n v="74"/>
    <b v="1"/>
    <s v="theater/plays"/>
    <x v="1"/>
    <x v="6"/>
    <n v="118"/>
    <n v="39.8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252"/>
    <x v="2"/>
    <x v="3243"/>
    <b v="0"/>
    <n v="0"/>
    <b v="0"/>
    <s v="theater/plays"/>
    <x v="1"/>
    <x v="6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3253"/>
    <x v="0"/>
    <x v="3244"/>
    <b v="0"/>
    <n v="4"/>
    <b v="0"/>
    <s v="theater/plays"/>
    <x v="1"/>
    <x v="6"/>
    <n v="5"/>
    <n v="62.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54"/>
    <x v="3"/>
    <x v="3245"/>
    <b v="1"/>
    <n v="183"/>
    <b v="1"/>
    <s v="theater/plays"/>
    <x v="1"/>
    <x v="6"/>
    <n v="127"/>
    <n v="69.56999999999999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255"/>
    <x v="0"/>
    <x v="3246"/>
    <b v="0"/>
    <n v="16"/>
    <b v="0"/>
    <s v="theater/plays"/>
    <x v="1"/>
    <x v="6"/>
    <n v="67"/>
    <n v="63.1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3256"/>
    <x v="3"/>
    <x v="3247"/>
    <b v="0"/>
    <n v="21"/>
    <b v="1"/>
    <s v="theater/plays"/>
    <x v="1"/>
    <x v="6"/>
    <n v="116"/>
    <n v="4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257"/>
    <x v="3"/>
    <x v="3248"/>
    <b v="0"/>
    <n v="95"/>
    <b v="1"/>
    <s v="theater/plays"/>
    <x v="1"/>
    <x v="6"/>
    <n v="119"/>
    <n v="125.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258"/>
    <x v="0"/>
    <x v="3249"/>
    <b v="0"/>
    <n v="5"/>
    <b v="0"/>
    <s v="theater/plays"/>
    <x v="1"/>
    <x v="6"/>
    <n v="20"/>
    <n v="3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259"/>
    <x v="0"/>
    <x v="3250"/>
    <b v="0"/>
    <n v="4"/>
    <b v="0"/>
    <s v="theater/plays"/>
    <x v="1"/>
    <x v="6"/>
    <n v="2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260"/>
    <x v="2"/>
    <x v="3251"/>
    <b v="0"/>
    <n v="12"/>
    <b v="1"/>
    <s v="theater/plays"/>
    <x v="1"/>
    <x v="6"/>
    <n v="139"/>
    <n v="57.9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261"/>
    <x v="3"/>
    <x v="3252"/>
    <b v="0"/>
    <n v="8"/>
    <b v="0"/>
    <s v="theater/plays"/>
    <x v="1"/>
    <x v="6"/>
    <n v="11"/>
    <n v="26.7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3262"/>
    <x v="2"/>
    <x v="3253"/>
    <b v="0"/>
    <n v="17"/>
    <b v="1"/>
    <s v="theater/plays"/>
    <x v="1"/>
    <x v="6"/>
    <n v="100"/>
    <n v="117.88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3263"/>
    <x v="2"/>
    <x v="3254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264"/>
    <x v="0"/>
    <x v="3255"/>
    <b v="0"/>
    <n v="12"/>
    <b v="0"/>
    <s v="theater/plays"/>
    <x v="1"/>
    <x v="6"/>
    <n v="57"/>
    <n v="59.58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3265"/>
    <x v="2"/>
    <x v="3256"/>
    <b v="0"/>
    <n v="108"/>
    <b v="1"/>
    <s v="theater/plays"/>
    <x v="1"/>
    <x v="6"/>
    <n v="130"/>
    <n v="42.2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266"/>
    <x v="2"/>
    <x v="3257"/>
    <b v="0"/>
    <n v="0"/>
    <b v="0"/>
    <s v="theater/plays"/>
    <x v="1"/>
    <x v="6"/>
    <n v="0"/>
    <n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3267"/>
    <x v="2"/>
    <x v="3258"/>
    <b v="0"/>
    <n v="31"/>
    <b v="1"/>
    <s v="theater/plays"/>
    <x v="1"/>
    <x v="6"/>
    <n v="101"/>
    <n v="65.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268"/>
    <x v="2"/>
    <x v="3259"/>
    <b v="0"/>
    <n v="14"/>
    <b v="1"/>
    <s v="theater/plays"/>
    <x v="1"/>
    <x v="6"/>
    <n v="100"/>
    <n v="171.4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3269"/>
    <x v="3"/>
    <x v="3260"/>
    <b v="0"/>
    <n v="6"/>
    <b v="0"/>
    <s v="theater/plays"/>
    <x v="1"/>
    <x v="6"/>
    <n v="2"/>
    <n v="15.8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270"/>
    <x v="2"/>
    <x v="3261"/>
    <b v="0"/>
    <n v="47"/>
    <b v="1"/>
    <s v="theater/plays"/>
    <x v="1"/>
    <x v="6"/>
    <n v="104"/>
    <n v="177.6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3271"/>
    <x v="3"/>
    <x v="3262"/>
    <b v="0"/>
    <n v="0"/>
    <b v="0"/>
    <s v="theater/plays"/>
    <x v="1"/>
    <x v="6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272"/>
    <x v="2"/>
    <x v="3263"/>
    <b v="0"/>
    <n v="4"/>
    <b v="0"/>
    <s v="theater/plays"/>
    <x v="1"/>
    <x v="6"/>
    <n v="14"/>
    <n v="71.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273"/>
    <x v="0"/>
    <x v="3264"/>
    <b v="0"/>
    <n v="111"/>
    <b v="1"/>
    <s v="theater/plays"/>
    <x v="1"/>
    <x v="6"/>
    <n v="105"/>
    <n v="32.9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274"/>
    <x v="0"/>
    <x v="3265"/>
    <b v="0"/>
    <n v="3"/>
    <b v="1"/>
    <s v="theater/plays"/>
    <x v="1"/>
    <x v="6"/>
    <n v="104"/>
    <n v="866.6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275"/>
    <x v="2"/>
    <x v="3266"/>
    <b v="0"/>
    <n v="38"/>
    <b v="1"/>
    <s v="theater/plays"/>
    <x v="1"/>
    <x v="6"/>
    <n v="174"/>
    <n v="68.8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276"/>
    <x v="3"/>
    <x v="3267"/>
    <b v="0"/>
    <n v="45"/>
    <b v="1"/>
    <s v="theater/plays"/>
    <x v="1"/>
    <x v="6"/>
    <n v="100"/>
    <n v="37.7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3277"/>
    <x v="0"/>
    <x v="3268"/>
    <b v="0"/>
    <n v="12"/>
    <b v="0"/>
    <s v="theater/plays"/>
    <x v="1"/>
    <x v="6"/>
    <n v="4"/>
    <n v="26.3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278"/>
    <x v="3"/>
    <x v="3269"/>
    <b v="0"/>
    <n v="45"/>
    <b v="1"/>
    <s v="theater/plays"/>
    <x v="1"/>
    <x v="6"/>
    <n v="106"/>
    <n v="136.7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3279"/>
    <x v="3"/>
    <x v="3270"/>
    <b v="0"/>
    <n v="0"/>
    <b v="0"/>
    <s v="theater/plays"/>
    <x v="1"/>
    <x v="6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280"/>
    <x v="2"/>
    <x v="3271"/>
    <b v="0"/>
    <n v="2"/>
    <b v="0"/>
    <s v="theater/plays"/>
    <x v="1"/>
    <x v="6"/>
    <n v="0"/>
    <n v="5.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281"/>
    <x v="3"/>
    <x v="3272"/>
    <b v="0"/>
    <n v="18"/>
    <b v="1"/>
    <s v="theater/plays"/>
    <x v="1"/>
    <x v="6"/>
    <n v="121"/>
    <n v="33.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282"/>
    <x v="0"/>
    <x v="3273"/>
    <b v="0"/>
    <n v="13"/>
    <b v="1"/>
    <s v="theater/plays"/>
    <x v="1"/>
    <x v="6"/>
    <n v="143"/>
    <n v="164.6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283"/>
    <x v="0"/>
    <x v="3274"/>
    <b v="0"/>
    <n v="76"/>
    <b v="1"/>
    <s v="theater/plays"/>
    <x v="1"/>
    <x v="6"/>
    <n v="110"/>
    <n v="72.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284"/>
    <x v="3"/>
    <x v="3275"/>
    <b v="1"/>
    <n v="50"/>
    <b v="0"/>
    <s v="theater/plays"/>
    <x v="1"/>
    <x v="6"/>
    <n v="41"/>
    <n v="81.31999999999999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285"/>
    <x v="3"/>
    <x v="3276"/>
    <b v="0"/>
    <n v="45"/>
    <b v="1"/>
    <s v="theater/plays"/>
    <x v="1"/>
    <x v="6"/>
    <n v="100"/>
    <n v="33.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86"/>
    <x v="1"/>
    <x v="3277"/>
    <b v="0"/>
    <n v="72"/>
    <b v="1"/>
    <s v="theater/plays"/>
    <x v="1"/>
    <x v="6"/>
    <n v="121"/>
    <n v="33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87"/>
    <x v="0"/>
    <x v="3278"/>
    <b v="1"/>
    <n v="21"/>
    <b v="1"/>
    <s v="theater/plays"/>
    <x v="1"/>
    <x v="6"/>
    <n v="104"/>
    <n v="59.5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3288"/>
    <x v="3"/>
    <x v="3279"/>
    <b v="0"/>
    <n v="3"/>
    <b v="0"/>
    <s v="theater/plays"/>
    <x v="1"/>
    <x v="6"/>
    <n v="0"/>
    <n v="18.32999999999999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89"/>
    <x v="0"/>
    <x v="3280"/>
    <b v="0"/>
    <n v="72"/>
    <b v="1"/>
    <s v="theater/plays"/>
    <x v="1"/>
    <x v="6"/>
    <n v="102"/>
    <n v="141.2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3290"/>
    <x v="0"/>
    <x v="3281"/>
    <b v="0"/>
    <n v="4"/>
    <b v="0"/>
    <s v="theater/plays"/>
    <x v="1"/>
    <x v="6"/>
    <n v="1"/>
    <n v="9.7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291"/>
    <x v="2"/>
    <x v="3282"/>
    <b v="0"/>
    <n v="6"/>
    <b v="0"/>
    <s v="theater/plays"/>
    <x v="1"/>
    <x v="6"/>
    <n v="7"/>
    <n v="35.1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292"/>
    <x v="3"/>
    <x v="3283"/>
    <b v="0"/>
    <n v="85"/>
    <b v="1"/>
    <s v="theater/plays"/>
    <x v="1"/>
    <x v="6"/>
    <n v="102"/>
    <n v="66.15000000000000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293"/>
    <x v="4"/>
    <x v="3284"/>
    <b v="1"/>
    <n v="67"/>
    <b v="1"/>
    <s v="theater/plays"/>
    <x v="1"/>
    <x v="6"/>
    <n v="106"/>
    <n v="34.7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3294"/>
    <x v="0"/>
    <x v="3285"/>
    <b v="0"/>
    <n v="1"/>
    <b v="0"/>
    <s v="theater/plays"/>
    <x v="1"/>
    <x v="6"/>
    <n v="0"/>
    <n v="2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295"/>
    <x v="3"/>
    <x v="3286"/>
    <b v="1"/>
    <n v="45"/>
    <b v="1"/>
    <s v="theater/plays"/>
    <x v="1"/>
    <x v="6"/>
    <n v="120"/>
    <n v="31.9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3296"/>
    <x v="3"/>
    <x v="3287"/>
    <b v="0"/>
    <n v="12"/>
    <b v="0"/>
    <s v="theater/plays"/>
    <x v="1"/>
    <x v="6"/>
    <n v="8"/>
    <n v="38.3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97"/>
    <x v="3"/>
    <x v="3288"/>
    <b v="1"/>
    <n v="100"/>
    <b v="1"/>
    <s v="theater/plays"/>
    <x v="1"/>
    <x v="6"/>
    <n v="109"/>
    <n v="54.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298"/>
    <x v="0"/>
    <x v="3289"/>
    <b v="0"/>
    <n v="62"/>
    <b v="1"/>
    <s v="theater/plays"/>
    <x v="1"/>
    <x v="6"/>
    <n v="128"/>
    <n v="82.2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299"/>
    <x v="3"/>
    <x v="3290"/>
    <b v="0"/>
    <n v="41"/>
    <b v="1"/>
    <s v="theater/plays"/>
    <x v="1"/>
    <x v="6"/>
    <n v="105"/>
    <n v="51.2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300"/>
    <x v="3"/>
    <x v="3291"/>
    <b v="0"/>
    <n v="199"/>
    <b v="1"/>
    <s v="theater/plays"/>
    <x v="1"/>
    <x v="6"/>
    <n v="103"/>
    <n v="62.0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301"/>
    <x v="3"/>
    <x v="3292"/>
    <b v="0"/>
    <n v="558"/>
    <b v="1"/>
    <s v="theater/plays"/>
    <x v="1"/>
    <x v="6"/>
    <n v="100"/>
    <n v="179.2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3302"/>
    <x v="3"/>
    <x v="3293"/>
    <b v="0"/>
    <n v="5"/>
    <b v="0"/>
    <s v="theater/plays"/>
    <x v="1"/>
    <x v="6"/>
    <n v="3"/>
    <n v="5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3303"/>
    <x v="3"/>
    <x v="3294"/>
    <b v="0"/>
    <n v="20"/>
    <b v="1"/>
    <s v="theater/plays"/>
    <x v="1"/>
    <x v="6"/>
    <n v="104"/>
    <n v="36.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304"/>
    <x v="2"/>
    <x v="3295"/>
    <b v="0"/>
    <n v="63"/>
    <b v="1"/>
    <s v="theater/plays"/>
    <x v="1"/>
    <x v="6"/>
    <n v="114"/>
    <n v="105.2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305"/>
    <x v="0"/>
    <x v="3296"/>
    <b v="1"/>
    <n v="74"/>
    <b v="1"/>
    <s v="theater/plays"/>
    <x v="1"/>
    <x v="6"/>
    <n v="110"/>
    <n v="45.8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06"/>
    <x v="2"/>
    <x v="3297"/>
    <b v="0"/>
    <n v="30"/>
    <b v="1"/>
    <s v="theater/plays"/>
    <x v="1"/>
    <x v="6"/>
    <n v="112"/>
    <n v="65.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307"/>
    <x v="0"/>
    <x v="3298"/>
    <b v="0"/>
    <n v="29"/>
    <b v="1"/>
    <s v="theater/plays"/>
    <x v="1"/>
    <x v="6"/>
    <n v="121"/>
    <n v="125.3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308"/>
    <x v="0"/>
    <x v="3299"/>
    <b v="0"/>
    <n v="3"/>
    <b v="0"/>
    <s v="theater/plays"/>
    <x v="1"/>
    <x v="6"/>
    <n v="1"/>
    <n v="2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3309"/>
    <x v="0"/>
    <x v="3300"/>
    <b v="0"/>
    <n v="20"/>
    <b v="1"/>
    <s v="theater/plays"/>
    <x v="1"/>
    <x v="6"/>
    <n v="122"/>
    <n v="60.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310"/>
    <x v="3"/>
    <x v="3301"/>
    <b v="0"/>
    <n v="41"/>
    <b v="1"/>
    <s v="theater/plays"/>
    <x v="1"/>
    <x v="6"/>
    <n v="100"/>
    <n v="122.5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311"/>
    <x v="0"/>
    <x v="3302"/>
    <b v="0"/>
    <n v="30"/>
    <b v="1"/>
    <s v="theater/plays"/>
    <x v="1"/>
    <x v="6"/>
    <n v="103"/>
    <n v="68.6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312"/>
    <x v="2"/>
    <x v="3303"/>
    <b v="0"/>
    <n v="47"/>
    <b v="1"/>
    <s v="theater/plays"/>
    <x v="1"/>
    <x v="6"/>
    <n v="105"/>
    <n v="17.82999999999999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3313"/>
    <x v="0"/>
    <x v="3304"/>
    <b v="0"/>
    <n v="1"/>
    <b v="0"/>
    <s v="theater/plays"/>
    <x v="1"/>
    <x v="6"/>
    <n v="2"/>
    <n v="3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314"/>
    <x v="3"/>
    <x v="3305"/>
    <b v="0"/>
    <n v="82"/>
    <b v="1"/>
    <s v="theater/plays"/>
    <x v="1"/>
    <x v="6"/>
    <n v="105"/>
    <n v="64.1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315"/>
    <x v="0"/>
    <x v="3306"/>
    <b v="0"/>
    <n v="71"/>
    <b v="1"/>
    <s v="theater/plays"/>
    <x v="1"/>
    <x v="6"/>
    <n v="101"/>
    <n v="35.4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316"/>
    <x v="0"/>
    <x v="3307"/>
    <b v="0"/>
    <n v="24"/>
    <b v="1"/>
    <s v="theater/plays"/>
    <x v="1"/>
    <x v="6"/>
    <n v="100"/>
    <n v="104.1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317"/>
    <x v="3"/>
    <x v="3308"/>
    <b v="0"/>
    <n v="6"/>
    <b v="0"/>
    <s v="theater/plays"/>
    <x v="1"/>
    <x v="6"/>
    <n v="18"/>
    <n v="4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318"/>
    <x v="1"/>
    <x v="3309"/>
    <b v="0"/>
    <n v="8"/>
    <b v="0"/>
    <s v="theater/plays"/>
    <x v="1"/>
    <x v="6"/>
    <n v="52"/>
    <n v="32.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19"/>
    <x v="0"/>
    <x v="3310"/>
    <b v="0"/>
    <n v="20"/>
    <b v="1"/>
    <s v="theater/plays"/>
    <x v="1"/>
    <x v="6"/>
    <n v="218"/>
    <n v="54.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3320"/>
    <x v="0"/>
    <x v="3311"/>
    <b v="0"/>
    <n v="39"/>
    <b v="0"/>
    <s v="theater/plays"/>
    <x v="1"/>
    <x v="6"/>
    <n v="32"/>
    <n v="60.6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3321"/>
    <x v="3"/>
    <x v="3312"/>
    <b v="0"/>
    <n v="14"/>
    <b v="0"/>
    <s v="theater/plays"/>
    <x v="1"/>
    <x v="6"/>
    <n v="38"/>
    <n v="81.56999999999999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322"/>
    <x v="0"/>
    <x v="3313"/>
    <b v="0"/>
    <n v="1"/>
    <b v="0"/>
    <s v="theater/plays"/>
    <x v="1"/>
    <x v="6"/>
    <n v="2"/>
    <n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323"/>
    <x v="2"/>
    <x v="3314"/>
    <b v="0"/>
    <n v="46"/>
    <b v="1"/>
    <s v="theater/plays"/>
    <x v="1"/>
    <x v="6"/>
    <n v="107"/>
    <n v="63.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3324"/>
    <x v="0"/>
    <x v="3315"/>
    <b v="0"/>
    <n v="139"/>
    <b v="1"/>
    <s v="theater/plays"/>
    <x v="1"/>
    <x v="6"/>
    <n v="101"/>
    <n v="36.4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325"/>
    <x v="2"/>
    <x v="3316"/>
    <b v="0"/>
    <n v="1"/>
    <b v="0"/>
    <s v="theater/plays"/>
    <x v="1"/>
    <x v="6"/>
    <n v="0"/>
    <n v="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3326"/>
    <x v="0"/>
    <x v="3317"/>
    <b v="0"/>
    <n v="2"/>
    <b v="0"/>
    <s v="theater/plays"/>
    <x v="1"/>
    <x v="6"/>
    <n v="1"/>
    <n v="13"/>
  </r>
  <r>
    <n v="2864"/>
    <s v="'Haunting Julia' by Alan Ayckbourn"/>
    <s v="Accessible, original theatre for all!"/>
    <n v="2500"/>
    <n v="40"/>
    <x v="2"/>
    <x v="1"/>
    <s v="GBP"/>
    <n v="1437139080"/>
    <n v="1434552207"/>
    <x v="3327"/>
    <x v="0"/>
    <x v="3318"/>
    <b v="0"/>
    <n v="3"/>
    <b v="0"/>
    <s v="theater/plays"/>
    <x v="1"/>
    <x v="6"/>
    <n v="2"/>
    <n v="1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328"/>
    <x v="0"/>
    <x v="3319"/>
    <b v="0"/>
    <n v="4"/>
    <b v="0"/>
    <s v="theater/plays"/>
    <x v="1"/>
    <x v="6"/>
    <n v="35"/>
    <n v="17.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329"/>
    <x v="0"/>
    <x v="3320"/>
    <b v="1"/>
    <n v="37"/>
    <b v="1"/>
    <s v="theater/plays"/>
    <x v="1"/>
    <x v="6"/>
    <n v="102"/>
    <n v="193.6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330"/>
    <x v="2"/>
    <x v="3321"/>
    <b v="0"/>
    <n v="36"/>
    <b v="1"/>
    <s v="theater/plays"/>
    <x v="1"/>
    <x v="6"/>
    <n v="126"/>
    <n v="55.9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331"/>
    <x v="1"/>
    <x v="3322"/>
    <b v="0"/>
    <n v="16"/>
    <b v="0"/>
    <s v="theater/plays"/>
    <x v="1"/>
    <x v="6"/>
    <n v="108"/>
    <n v="33.7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332"/>
    <x v="1"/>
    <x v="3323"/>
    <b v="0"/>
    <n v="41"/>
    <b v="1"/>
    <s v="theater/plays"/>
    <x v="1"/>
    <x v="6"/>
    <n v="106"/>
    <n v="51.8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3333"/>
    <x v="0"/>
    <x v="3324"/>
    <b v="0"/>
    <n v="22"/>
    <b v="1"/>
    <s v="theater/plays"/>
    <x v="1"/>
    <x v="6"/>
    <n v="122"/>
    <n v="27.7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3334"/>
    <x v="2"/>
    <x v="3325"/>
    <b v="0"/>
    <n v="50"/>
    <b v="1"/>
    <s v="theater/plays"/>
    <x v="1"/>
    <x v="6"/>
    <n v="100"/>
    <n v="5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35"/>
    <x v="0"/>
    <x v="3326"/>
    <b v="0"/>
    <n v="52"/>
    <b v="1"/>
    <s v="theater/plays"/>
    <x v="1"/>
    <x v="6"/>
    <n v="107"/>
    <n v="71.7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336"/>
    <x v="2"/>
    <x v="3327"/>
    <b v="0"/>
    <n v="15"/>
    <b v="1"/>
    <s v="theater/plays"/>
    <x v="1"/>
    <x v="6"/>
    <n v="102"/>
    <n v="203.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337"/>
    <x v="0"/>
    <x v="3328"/>
    <b v="0"/>
    <n v="49"/>
    <b v="1"/>
    <s v="theater/plays"/>
    <x v="1"/>
    <x v="6"/>
    <n v="105"/>
    <n v="107.5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3338"/>
    <x v="1"/>
    <x v="1747"/>
    <b v="0"/>
    <n v="14"/>
    <b v="0"/>
    <s v="theater/plays"/>
    <x v="1"/>
    <x v="6"/>
    <n v="38"/>
    <n v="32.3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339"/>
    <x v="3"/>
    <x v="3329"/>
    <b v="0"/>
    <n v="3"/>
    <b v="0"/>
    <s v="theater/plays"/>
    <x v="1"/>
    <x v="6"/>
    <n v="10"/>
    <n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3340"/>
    <x v="0"/>
    <x v="3330"/>
    <b v="0"/>
    <n v="17"/>
    <b v="0"/>
    <s v="theater/plays"/>
    <x v="1"/>
    <x v="6"/>
    <n v="61"/>
    <n v="179.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341"/>
    <x v="1"/>
    <x v="3331"/>
    <b v="0"/>
    <n v="25"/>
    <b v="1"/>
    <s v="theater/plays"/>
    <x v="1"/>
    <x v="6"/>
    <n v="133"/>
    <n v="26.6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3342"/>
    <x v="0"/>
    <x v="3332"/>
    <b v="0"/>
    <n v="66"/>
    <b v="1"/>
    <s v="theater/plays"/>
    <x v="1"/>
    <x v="6"/>
    <n v="105"/>
    <n v="47.8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3343"/>
    <x v="0"/>
    <x v="3333"/>
    <b v="0"/>
    <n v="6"/>
    <b v="0"/>
    <s v="theater/plays"/>
    <x v="1"/>
    <x v="6"/>
    <n v="19"/>
    <n v="64.1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344"/>
    <x v="3"/>
    <x v="3334"/>
    <b v="1"/>
    <n v="18"/>
    <b v="1"/>
    <s v="theater/plays"/>
    <x v="1"/>
    <x v="6"/>
    <n v="175"/>
    <n v="29.1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3345"/>
    <x v="2"/>
    <x v="3335"/>
    <b v="0"/>
    <n v="142"/>
    <b v="1"/>
    <s v="theater/plays"/>
    <x v="1"/>
    <x v="6"/>
    <n v="105"/>
    <n v="36.8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3346"/>
    <x v="0"/>
    <x v="3336"/>
    <b v="0"/>
    <n v="1"/>
    <b v="0"/>
    <s v="theater/plays"/>
    <x v="1"/>
    <x v="6"/>
    <n v="0"/>
    <n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347"/>
    <x v="1"/>
    <x v="3337"/>
    <b v="0"/>
    <n v="22"/>
    <b v="0"/>
    <s v="theater/plays"/>
    <x v="1"/>
    <x v="6"/>
    <n v="128"/>
    <n v="29.0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3348"/>
    <x v="2"/>
    <x v="3338"/>
    <b v="0"/>
    <n v="96"/>
    <b v="1"/>
    <s v="theater/plays"/>
    <x v="1"/>
    <x v="6"/>
    <n v="128"/>
    <n v="37.2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3349"/>
    <x v="3"/>
    <x v="3339"/>
    <b v="0"/>
    <n v="0"/>
    <b v="0"/>
    <s v="theater/plays"/>
    <x v="1"/>
    <x v="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350"/>
    <x v="2"/>
    <x v="3340"/>
    <b v="0"/>
    <n v="13"/>
    <b v="0"/>
    <s v="theater/plays"/>
    <x v="1"/>
    <x v="6"/>
    <n v="10"/>
    <n v="37.5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351"/>
    <x v="3"/>
    <x v="3341"/>
    <b v="0"/>
    <n v="20"/>
    <b v="1"/>
    <s v="theater/plays"/>
    <x v="1"/>
    <x v="6"/>
    <n v="100"/>
    <n v="62.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352"/>
    <x v="3"/>
    <x v="3342"/>
    <b v="0"/>
    <n v="87"/>
    <b v="1"/>
    <s v="theater/plays"/>
    <x v="1"/>
    <x v="6"/>
    <n v="108"/>
    <n v="46.6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353"/>
    <x v="2"/>
    <x v="3343"/>
    <b v="0"/>
    <n v="37"/>
    <b v="1"/>
    <s v="theater/plays"/>
    <x v="1"/>
    <x v="6"/>
    <n v="100"/>
    <n v="40.54999999999999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354"/>
    <x v="2"/>
    <x v="3344"/>
    <b v="0"/>
    <n v="14"/>
    <b v="1"/>
    <s v="theater/plays"/>
    <x v="1"/>
    <x v="6"/>
    <n v="113"/>
    <n v="64.29000000000000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355"/>
    <x v="3"/>
    <x v="3345"/>
    <b v="1"/>
    <n v="70"/>
    <b v="1"/>
    <s v="theater/plays"/>
    <x v="1"/>
    <x v="6"/>
    <n v="102"/>
    <n v="46.7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356"/>
    <x v="0"/>
    <x v="3346"/>
    <b v="1"/>
    <n v="200"/>
    <b v="1"/>
    <s v="theater/plays"/>
    <x v="1"/>
    <x v="6"/>
    <n v="101"/>
    <n v="60.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357"/>
    <x v="3"/>
    <x v="3347"/>
    <b v="0"/>
    <n v="8"/>
    <b v="1"/>
    <s v="theater/plays"/>
    <x v="1"/>
    <x v="6"/>
    <n v="104"/>
    <n v="9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358"/>
    <x v="2"/>
    <x v="3348"/>
    <b v="1"/>
    <n v="26"/>
    <b v="1"/>
    <s v="theater/plays"/>
    <x v="1"/>
    <x v="6"/>
    <n v="131"/>
    <n v="50.4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359"/>
    <x v="0"/>
    <x v="3349"/>
    <b v="0"/>
    <n v="1"/>
    <b v="0"/>
    <s v="theater/plays"/>
    <x v="1"/>
    <x v="6"/>
    <n v="1"/>
    <n v="1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3360"/>
    <x v="0"/>
    <x v="3350"/>
    <b v="0"/>
    <n v="0"/>
    <b v="0"/>
    <s v="theater/plays"/>
    <x v="1"/>
    <x v="6"/>
    <n v="0"/>
    <n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361"/>
    <x v="0"/>
    <x v="3351"/>
    <b v="0"/>
    <n v="54"/>
    <b v="1"/>
    <s v="theater/plays"/>
    <x v="1"/>
    <x v="6"/>
    <n v="102"/>
    <n v="47.4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3362"/>
    <x v="0"/>
    <x v="3352"/>
    <b v="0"/>
    <n v="6"/>
    <b v="0"/>
    <s v="theater/plays"/>
    <x v="1"/>
    <x v="6"/>
    <n v="22"/>
    <n v="129.1699999999999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363"/>
    <x v="2"/>
    <x v="3353"/>
    <b v="0"/>
    <n v="46"/>
    <b v="1"/>
    <s v="theater/plays"/>
    <x v="1"/>
    <x v="6"/>
    <n v="339"/>
    <n v="62.5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364"/>
    <x v="0"/>
    <x v="3354"/>
    <b v="0"/>
    <n v="5"/>
    <b v="0"/>
    <s v="theater/plays"/>
    <x v="1"/>
    <x v="6"/>
    <n v="5"/>
    <n v="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365"/>
    <x v="2"/>
    <x v="3355"/>
    <b v="0"/>
    <n v="34"/>
    <b v="1"/>
    <s v="theater/plays"/>
    <x v="1"/>
    <x v="6"/>
    <n v="102"/>
    <n v="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3366"/>
    <x v="0"/>
    <x v="3356"/>
    <b v="0"/>
    <n v="3"/>
    <b v="0"/>
    <s v="theater/plays"/>
    <x v="1"/>
    <x v="6"/>
    <n v="0"/>
    <n v="23.3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367"/>
    <x v="0"/>
    <x v="3357"/>
    <b v="0"/>
    <n v="30"/>
    <b v="1"/>
    <s v="theater/plays"/>
    <x v="1"/>
    <x v="6"/>
    <n v="120"/>
    <n v="159.4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68"/>
    <x v="2"/>
    <x v="3358"/>
    <b v="0"/>
    <n v="175"/>
    <b v="1"/>
    <s v="theater/plays"/>
    <x v="1"/>
    <x v="6"/>
    <n v="105"/>
    <n v="89.5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3369"/>
    <x v="0"/>
    <x v="3359"/>
    <b v="0"/>
    <n v="86"/>
    <b v="1"/>
    <s v="theater/plays"/>
    <x v="1"/>
    <x v="6"/>
    <n v="109"/>
    <n v="44.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370"/>
    <x v="4"/>
    <x v="3360"/>
    <b v="1"/>
    <n v="62"/>
    <b v="1"/>
    <s v="theater/plays"/>
    <x v="1"/>
    <x v="6"/>
    <n v="114"/>
    <n v="77.3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371"/>
    <x v="3"/>
    <x v="3361"/>
    <b v="0"/>
    <n v="4"/>
    <b v="0"/>
    <s v="theater/plays"/>
    <x v="1"/>
    <x v="6"/>
    <n v="5"/>
    <n v="6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72"/>
    <x v="0"/>
    <x v="3362"/>
    <b v="0"/>
    <n v="45"/>
    <b v="1"/>
    <s v="theater/plays"/>
    <x v="1"/>
    <x v="6"/>
    <n v="104"/>
    <n v="34.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373"/>
    <x v="2"/>
    <x v="3363"/>
    <b v="0"/>
    <n v="9"/>
    <b v="1"/>
    <s v="theater/plays"/>
    <x v="1"/>
    <x v="6"/>
    <n v="104"/>
    <n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3374"/>
    <x v="2"/>
    <x v="3364"/>
    <b v="0"/>
    <n v="4"/>
    <b v="0"/>
    <s v="theater/plays"/>
    <x v="1"/>
    <x v="6"/>
    <n v="34"/>
    <n v="6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3375"/>
    <x v="0"/>
    <x v="3365"/>
    <b v="0"/>
    <n v="39"/>
    <b v="1"/>
    <s v="theater/plays"/>
    <x v="1"/>
    <x v="6"/>
    <n v="109"/>
    <n v="41.9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376"/>
    <x v="3"/>
    <x v="3366"/>
    <b v="0"/>
    <n v="20"/>
    <b v="1"/>
    <s v="theater/plays"/>
    <x v="1"/>
    <x v="6"/>
    <n v="100"/>
    <n v="110.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377"/>
    <x v="2"/>
    <x v="3367"/>
    <b v="0"/>
    <n v="1"/>
    <b v="0"/>
    <s v="theater/plays"/>
    <x v="1"/>
    <x v="6"/>
    <n v="0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3378"/>
    <x v="0"/>
    <x v="3368"/>
    <b v="0"/>
    <n v="169"/>
    <b v="1"/>
    <s v="theater/plays"/>
    <x v="1"/>
    <x v="6"/>
    <n v="142"/>
    <n v="25.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379"/>
    <x v="0"/>
    <x v="3369"/>
    <b v="0"/>
    <n v="10"/>
    <b v="1"/>
    <s v="theater/plays"/>
    <x v="1"/>
    <x v="6"/>
    <n v="110"/>
    <n v="5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3380"/>
    <x v="2"/>
    <x v="3370"/>
    <b v="0"/>
    <n v="2"/>
    <b v="0"/>
    <s v="theater/plays"/>
    <x v="1"/>
    <x v="6"/>
    <n v="0"/>
    <n v="10.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381"/>
    <x v="0"/>
    <x v="3371"/>
    <b v="0"/>
    <n v="4"/>
    <b v="0"/>
    <s v="theater/plays"/>
    <x v="1"/>
    <x v="6"/>
    <n v="2"/>
    <n v="11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3382"/>
    <x v="0"/>
    <x v="3372"/>
    <b v="0"/>
    <n v="24"/>
    <b v="1"/>
    <s v="theater/plays"/>
    <x v="1"/>
    <x v="6"/>
    <n v="109"/>
    <n v="136.4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83"/>
    <x v="0"/>
    <x v="3373"/>
    <b v="0"/>
    <n v="15"/>
    <b v="1"/>
    <s v="theater/plays"/>
    <x v="1"/>
    <x v="6"/>
    <n v="113"/>
    <n v="3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384"/>
    <x v="0"/>
    <x v="3374"/>
    <b v="0"/>
    <n v="1"/>
    <b v="0"/>
    <s v="theater/plays"/>
    <x v="1"/>
    <x v="6"/>
    <n v="0"/>
    <n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385"/>
    <x v="3"/>
    <x v="3375"/>
    <b v="0"/>
    <n v="38"/>
    <b v="1"/>
    <s v="theater/plays"/>
    <x v="1"/>
    <x v="6"/>
    <n v="100"/>
    <n v="31.5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86"/>
    <x v="2"/>
    <x v="3376"/>
    <b v="0"/>
    <n v="33"/>
    <b v="1"/>
    <s v="theater/plays"/>
    <x v="1"/>
    <x v="6"/>
    <n v="101"/>
    <n v="24.5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387"/>
    <x v="0"/>
    <x v="3377"/>
    <b v="0"/>
    <n v="104"/>
    <b v="1"/>
    <s v="theater/plays"/>
    <x v="1"/>
    <x v="6"/>
    <n v="154"/>
    <n v="110.8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388"/>
    <x v="0"/>
    <x v="3378"/>
    <b v="0"/>
    <n v="27"/>
    <b v="1"/>
    <s v="theater/plays"/>
    <x v="1"/>
    <x v="6"/>
    <n v="124"/>
    <n v="45.04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3389"/>
    <x v="0"/>
    <x v="3379"/>
    <b v="0"/>
    <n v="0"/>
    <b v="0"/>
    <s v="theater/plays"/>
    <x v="1"/>
    <x v="6"/>
    <n v="0"/>
    <n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390"/>
    <x v="0"/>
    <x v="3380"/>
    <b v="0"/>
    <n v="14"/>
    <b v="1"/>
    <s v="theater/plays"/>
    <x v="1"/>
    <x v="6"/>
    <n v="129"/>
    <n v="30.7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91"/>
    <x v="2"/>
    <x v="3381"/>
    <b v="0"/>
    <n v="15"/>
    <b v="1"/>
    <s v="theater/plays"/>
    <x v="1"/>
    <x v="6"/>
    <n v="126"/>
    <n v="147.330000000000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392"/>
    <x v="0"/>
    <x v="3382"/>
    <b v="0"/>
    <n v="66"/>
    <b v="1"/>
    <s v="theater/plays"/>
    <x v="1"/>
    <x v="6"/>
    <n v="128"/>
    <n v="38.7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93"/>
    <x v="3"/>
    <x v="3383"/>
    <b v="0"/>
    <n v="26"/>
    <b v="1"/>
    <s v="theater/plays"/>
    <x v="1"/>
    <x v="6"/>
    <n v="117"/>
    <n v="44.9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394"/>
    <x v="3"/>
    <x v="3384"/>
    <b v="0"/>
    <n v="26"/>
    <b v="1"/>
    <s v="theater/plays"/>
    <x v="1"/>
    <x v="6"/>
    <n v="100"/>
    <n v="115.3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3395"/>
    <x v="0"/>
    <x v="3385"/>
    <b v="0"/>
    <n v="102"/>
    <b v="1"/>
    <s v="theater/plays"/>
    <x v="1"/>
    <x v="6"/>
    <n v="106"/>
    <n v="103.9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396"/>
    <x v="0"/>
    <x v="3386"/>
    <b v="0"/>
    <n v="1"/>
    <b v="0"/>
    <s v="theater/plays"/>
    <x v="1"/>
    <x v="6"/>
    <n v="0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397"/>
    <x v="3"/>
    <x v="3387"/>
    <b v="0"/>
    <n v="2"/>
    <b v="0"/>
    <s v="theater/plays"/>
    <x v="1"/>
    <x v="6"/>
    <n v="1"/>
    <n v="12.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3398"/>
    <x v="0"/>
    <x v="3388"/>
    <b v="0"/>
    <n v="3"/>
    <b v="0"/>
    <s v="theater/plays"/>
    <x v="1"/>
    <x v="6"/>
    <n v="32"/>
    <n v="26.6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3399"/>
    <x v="3"/>
    <x v="3389"/>
    <b v="0"/>
    <n v="13"/>
    <b v="0"/>
    <s v="theater/plays"/>
    <x v="1"/>
    <x v="6"/>
    <n v="29"/>
    <n v="44.3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3400"/>
    <x v="3"/>
    <x v="3390"/>
    <b v="0"/>
    <n v="4"/>
    <b v="0"/>
    <s v="theater/plays"/>
    <x v="1"/>
    <x v="6"/>
    <n v="8"/>
    <n v="4.7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3401"/>
    <x v="2"/>
    <x v="3391"/>
    <b v="0"/>
    <n v="1"/>
    <b v="0"/>
    <s v="theater/plays"/>
    <x v="1"/>
    <x v="6"/>
    <n v="5"/>
    <n v="3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402"/>
    <x v="5"/>
    <x v="3392"/>
    <b v="1"/>
    <n v="25"/>
    <b v="1"/>
    <s v="theater/plays"/>
    <x v="1"/>
    <x v="6"/>
    <n v="104"/>
    <n v="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403"/>
    <x v="0"/>
    <x v="3393"/>
    <b v="1"/>
    <n v="49"/>
    <b v="1"/>
    <s v="theater/plays"/>
    <x v="1"/>
    <x v="6"/>
    <n v="103"/>
    <n v="52.5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404"/>
    <x v="0"/>
    <x v="3394"/>
    <b v="1"/>
    <n v="73"/>
    <b v="1"/>
    <s v="theater/plays"/>
    <x v="1"/>
    <x v="6"/>
    <n v="109"/>
    <n v="74.8199999999999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405"/>
    <x v="2"/>
    <x v="3395"/>
    <b v="0"/>
    <n v="21"/>
    <b v="1"/>
    <s v="theater/plays"/>
    <x v="1"/>
    <x v="6"/>
    <n v="153"/>
    <n v="143.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406"/>
    <x v="0"/>
    <x v="3396"/>
    <b v="0"/>
    <n v="47"/>
    <b v="1"/>
    <s v="theater/plays"/>
    <x v="1"/>
    <x v="6"/>
    <n v="122"/>
    <n v="129.360000000000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407"/>
    <x v="3"/>
    <x v="3397"/>
    <b v="1"/>
    <n v="226"/>
    <b v="1"/>
    <s v="theater/plays"/>
    <x v="1"/>
    <x v="6"/>
    <n v="119"/>
    <n v="50.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408"/>
    <x v="2"/>
    <x v="3398"/>
    <b v="0"/>
    <n v="38"/>
    <b v="1"/>
    <s v="theater/plays"/>
    <x v="1"/>
    <x v="6"/>
    <n v="138"/>
    <n v="109.0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09"/>
    <x v="0"/>
    <x v="3399"/>
    <b v="0"/>
    <n v="33"/>
    <b v="1"/>
    <s v="theater/plays"/>
    <x v="1"/>
    <x v="6"/>
    <n v="100"/>
    <n v="148.4799999999999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10"/>
    <x v="0"/>
    <x v="3400"/>
    <b v="0"/>
    <n v="14"/>
    <b v="1"/>
    <s v="theater/plays"/>
    <x v="1"/>
    <x v="6"/>
    <n v="104"/>
    <n v="186.0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411"/>
    <x v="0"/>
    <x v="3401"/>
    <b v="0"/>
    <n v="0"/>
    <b v="0"/>
    <s v="theater/plays"/>
    <x v="1"/>
    <x v="6"/>
    <n v="0"/>
    <n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412"/>
    <x v="3"/>
    <x v="3402"/>
    <b v="0"/>
    <n v="40"/>
    <b v="1"/>
    <s v="theater/plays"/>
    <x v="1"/>
    <x v="6"/>
    <n v="101"/>
    <n v="88.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3413"/>
    <x v="2"/>
    <x v="3403"/>
    <b v="0"/>
    <n v="1"/>
    <b v="0"/>
    <s v="theater/plays"/>
    <x v="1"/>
    <x v="6"/>
    <n v="1"/>
    <n v="5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414"/>
    <x v="0"/>
    <x v="3404"/>
    <b v="0"/>
    <n v="40"/>
    <b v="1"/>
    <s v="theater/plays"/>
    <x v="1"/>
    <x v="6"/>
    <n v="105"/>
    <n v="86.2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3415"/>
    <x v="0"/>
    <x v="3405"/>
    <b v="0"/>
    <n v="93"/>
    <b v="1"/>
    <s v="theater/plays"/>
    <x v="1"/>
    <x v="6"/>
    <n v="187"/>
    <n v="20.1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416"/>
    <x v="0"/>
    <x v="3406"/>
    <b v="0"/>
    <n v="0"/>
    <b v="0"/>
    <s v="theater/plays"/>
    <x v="1"/>
    <x v="6"/>
    <n v="0"/>
    <n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417"/>
    <x v="2"/>
    <x v="3407"/>
    <b v="1"/>
    <n v="97"/>
    <b v="1"/>
    <s v="theater/plays"/>
    <x v="1"/>
    <x v="6"/>
    <n v="106"/>
    <n v="251.7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3418"/>
    <x v="2"/>
    <x v="3408"/>
    <b v="0"/>
    <n v="3"/>
    <b v="0"/>
    <s v="theater/plays"/>
    <x v="1"/>
    <x v="6"/>
    <n v="5"/>
    <n v="90.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3419"/>
    <x v="3"/>
    <x v="3409"/>
    <b v="0"/>
    <n v="91"/>
    <b v="1"/>
    <s v="theater/plays"/>
    <x v="1"/>
    <x v="6"/>
    <n v="106"/>
    <n v="69.8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420"/>
    <x v="0"/>
    <x v="3410"/>
    <b v="0"/>
    <n v="28"/>
    <b v="1"/>
    <s v="theater/plays"/>
    <x v="1"/>
    <x v="6"/>
    <n v="104"/>
    <n v="36.9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421"/>
    <x v="0"/>
    <x v="3411"/>
    <b v="0"/>
    <n v="24"/>
    <b v="1"/>
    <s v="theater/plays"/>
    <x v="1"/>
    <x v="6"/>
    <n v="104"/>
    <n v="43.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422"/>
    <x v="0"/>
    <x v="3412"/>
    <b v="1"/>
    <n v="43"/>
    <b v="0"/>
    <s v="theater/plays"/>
    <x v="1"/>
    <x v="6"/>
    <n v="16"/>
    <n v="49.5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23"/>
    <x v="0"/>
    <x v="3413"/>
    <b v="0"/>
    <n v="165"/>
    <b v="1"/>
    <s v="theater/plays"/>
    <x v="1"/>
    <x v="6"/>
    <n v="110"/>
    <n v="99.7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424"/>
    <x v="3"/>
    <x v="3414"/>
    <b v="0"/>
    <n v="35"/>
    <b v="1"/>
    <s v="theater/plays"/>
    <x v="1"/>
    <x v="6"/>
    <n v="117"/>
    <n v="100.1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425"/>
    <x v="3"/>
    <x v="3415"/>
    <b v="0"/>
    <n v="78"/>
    <b v="1"/>
    <s v="theater/plays"/>
    <x v="1"/>
    <x v="6"/>
    <n v="103"/>
    <n v="39.5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3426"/>
    <x v="2"/>
    <x v="3416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3427"/>
    <x v="1"/>
    <x v="3417"/>
    <b v="0"/>
    <n v="7"/>
    <b v="0"/>
    <s v="theater/plays"/>
    <x v="1"/>
    <x v="6"/>
    <n v="7"/>
    <n v="30.7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3428"/>
    <x v="2"/>
    <x v="3418"/>
    <b v="0"/>
    <n v="10"/>
    <b v="0"/>
    <s v="theater/plays"/>
    <x v="1"/>
    <x v="6"/>
    <n v="3"/>
    <n v="27.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3429"/>
    <x v="2"/>
    <x v="3419"/>
    <b v="0"/>
    <n v="2"/>
    <b v="0"/>
    <s v="theater/plays"/>
    <x v="1"/>
    <x v="6"/>
    <n v="0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3430"/>
    <x v="3"/>
    <x v="3420"/>
    <b v="0"/>
    <n v="8"/>
    <b v="0"/>
    <s v="theater/plays"/>
    <x v="1"/>
    <x v="6"/>
    <n v="37"/>
    <n v="91.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431"/>
    <x v="2"/>
    <x v="3421"/>
    <b v="0"/>
    <n v="34"/>
    <b v="1"/>
    <s v="theater/plays"/>
    <x v="1"/>
    <x v="6"/>
    <n v="113"/>
    <n v="99.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2"/>
    <x v="3"/>
    <x v="3422"/>
    <b v="0"/>
    <n v="21"/>
    <b v="1"/>
    <s v="theater/plays"/>
    <x v="1"/>
    <x v="6"/>
    <n v="100"/>
    <n v="95.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433"/>
    <x v="3"/>
    <x v="3423"/>
    <b v="0"/>
    <n v="20"/>
    <b v="1"/>
    <s v="theater/plays"/>
    <x v="1"/>
    <x v="6"/>
    <n v="100"/>
    <n v="38.6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434"/>
    <x v="3"/>
    <x v="3424"/>
    <b v="1"/>
    <n v="184"/>
    <b v="1"/>
    <s v="theater/plays"/>
    <x v="1"/>
    <x v="6"/>
    <n v="102"/>
    <n v="66.5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3435"/>
    <x v="2"/>
    <x v="3425"/>
    <b v="0"/>
    <n v="1"/>
    <b v="0"/>
    <s v="theater/plays"/>
    <x v="1"/>
    <x v="6"/>
    <n v="3"/>
    <n v="8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436"/>
    <x v="3"/>
    <x v="3426"/>
    <b v="0"/>
    <n v="65"/>
    <b v="1"/>
    <s v="theater/plays"/>
    <x v="1"/>
    <x v="6"/>
    <n v="111"/>
    <n v="68.34999999999999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3437"/>
    <x v="2"/>
    <x v="3427"/>
    <b v="0"/>
    <n v="15"/>
    <b v="0"/>
    <s v="theater/plays"/>
    <x v="1"/>
    <x v="6"/>
    <n v="20"/>
    <n v="5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3438"/>
    <x v="0"/>
    <x v="3428"/>
    <b v="0"/>
    <n v="0"/>
    <b v="0"/>
    <s v="theater/plays"/>
    <x v="1"/>
    <x v="6"/>
    <n v="0"/>
    <n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9"/>
    <x v="2"/>
    <x v="3429"/>
    <b v="0"/>
    <n v="42"/>
    <b v="1"/>
    <s v="theater/plays"/>
    <x v="1"/>
    <x v="6"/>
    <n v="110"/>
    <n v="52.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0"/>
    <x v="2"/>
    <x v="3430"/>
    <b v="0"/>
    <n v="20"/>
    <b v="1"/>
    <s v="theater/plays"/>
    <x v="1"/>
    <x v="6"/>
    <n v="171"/>
    <n v="68.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441"/>
    <x v="3"/>
    <x v="3431"/>
    <b v="0"/>
    <n v="125"/>
    <b v="1"/>
    <s v="theater/plays"/>
    <x v="1"/>
    <x v="6"/>
    <n v="100"/>
    <n v="93.9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3442"/>
    <x v="0"/>
    <x v="3432"/>
    <b v="0"/>
    <n v="4"/>
    <b v="0"/>
    <s v="theater/plays"/>
    <x v="1"/>
    <x v="6"/>
    <n v="6"/>
    <n v="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443"/>
    <x v="0"/>
    <x v="3433"/>
    <b v="1"/>
    <n v="163"/>
    <b v="1"/>
    <s v="theater/plays"/>
    <x v="1"/>
    <x v="6"/>
    <n v="131"/>
    <n v="48.3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444"/>
    <x v="2"/>
    <x v="3434"/>
    <b v="0"/>
    <n v="79"/>
    <b v="1"/>
    <s v="theater/plays"/>
    <x v="1"/>
    <x v="6"/>
    <n v="100"/>
    <n v="69.81999999999999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3445"/>
    <x v="2"/>
    <x v="3435"/>
    <b v="0"/>
    <n v="9"/>
    <b v="0"/>
    <s v="theater/plays"/>
    <x v="1"/>
    <x v="6"/>
    <n v="7"/>
    <n v="29.5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46"/>
    <x v="2"/>
    <x v="3436"/>
    <b v="0"/>
    <n v="44"/>
    <b v="1"/>
    <s v="theater/plays"/>
    <x v="1"/>
    <x v="6"/>
    <n v="114"/>
    <n v="64.9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447"/>
    <x v="0"/>
    <x v="3437"/>
    <b v="1"/>
    <n v="9"/>
    <b v="0"/>
    <s v="theater/plays"/>
    <x v="1"/>
    <x v="6"/>
    <n v="16"/>
    <n v="188.5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448"/>
    <x v="2"/>
    <x v="3438"/>
    <b v="0"/>
    <n v="11"/>
    <b v="0"/>
    <s v="theater/plays"/>
    <x v="1"/>
    <x v="6"/>
    <n v="3"/>
    <n v="47.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49"/>
    <x v="0"/>
    <x v="3439"/>
    <b v="0"/>
    <n v="76"/>
    <b v="1"/>
    <s v="theater/plays"/>
    <x v="1"/>
    <x v="6"/>
    <n v="104"/>
    <n v="81.7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450"/>
    <x v="2"/>
    <x v="3440"/>
    <b v="0"/>
    <n v="80"/>
    <b v="1"/>
    <s v="theater/plays"/>
    <x v="1"/>
    <x v="6"/>
    <n v="114"/>
    <n v="56.8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3451"/>
    <x v="0"/>
    <x v="3441"/>
    <b v="0"/>
    <n v="104"/>
    <b v="1"/>
    <s v="theater/plays"/>
    <x v="1"/>
    <x v="6"/>
    <n v="105"/>
    <n v="50.3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452"/>
    <x v="3"/>
    <x v="3442"/>
    <b v="0"/>
    <n v="26"/>
    <b v="1"/>
    <s v="theater/plays"/>
    <x v="1"/>
    <x v="6"/>
    <n v="101"/>
    <n v="302.3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3453"/>
    <x v="0"/>
    <x v="3443"/>
    <b v="0"/>
    <n v="2"/>
    <b v="0"/>
    <s v="theater/plays"/>
    <x v="1"/>
    <x v="6"/>
    <n v="10"/>
    <n v="100.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454"/>
    <x v="2"/>
    <x v="3444"/>
    <b v="0"/>
    <n v="38"/>
    <b v="1"/>
    <s v="theater/plays"/>
    <x v="1"/>
    <x v="6"/>
    <n v="101"/>
    <n v="66.4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455"/>
    <x v="3"/>
    <x v="3445"/>
    <b v="0"/>
    <n v="44"/>
    <b v="1"/>
    <s v="theater/plays"/>
    <x v="1"/>
    <x v="6"/>
    <n v="101"/>
    <n v="114.5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56"/>
    <x v="2"/>
    <x v="3446"/>
    <b v="0"/>
    <n v="42"/>
    <b v="1"/>
    <s v="theater/plays"/>
    <x v="1"/>
    <x v="6"/>
    <n v="102"/>
    <n v="40.2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457"/>
    <x v="0"/>
    <x v="3447"/>
    <b v="0"/>
    <n v="3"/>
    <b v="0"/>
    <s v="theater/plays"/>
    <x v="1"/>
    <x v="6"/>
    <n v="6"/>
    <n v="4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458"/>
    <x v="1"/>
    <x v="3448"/>
    <b v="0"/>
    <n v="1"/>
    <b v="0"/>
    <s v="theater/plays"/>
    <x v="1"/>
    <x v="6"/>
    <n v="1"/>
    <n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459"/>
    <x v="0"/>
    <x v="3449"/>
    <b v="1"/>
    <n v="12"/>
    <b v="0"/>
    <s v="theater/plays"/>
    <x v="1"/>
    <x v="6"/>
    <n v="2"/>
    <n v="70.1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460"/>
    <x v="0"/>
    <x v="3450"/>
    <b v="0"/>
    <n v="1"/>
    <b v="0"/>
    <s v="theater/plays"/>
    <x v="1"/>
    <x v="6"/>
    <n v="10"/>
    <n v="1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461"/>
    <x v="0"/>
    <x v="3451"/>
    <b v="0"/>
    <n v="53"/>
    <b v="1"/>
    <s v="theater/plays"/>
    <x v="1"/>
    <x v="6"/>
    <n v="113"/>
    <n v="10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462"/>
    <x v="0"/>
    <x v="3452"/>
    <b v="0"/>
    <n v="88"/>
    <b v="1"/>
    <s v="theater/plays"/>
    <x v="1"/>
    <x v="6"/>
    <n v="136"/>
    <n v="46.4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463"/>
    <x v="0"/>
    <x v="3453"/>
    <b v="0"/>
    <n v="57"/>
    <b v="1"/>
    <s v="theater/plays"/>
    <x v="1"/>
    <x v="6"/>
    <n v="101"/>
    <n v="142.2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64"/>
    <x v="0"/>
    <x v="3454"/>
    <b v="0"/>
    <n v="57"/>
    <b v="1"/>
    <s v="theater/plays"/>
    <x v="1"/>
    <x v="6"/>
    <n v="113"/>
    <n v="39.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465"/>
    <x v="0"/>
    <x v="3455"/>
    <b v="0"/>
    <n v="4"/>
    <b v="0"/>
    <s v="theater/plays"/>
    <x v="1"/>
    <x v="6"/>
    <n v="21"/>
    <n v="37.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466"/>
    <x v="2"/>
    <x v="3456"/>
    <b v="0"/>
    <n v="14"/>
    <b v="1"/>
    <s v="theater/plays"/>
    <x v="1"/>
    <x v="6"/>
    <n v="153"/>
    <n v="109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467"/>
    <x v="1"/>
    <x v="3457"/>
    <b v="0"/>
    <n v="4"/>
    <b v="0"/>
    <s v="theater/plays"/>
    <x v="1"/>
    <x v="6"/>
    <n v="4"/>
    <n v="93.7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3468"/>
    <x v="2"/>
    <x v="3458"/>
    <b v="0"/>
    <n v="0"/>
    <b v="0"/>
    <s v="theater/plays"/>
    <x v="1"/>
    <x v="6"/>
    <n v="0"/>
    <n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469"/>
    <x v="2"/>
    <x v="3459"/>
    <b v="0"/>
    <n v="29"/>
    <b v="1"/>
    <s v="theater/plays"/>
    <x v="1"/>
    <x v="6"/>
    <n v="116"/>
    <n v="80.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470"/>
    <x v="3"/>
    <x v="3460"/>
    <b v="1"/>
    <n v="74"/>
    <b v="1"/>
    <s v="theater/plays"/>
    <x v="1"/>
    <x v="6"/>
    <n v="103"/>
    <n v="139.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471"/>
    <x v="2"/>
    <x v="3461"/>
    <b v="0"/>
    <n v="3"/>
    <b v="1"/>
    <s v="theater/plays"/>
    <x v="1"/>
    <x v="6"/>
    <n v="140"/>
    <n v="23.3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3472"/>
    <x v="3"/>
    <x v="3462"/>
    <b v="0"/>
    <n v="7"/>
    <b v="0"/>
    <s v="theater/plays"/>
    <x v="1"/>
    <x v="6"/>
    <n v="14"/>
    <n v="1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473"/>
    <x v="0"/>
    <x v="3463"/>
    <b v="0"/>
    <n v="11"/>
    <b v="1"/>
    <s v="theater/plays"/>
    <x v="1"/>
    <x v="6"/>
    <n v="101"/>
    <n v="18.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3474"/>
    <x v="3"/>
    <x v="3464"/>
    <b v="0"/>
    <n v="3"/>
    <b v="0"/>
    <s v="theater/plays"/>
    <x v="1"/>
    <x v="6"/>
    <n v="0"/>
    <n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3475"/>
    <x v="0"/>
    <x v="3465"/>
    <b v="0"/>
    <n v="19"/>
    <b v="1"/>
    <s v="theater/plays"/>
    <x v="1"/>
    <x v="6"/>
    <n v="108"/>
    <n v="113.4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76"/>
    <x v="0"/>
    <x v="3466"/>
    <b v="0"/>
    <n v="56"/>
    <b v="1"/>
    <s v="theater/plays"/>
    <x v="1"/>
    <x v="6"/>
    <n v="155"/>
    <n v="83.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477"/>
    <x v="2"/>
    <x v="3467"/>
    <b v="0"/>
    <n v="49"/>
    <b v="1"/>
    <s v="theater/plays"/>
    <x v="1"/>
    <x v="6"/>
    <n v="126"/>
    <n v="25.6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478"/>
    <x v="2"/>
    <x v="3468"/>
    <b v="0"/>
    <n v="15"/>
    <b v="1"/>
    <s v="theater/plays"/>
    <x v="1"/>
    <x v="6"/>
    <n v="127"/>
    <n v="25.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479"/>
    <x v="3"/>
    <x v="3469"/>
    <b v="0"/>
    <n v="36"/>
    <b v="0"/>
    <s v="theater/plays"/>
    <x v="1"/>
    <x v="6"/>
    <n v="37"/>
    <n v="83.1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3480"/>
    <x v="2"/>
    <x v="3470"/>
    <b v="0"/>
    <n v="0"/>
    <b v="0"/>
    <s v="theater/plays"/>
    <x v="1"/>
    <x v="6"/>
    <n v="0"/>
    <n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481"/>
    <x v="0"/>
    <x v="3471"/>
    <b v="0"/>
    <n v="38"/>
    <b v="1"/>
    <s v="theater/plays"/>
    <x v="1"/>
    <x v="6"/>
    <n v="184"/>
    <n v="2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3482"/>
    <x v="0"/>
    <x v="3472"/>
    <b v="0"/>
    <n v="64"/>
    <b v="1"/>
    <s v="theater/plays"/>
    <x v="1"/>
    <x v="6"/>
    <n v="102"/>
    <n v="39.8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483"/>
    <x v="2"/>
    <x v="3473"/>
    <b v="1"/>
    <n v="50"/>
    <b v="1"/>
    <s v="theater/plays"/>
    <x v="1"/>
    <x v="6"/>
    <n v="128"/>
    <n v="57.5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484"/>
    <x v="0"/>
    <x v="3474"/>
    <b v="0"/>
    <n v="9"/>
    <b v="1"/>
    <s v="theater/plays"/>
    <x v="1"/>
    <x v="6"/>
    <n v="100"/>
    <n v="55.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485"/>
    <x v="0"/>
    <x v="3475"/>
    <b v="0"/>
    <n v="18"/>
    <b v="1"/>
    <s v="theater/plays"/>
    <x v="1"/>
    <x v="6"/>
    <n v="221"/>
    <n v="61.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86"/>
    <x v="0"/>
    <x v="3476"/>
    <b v="0"/>
    <n v="3"/>
    <b v="1"/>
    <s v="theater/plays"/>
    <x v="1"/>
    <x v="6"/>
    <n v="122"/>
    <n v="203.3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487"/>
    <x v="2"/>
    <x v="3477"/>
    <b v="0"/>
    <n v="0"/>
    <b v="0"/>
    <s v="theater/plays"/>
    <x v="1"/>
    <x v="6"/>
    <n v="0"/>
    <n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488"/>
    <x v="2"/>
    <x v="3478"/>
    <b v="0"/>
    <n v="64"/>
    <b v="1"/>
    <s v="theater/plays"/>
    <x v="1"/>
    <x v="6"/>
    <n v="105"/>
    <n v="40.9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489"/>
    <x v="2"/>
    <x v="3479"/>
    <b v="0"/>
    <n v="83"/>
    <b v="1"/>
    <s v="theater/plays"/>
    <x v="1"/>
    <x v="6"/>
    <n v="128"/>
    <n v="30.9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490"/>
    <x v="3"/>
    <x v="3480"/>
    <b v="0"/>
    <n v="2"/>
    <b v="0"/>
    <s v="theater/plays"/>
    <x v="1"/>
    <x v="6"/>
    <n v="1"/>
    <n v="22.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491"/>
    <x v="0"/>
    <x v="3481"/>
    <b v="0"/>
    <n v="274"/>
    <b v="1"/>
    <s v="theater/plays"/>
    <x v="1"/>
    <x v="6"/>
    <n v="128"/>
    <n v="186.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492"/>
    <x v="3"/>
    <x v="3482"/>
    <b v="0"/>
    <n v="73"/>
    <b v="1"/>
    <s v="theater/plays"/>
    <x v="1"/>
    <x v="6"/>
    <n v="100"/>
    <n v="550.0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3493"/>
    <x v="2"/>
    <x v="3483"/>
    <b v="0"/>
    <n v="3"/>
    <b v="0"/>
    <s v="theater/plays"/>
    <x v="1"/>
    <x v="6"/>
    <n v="2"/>
    <n v="163.330000000000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494"/>
    <x v="0"/>
    <x v="3484"/>
    <b v="1"/>
    <n v="47"/>
    <b v="1"/>
    <s v="theater/plays"/>
    <x v="1"/>
    <x v="6"/>
    <n v="100"/>
    <n v="127.8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495"/>
    <x v="0"/>
    <x v="3485"/>
    <b v="0"/>
    <n v="23"/>
    <b v="0"/>
    <s v="theater/plays"/>
    <x v="1"/>
    <x v="6"/>
    <n v="44"/>
    <n v="57.1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496"/>
    <x v="3"/>
    <x v="3486"/>
    <b v="0"/>
    <n v="20"/>
    <b v="1"/>
    <s v="theater/plays"/>
    <x v="1"/>
    <x v="6"/>
    <n v="101"/>
    <n v="75.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497"/>
    <x v="0"/>
    <x v="3487"/>
    <b v="0"/>
    <n v="17"/>
    <b v="0"/>
    <s v="theater/plays"/>
    <x v="1"/>
    <x v="6"/>
    <n v="12"/>
    <n v="81.4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3498"/>
    <x v="2"/>
    <x v="3488"/>
    <b v="0"/>
    <n v="20"/>
    <b v="1"/>
    <s v="theater/plays"/>
    <x v="1"/>
    <x v="6"/>
    <n v="136"/>
    <n v="13.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499"/>
    <x v="3"/>
    <x v="3489"/>
    <b v="0"/>
    <n v="39"/>
    <b v="1"/>
    <s v="theater/plays"/>
    <x v="1"/>
    <x v="6"/>
    <n v="300"/>
    <n v="53.8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3500"/>
    <x v="0"/>
    <x v="3490"/>
    <b v="0"/>
    <n v="39"/>
    <b v="1"/>
    <s v="theater/plays"/>
    <x v="1"/>
    <x v="6"/>
    <n v="118"/>
    <n v="100.0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3501"/>
    <x v="2"/>
    <x v="3491"/>
    <b v="0"/>
    <n v="76"/>
    <b v="1"/>
    <s v="theater/plays"/>
    <x v="1"/>
    <x v="6"/>
    <n v="107"/>
    <n v="35.0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3502"/>
    <x v="3"/>
    <x v="3492"/>
    <b v="0"/>
    <n v="35"/>
    <b v="1"/>
    <s v="theater/plays"/>
    <x v="1"/>
    <x v="6"/>
    <n v="100"/>
    <n v="28.5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503"/>
    <x v="0"/>
    <x v="3493"/>
    <b v="0"/>
    <n v="44"/>
    <b v="1"/>
    <s v="theater/plays"/>
    <x v="1"/>
    <x v="6"/>
    <n v="100"/>
    <n v="125.0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504"/>
    <x v="3"/>
    <x v="3494"/>
    <b v="1"/>
    <n v="8"/>
    <b v="0"/>
    <s v="theater/plays"/>
    <x v="1"/>
    <x v="6"/>
    <n v="3"/>
    <n v="23.6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505"/>
    <x v="3"/>
    <x v="3495"/>
    <b v="0"/>
    <n v="84"/>
    <b v="0"/>
    <s v="theater/plays"/>
    <x v="1"/>
    <x v="6"/>
    <n v="22"/>
    <n v="128.2700000000000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3506"/>
    <x v="3"/>
    <x v="3496"/>
    <b v="0"/>
    <n v="11"/>
    <b v="1"/>
    <s v="theater/plays"/>
    <x v="1"/>
    <x v="6"/>
    <n v="100"/>
    <n v="272.7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507"/>
    <x v="0"/>
    <x v="3497"/>
    <b v="0"/>
    <n v="14"/>
    <b v="1"/>
    <s v="theater/plays"/>
    <x v="1"/>
    <x v="6"/>
    <n v="115"/>
    <n v="5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508"/>
    <x v="3"/>
    <x v="3498"/>
    <b v="0"/>
    <n v="2"/>
    <b v="0"/>
    <s v="theater/plays"/>
    <x v="1"/>
    <x v="6"/>
    <n v="0"/>
    <n v="10.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509"/>
    <x v="0"/>
    <x v="3499"/>
    <b v="0"/>
    <n v="98"/>
    <b v="1"/>
    <s v="theater/plays"/>
    <x v="1"/>
    <x v="6"/>
    <n v="101"/>
    <n v="103.2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3510"/>
    <x v="0"/>
    <x v="3500"/>
    <b v="0"/>
    <n v="0"/>
    <b v="0"/>
    <s v="theater/plays"/>
    <x v="1"/>
    <x v="6"/>
    <n v="0"/>
    <n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11"/>
    <x v="0"/>
    <x v="3501"/>
    <b v="0"/>
    <n v="204"/>
    <b v="1"/>
    <s v="theater/plays"/>
    <x v="1"/>
    <x v="6"/>
    <n v="156"/>
    <n v="38.2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3512"/>
    <x v="2"/>
    <x v="3502"/>
    <b v="0"/>
    <n v="52"/>
    <b v="1"/>
    <s v="theater/plays"/>
    <x v="1"/>
    <x v="6"/>
    <n v="125"/>
    <n v="36.0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3513"/>
    <x v="0"/>
    <x v="3503"/>
    <b v="0"/>
    <n v="7"/>
    <b v="0"/>
    <s v="theater/plays"/>
    <x v="1"/>
    <x v="6"/>
    <n v="9"/>
    <n v="80.70999999999999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3514"/>
    <x v="3"/>
    <x v="3504"/>
    <b v="0"/>
    <n v="0"/>
    <b v="0"/>
    <s v="theater/plays"/>
    <x v="1"/>
    <x v="6"/>
    <n v="0"/>
    <n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515"/>
    <x v="2"/>
    <x v="3505"/>
    <b v="0"/>
    <n v="237"/>
    <b v="1"/>
    <s v="theater/plays"/>
    <x v="1"/>
    <x v="6"/>
    <n v="103"/>
    <n v="134.2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516"/>
    <x v="3"/>
    <x v="3506"/>
    <b v="0"/>
    <n v="29"/>
    <b v="1"/>
    <s v="theater/plays"/>
    <x v="1"/>
    <x v="6"/>
    <n v="100"/>
    <n v="51.7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517"/>
    <x v="0"/>
    <x v="3507"/>
    <b v="0"/>
    <n v="1"/>
    <b v="0"/>
    <s v="theater/plays"/>
    <x v="1"/>
    <x v="6"/>
    <n v="20"/>
    <n v="1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518"/>
    <x v="2"/>
    <x v="3508"/>
    <b v="0"/>
    <n v="44"/>
    <b v="1"/>
    <s v="theater/plays"/>
    <x v="1"/>
    <x v="6"/>
    <n v="315"/>
    <n v="35.799999999999997"/>
  </r>
  <r>
    <n v="3158"/>
    <s v="Nursery Crimes"/>
    <s v="A 40s crime-noir play using nursery rhyme characters."/>
    <n v="5000"/>
    <n v="5700"/>
    <x v="0"/>
    <x v="0"/>
    <s v="USD"/>
    <n v="1374523752"/>
    <n v="1371931752"/>
    <x v="3519"/>
    <x v="4"/>
    <x v="3509"/>
    <b v="1"/>
    <n v="69"/>
    <b v="1"/>
    <s v="theater/plays"/>
    <x v="1"/>
    <x v="6"/>
    <n v="114"/>
    <n v="82.6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3520"/>
    <x v="3"/>
    <x v="3510"/>
    <b v="0"/>
    <n v="1"/>
    <b v="0"/>
    <s v="theater/plays"/>
    <x v="1"/>
    <x v="6"/>
    <n v="0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521"/>
    <x v="3"/>
    <x v="3511"/>
    <b v="1"/>
    <n v="244"/>
    <b v="1"/>
    <s v="theater/plays"/>
    <x v="1"/>
    <x v="6"/>
    <n v="116"/>
    <n v="71.48999999999999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3522"/>
    <x v="3"/>
    <x v="3512"/>
    <b v="0"/>
    <n v="2"/>
    <b v="0"/>
    <s v="theater/plays"/>
    <x v="1"/>
    <x v="6"/>
    <n v="0"/>
    <n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523"/>
    <x v="0"/>
    <x v="3513"/>
    <b v="0"/>
    <n v="24"/>
    <b v="1"/>
    <s v="theater/plays"/>
    <x v="1"/>
    <x v="6"/>
    <n v="118"/>
    <n v="29.5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524"/>
    <x v="3"/>
    <x v="3514"/>
    <b v="0"/>
    <n v="80"/>
    <b v="1"/>
    <s v="theater/plays"/>
    <x v="1"/>
    <x v="6"/>
    <n v="138"/>
    <n v="51.8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3525"/>
    <x v="1"/>
    <x v="3515"/>
    <b v="0"/>
    <n v="158"/>
    <b v="1"/>
    <s v="theater/plays"/>
    <x v="1"/>
    <x v="6"/>
    <n v="101"/>
    <n v="63.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526"/>
    <x v="3"/>
    <x v="3516"/>
    <b v="0"/>
    <n v="37"/>
    <b v="1"/>
    <s v="theater/plays"/>
    <x v="1"/>
    <x v="6"/>
    <n v="153"/>
    <n v="41.4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3527"/>
    <x v="3"/>
    <x v="3517"/>
    <b v="0"/>
    <n v="94"/>
    <b v="1"/>
    <s v="theater/plays"/>
    <x v="1"/>
    <x v="6"/>
    <n v="103"/>
    <n v="87.3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3528"/>
    <x v="0"/>
    <x v="3518"/>
    <b v="0"/>
    <n v="98"/>
    <b v="1"/>
    <s v="theater/plays"/>
    <x v="1"/>
    <x v="6"/>
    <n v="107"/>
    <n v="109.0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529"/>
    <x v="1"/>
    <x v="3519"/>
    <b v="0"/>
    <n v="51"/>
    <b v="1"/>
    <s v="theater/plays"/>
    <x v="1"/>
    <x v="6"/>
    <n v="119"/>
    <n v="17.2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530"/>
    <x v="2"/>
    <x v="3520"/>
    <b v="0"/>
    <n v="29"/>
    <b v="1"/>
    <s v="theater/plays"/>
    <x v="1"/>
    <x v="6"/>
    <n v="100"/>
    <n v="68.9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531"/>
    <x v="3"/>
    <x v="3521"/>
    <b v="0"/>
    <n v="162"/>
    <b v="1"/>
    <s v="theater/plays"/>
    <x v="1"/>
    <x v="6"/>
    <n v="103"/>
    <n v="63.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532"/>
    <x v="0"/>
    <x v="3522"/>
    <b v="0"/>
    <n v="30"/>
    <b v="1"/>
    <s v="theater/plays"/>
    <x v="1"/>
    <x v="6"/>
    <n v="119"/>
    <n v="29.6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533"/>
    <x v="0"/>
    <x v="3523"/>
    <b v="0"/>
    <n v="0"/>
    <b v="0"/>
    <s v="theater/plays"/>
    <x v="1"/>
    <x v="6"/>
    <n v="0"/>
    <n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534"/>
    <x v="0"/>
    <x v="3524"/>
    <b v="1"/>
    <n v="57"/>
    <b v="1"/>
    <s v="theater/plays"/>
    <x v="1"/>
    <x v="6"/>
    <n v="106"/>
    <n v="46.4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535"/>
    <x v="0"/>
    <x v="3525"/>
    <b v="1"/>
    <n v="288"/>
    <b v="1"/>
    <s v="theater/plays"/>
    <x v="1"/>
    <x v="6"/>
    <n v="102"/>
    <n v="53.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3536"/>
    <x v="3"/>
    <x v="3526"/>
    <b v="0"/>
    <n v="38"/>
    <b v="1"/>
    <s v="theater/plays"/>
    <x v="1"/>
    <x v="6"/>
    <n v="120"/>
    <n v="31.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537"/>
    <x v="2"/>
    <x v="2960"/>
    <b v="1"/>
    <n v="286"/>
    <b v="1"/>
    <s v="theater/plays"/>
    <x v="1"/>
    <x v="6"/>
    <n v="101"/>
    <n v="54.9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3538"/>
    <x v="0"/>
    <x v="3527"/>
    <b v="0"/>
    <n v="2"/>
    <b v="0"/>
    <s v="theater/plays"/>
    <x v="1"/>
    <x v="6"/>
    <n v="1"/>
    <n v="18.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539"/>
    <x v="1"/>
    <x v="3528"/>
    <b v="0"/>
    <n v="0"/>
    <b v="0"/>
    <s v="theater/plays"/>
    <x v="1"/>
    <x v="6"/>
    <n v="0"/>
    <n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540"/>
    <x v="0"/>
    <x v="3529"/>
    <b v="0"/>
    <n v="7"/>
    <b v="0"/>
    <s v="theater/plays"/>
    <x v="1"/>
    <x v="6"/>
    <n v="33"/>
    <n v="37.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541"/>
    <x v="5"/>
    <x v="3530"/>
    <b v="1"/>
    <n v="29"/>
    <b v="1"/>
    <s v="theater/plays"/>
    <x v="1"/>
    <x v="6"/>
    <n v="115"/>
    <n v="79.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542"/>
    <x v="2"/>
    <x v="3531"/>
    <b v="0"/>
    <n v="31"/>
    <b v="0"/>
    <s v="theater/plays"/>
    <x v="1"/>
    <x v="6"/>
    <n v="49"/>
    <n v="47.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43"/>
    <x v="0"/>
    <x v="3532"/>
    <b v="0"/>
    <n v="34"/>
    <b v="1"/>
    <s v="theater/plays"/>
    <x v="1"/>
    <x v="6"/>
    <n v="100"/>
    <n v="41.0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544"/>
    <x v="0"/>
    <x v="3533"/>
    <b v="1"/>
    <n v="176"/>
    <b v="1"/>
    <s v="theater/plays"/>
    <x v="1"/>
    <x v="6"/>
    <n v="128"/>
    <n v="72.7600000000000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45"/>
    <x v="0"/>
    <x v="3534"/>
    <b v="0"/>
    <n v="17"/>
    <b v="1"/>
    <s v="theater/plays"/>
    <x v="1"/>
    <x v="6"/>
    <n v="153"/>
    <n v="13.53"/>
  </r>
  <r>
    <n v="3600"/>
    <s v="Pariah"/>
    <s v="The First Play From The Man Who Brought You The Black James Bond!"/>
    <n v="10"/>
    <n v="13"/>
    <x v="0"/>
    <x v="0"/>
    <s v="USD"/>
    <n v="1476390164"/>
    <n v="1473970964"/>
    <x v="3546"/>
    <x v="2"/>
    <x v="3535"/>
    <b v="0"/>
    <n v="4"/>
    <b v="1"/>
    <s v="theater/plays"/>
    <x v="1"/>
    <x v="6"/>
    <n v="130"/>
    <n v="3.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547"/>
    <x v="2"/>
    <x v="3536"/>
    <b v="0"/>
    <n v="14"/>
    <b v="1"/>
    <s v="theater/plays"/>
    <x v="1"/>
    <x v="6"/>
    <n v="128"/>
    <n v="27.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548"/>
    <x v="2"/>
    <x v="3537"/>
    <b v="0"/>
    <n v="44"/>
    <b v="1"/>
    <s v="theater/plays"/>
    <x v="1"/>
    <x v="6"/>
    <n v="104"/>
    <n v="70.56999999999999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549"/>
    <x v="0"/>
    <x v="3538"/>
    <b v="0"/>
    <n v="39"/>
    <b v="1"/>
    <s v="theater/plays"/>
    <x v="1"/>
    <x v="6"/>
    <n v="115"/>
    <n v="53.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3550"/>
    <x v="0"/>
    <x v="3539"/>
    <b v="0"/>
    <n v="97"/>
    <b v="1"/>
    <s v="theater/plays"/>
    <x v="1"/>
    <x v="6"/>
    <n v="100"/>
    <n v="98.3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551"/>
    <x v="3"/>
    <x v="3540"/>
    <b v="0"/>
    <n v="35"/>
    <b v="1"/>
    <s v="theater/plays"/>
    <x v="1"/>
    <x v="6"/>
    <n v="103"/>
    <n v="83.5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3552"/>
    <x v="2"/>
    <x v="3541"/>
    <b v="0"/>
    <n v="14"/>
    <b v="0"/>
    <s v="theater/plays"/>
    <x v="1"/>
    <x v="6"/>
    <n v="21"/>
    <n v="45.7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553"/>
    <x v="3"/>
    <x v="3542"/>
    <b v="0"/>
    <n v="23"/>
    <b v="1"/>
    <s v="theater/plays"/>
    <x v="1"/>
    <x v="6"/>
    <n v="105"/>
    <n v="45.4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554"/>
    <x v="2"/>
    <x v="3543"/>
    <b v="0"/>
    <n v="27"/>
    <b v="1"/>
    <s v="theater/plays"/>
    <x v="1"/>
    <x v="6"/>
    <n v="100"/>
    <n v="29.6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3555"/>
    <x v="3"/>
    <x v="3544"/>
    <b v="0"/>
    <n v="0"/>
    <b v="0"/>
    <s v="theater/plays"/>
    <x v="1"/>
    <x v="6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556"/>
    <x v="0"/>
    <x v="3545"/>
    <b v="0"/>
    <n v="5"/>
    <b v="0"/>
    <s v="theater/plays"/>
    <x v="1"/>
    <x v="6"/>
    <n v="7"/>
    <n v="72.40000000000000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3557"/>
    <x v="3"/>
    <x v="3546"/>
    <b v="0"/>
    <n v="54"/>
    <b v="1"/>
    <s v="theater/plays"/>
    <x v="1"/>
    <x v="6"/>
    <n v="120"/>
    <n v="44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3558"/>
    <x v="0"/>
    <x v="3547"/>
    <b v="0"/>
    <n v="69"/>
    <b v="1"/>
    <s v="theater/plays"/>
    <x v="1"/>
    <x v="6"/>
    <n v="100"/>
    <n v="65.3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59"/>
    <x v="0"/>
    <x v="3548"/>
    <b v="0"/>
    <n v="42"/>
    <b v="1"/>
    <s v="theater/plays"/>
    <x v="1"/>
    <x v="6"/>
    <n v="101"/>
    <n v="35.95000000000000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560"/>
    <x v="3"/>
    <x v="3549"/>
    <b v="0"/>
    <n v="53"/>
    <b v="1"/>
    <s v="theater/plays"/>
    <x v="1"/>
    <x v="6"/>
    <n v="104"/>
    <n v="39.38000000000000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3561"/>
    <x v="2"/>
    <x v="3550"/>
    <b v="0"/>
    <n v="14"/>
    <b v="1"/>
    <s v="theater/plays"/>
    <x v="1"/>
    <x v="6"/>
    <n v="171"/>
    <n v="8.5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62"/>
    <x v="3"/>
    <x v="3551"/>
    <b v="0"/>
    <n v="33"/>
    <b v="1"/>
    <s v="theater/plays"/>
    <x v="1"/>
    <x v="6"/>
    <n v="106"/>
    <n v="96.6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563"/>
    <x v="0"/>
    <x v="3552"/>
    <b v="0"/>
    <n v="65"/>
    <b v="1"/>
    <s v="theater/plays"/>
    <x v="1"/>
    <x v="6"/>
    <n v="105"/>
    <n v="80.40000000000000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564"/>
    <x v="3"/>
    <x v="3553"/>
    <b v="0"/>
    <n v="21"/>
    <b v="1"/>
    <s v="theater/plays"/>
    <x v="1"/>
    <x v="6"/>
    <n v="101"/>
    <n v="96.1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565"/>
    <x v="3"/>
    <x v="3554"/>
    <b v="0"/>
    <n v="1"/>
    <b v="0"/>
    <s v="theater/plays"/>
    <x v="1"/>
    <x v="6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3566"/>
    <x v="3"/>
    <x v="3555"/>
    <b v="0"/>
    <n v="1"/>
    <b v="0"/>
    <s v="theater/plays"/>
    <x v="1"/>
    <x v="6"/>
    <n v="0"/>
    <n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567"/>
    <x v="0"/>
    <x v="3556"/>
    <b v="0"/>
    <n v="25"/>
    <b v="1"/>
    <s v="theater/plays"/>
    <x v="1"/>
    <x v="6"/>
    <n v="108"/>
    <n v="43.2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568"/>
    <x v="1"/>
    <x v="3557"/>
    <b v="0"/>
    <n v="14"/>
    <b v="0"/>
    <s v="theater/plays"/>
    <x v="1"/>
    <x v="6"/>
    <n v="27"/>
    <n v="38.7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569"/>
    <x v="3"/>
    <x v="3558"/>
    <b v="0"/>
    <n v="1"/>
    <b v="0"/>
    <s v="theater/plays"/>
    <x v="1"/>
    <x v="6"/>
    <n v="0"/>
    <n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70"/>
    <x v="0"/>
    <x v="3559"/>
    <b v="0"/>
    <n v="112"/>
    <b v="1"/>
    <s v="theater/plays"/>
    <x v="1"/>
    <x v="6"/>
    <n v="116"/>
    <n v="30.9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571"/>
    <x v="2"/>
    <x v="3560"/>
    <b v="0"/>
    <n v="72"/>
    <b v="1"/>
    <s v="theater/plays"/>
    <x v="1"/>
    <x v="6"/>
    <n v="101"/>
    <n v="126.7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3572"/>
    <x v="0"/>
    <x v="3561"/>
    <b v="0"/>
    <n v="141"/>
    <b v="1"/>
    <s v="theater/plays"/>
    <x v="1"/>
    <x v="6"/>
    <n v="128"/>
    <n v="90.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573"/>
    <x v="1"/>
    <x v="3562"/>
    <b v="0"/>
    <n v="34"/>
    <b v="1"/>
    <s v="theater/plays"/>
    <x v="1"/>
    <x v="6"/>
    <n v="101"/>
    <n v="88.7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574"/>
    <x v="3"/>
    <x v="3563"/>
    <b v="1"/>
    <n v="134"/>
    <b v="1"/>
    <s v="theater/plays"/>
    <x v="1"/>
    <x v="6"/>
    <n v="103"/>
    <n v="93.8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3575"/>
    <x v="2"/>
    <x v="3564"/>
    <b v="0"/>
    <n v="1"/>
    <b v="0"/>
    <s v="theater/plays"/>
    <x v="1"/>
    <x v="6"/>
    <n v="1"/>
    <n v="34.95000000000000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3576"/>
    <x v="2"/>
    <x v="3565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3577"/>
    <x v="2"/>
    <x v="3566"/>
    <b v="0"/>
    <n v="1"/>
    <b v="0"/>
    <s v="theater/plays"/>
    <x v="1"/>
    <x v="6"/>
    <n v="0"/>
    <n v="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78"/>
    <x v="0"/>
    <x v="3567"/>
    <b v="0"/>
    <n v="17"/>
    <b v="1"/>
    <s v="theater/plays"/>
    <x v="1"/>
    <x v="6"/>
    <n v="202"/>
    <n v="59.4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79"/>
    <x v="0"/>
    <x v="3568"/>
    <b v="0"/>
    <n v="21"/>
    <b v="1"/>
    <s v="theater/plays"/>
    <x v="1"/>
    <x v="6"/>
    <n v="101"/>
    <n v="95.9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580"/>
    <x v="0"/>
    <x v="3569"/>
    <b v="0"/>
    <n v="17"/>
    <b v="1"/>
    <s v="theater/plays"/>
    <x v="1"/>
    <x v="6"/>
    <n v="138"/>
    <n v="81.2900000000000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581"/>
    <x v="2"/>
    <x v="3570"/>
    <b v="0"/>
    <n v="35"/>
    <b v="1"/>
    <s v="theater/plays"/>
    <x v="1"/>
    <x v="6"/>
    <n v="111"/>
    <n v="47.6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582"/>
    <x v="2"/>
    <x v="3571"/>
    <b v="0"/>
    <n v="17"/>
    <b v="1"/>
    <s v="theater/plays"/>
    <x v="1"/>
    <x v="6"/>
    <n v="122"/>
    <n v="716.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3583"/>
    <x v="3"/>
    <x v="3572"/>
    <b v="0"/>
    <n v="196"/>
    <b v="1"/>
    <s v="theater/plays"/>
    <x v="1"/>
    <x v="6"/>
    <n v="101"/>
    <n v="25.6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584"/>
    <x v="0"/>
    <x v="3573"/>
    <b v="0"/>
    <n v="46"/>
    <b v="1"/>
    <s v="theater/plays"/>
    <x v="1"/>
    <x v="6"/>
    <n v="239"/>
    <n v="26.0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585"/>
    <x v="3"/>
    <x v="3574"/>
    <b v="0"/>
    <n v="19"/>
    <b v="1"/>
    <s v="theater/plays"/>
    <x v="1"/>
    <x v="6"/>
    <n v="190"/>
    <n v="5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586"/>
    <x v="0"/>
    <x v="3575"/>
    <b v="0"/>
    <n v="43"/>
    <b v="1"/>
    <s v="theater/plays"/>
    <x v="1"/>
    <x v="6"/>
    <n v="103"/>
    <n v="59.6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3587"/>
    <x v="2"/>
    <x v="3576"/>
    <b v="0"/>
    <n v="23"/>
    <b v="1"/>
    <s v="theater/plays"/>
    <x v="1"/>
    <x v="6"/>
    <n v="141"/>
    <n v="52.1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588"/>
    <x v="3"/>
    <x v="3577"/>
    <b v="0"/>
    <n v="10"/>
    <b v="0"/>
    <s v="theater/plays"/>
    <x v="1"/>
    <x v="6"/>
    <n v="48"/>
    <n v="6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589"/>
    <x v="3"/>
    <x v="3578"/>
    <b v="0"/>
    <n v="2"/>
    <b v="0"/>
    <s v="theater/plays"/>
    <x v="1"/>
    <x v="6"/>
    <n v="1"/>
    <n v="62.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590"/>
    <x v="3"/>
    <x v="2902"/>
    <b v="0"/>
    <n v="28"/>
    <b v="1"/>
    <s v="theater/plays"/>
    <x v="1"/>
    <x v="6"/>
    <n v="104"/>
    <n v="55.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591"/>
    <x v="0"/>
    <x v="3579"/>
    <b v="0"/>
    <n v="62"/>
    <b v="1"/>
    <s v="theater/plays"/>
    <x v="1"/>
    <x v="6"/>
    <n v="118"/>
    <n v="57.2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3592"/>
    <x v="0"/>
    <x v="3580"/>
    <b v="0"/>
    <n v="108"/>
    <b v="1"/>
    <s v="theater/plays"/>
    <x v="1"/>
    <x v="6"/>
    <n v="100"/>
    <n v="92.8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593"/>
    <x v="3"/>
    <x v="3581"/>
    <b v="0"/>
    <n v="45"/>
    <b v="1"/>
    <s v="theater/plays"/>
    <x v="1"/>
    <x v="6"/>
    <n v="186"/>
    <n v="41.22"/>
  </r>
  <r>
    <n v="3861"/>
    <s v="READY OR NOT HERE I COME"/>
    <s v="THE COMING OF THE LORD!"/>
    <n v="2000"/>
    <n v="100"/>
    <x v="2"/>
    <x v="0"/>
    <s v="USD"/>
    <n v="1415828820"/>
    <n v="1412258977"/>
    <x v="3594"/>
    <x v="3"/>
    <x v="3582"/>
    <b v="0"/>
    <n v="1"/>
    <b v="0"/>
    <s v="theater/plays"/>
    <x v="1"/>
    <x v="6"/>
    <n v="5"/>
    <n v="1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595"/>
    <x v="0"/>
    <x v="3583"/>
    <b v="0"/>
    <n v="13"/>
    <b v="1"/>
    <s v="theater/plays"/>
    <x v="1"/>
    <x v="6"/>
    <n v="102"/>
    <n v="235.4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96"/>
    <x v="2"/>
    <x v="3584"/>
    <b v="0"/>
    <n v="49"/>
    <b v="1"/>
    <s v="theater/plays"/>
    <x v="1"/>
    <x v="6"/>
    <n v="287"/>
    <n v="58.5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597"/>
    <x v="2"/>
    <x v="3585"/>
    <b v="0"/>
    <n v="30"/>
    <b v="1"/>
    <s v="theater/plays"/>
    <x v="1"/>
    <x v="6"/>
    <n v="123"/>
    <n v="43.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598"/>
    <x v="3"/>
    <x v="3586"/>
    <b v="0"/>
    <n v="6"/>
    <b v="1"/>
    <s v="theater/plays"/>
    <x v="1"/>
    <x v="6"/>
    <n v="104"/>
    <n v="5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3599"/>
    <x v="0"/>
    <x v="3587"/>
    <b v="0"/>
    <n v="6"/>
    <b v="0"/>
    <s v="theater/plays"/>
    <x v="1"/>
    <x v="6"/>
    <n v="3"/>
    <n v="15.6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600"/>
    <x v="2"/>
    <x v="3588"/>
    <b v="0"/>
    <n v="89"/>
    <b v="1"/>
    <s v="theater/plays"/>
    <x v="1"/>
    <x v="6"/>
    <n v="110"/>
    <n v="49.4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1"/>
    <x v="2"/>
    <x v="3589"/>
    <b v="0"/>
    <n v="49"/>
    <b v="1"/>
    <s v="theater/plays"/>
    <x v="1"/>
    <x v="6"/>
    <n v="100"/>
    <n v="81.6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602"/>
    <x v="0"/>
    <x v="3590"/>
    <b v="0"/>
    <n v="9"/>
    <b v="1"/>
    <s v="theater/plays"/>
    <x v="1"/>
    <x v="6"/>
    <n v="139"/>
    <n v="30.78"/>
  </r>
  <r>
    <n v="2893"/>
    <s v="REDISCOVERING KIA THE PLAY"/>
    <s v="Fundraising for REDISCOVERING KIA THE PLAY"/>
    <n v="5000"/>
    <n v="25"/>
    <x v="2"/>
    <x v="0"/>
    <s v="USD"/>
    <n v="1420768800"/>
    <n v="1415644395"/>
    <x v="3603"/>
    <x v="3"/>
    <x v="3591"/>
    <b v="0"/>
    <n v="2"/>
    <b v="0"/>
    <s v="theater/plays"/>
    <x v="1"/>
    <x v="6"/>
    <n v="1"/>
    <n v="12.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604"/>
    <x v="1"/>
    <x v="3592"/>
    <b v="0"/>
    <n v="4"/>
    <b v="0"/>
    <s v="theater/plays"/>
    <x v="1"/>
    <x v="6"/>
    <n v="1"/>
    <n v="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605"/>
    <x v="2"/>
    <x v="3593"/>
    <b v="0"/>
    <n v="115"/>
    <b v="1"/>
    <s v="theater/plays"/>
    <x v="1"/>
    <x v="6"/>
    <n v="100"/>
    <n v="34.9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606"/>
    <x v="2"/>
    <x v="3594"/>
    <b v="0"/>
    <n v="78"/>
    <b v="1"/>
    <s v="theater/plays"/>
    <x v="1"/>
    <x v="6"/>
    <n v="124"/>
    <n v="47.8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607"/>
    <x v="2"/>
    <x v="3595"/>
    <b v="0"/>
    <n v="8"/>
    <b v="1"/>
    <s v="theater/plays"/>
    <x v="1"/>
    <x v="6"/>
    <n v="100"/>
    <n v="62.6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608"/>
    <x v="2"/>
    <x v="3596"/>
    <b v="0"/>
    <n v="41"/>
    <b v="1"/>
    <s v="theater/plays"/>
    <x v="1"/>
    <x v="6"/>
    <n v="100"/>
    <n v="6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609"/>
    <x v="1"/>
    <x v="3597"/>
    <b v="0"/>
    <n v="1"/>
    <b v="0"/>
    <s v="theater/plays"/>
    <x v="1"/>
    <x v="6"/>
    <n v="3"/>
    <n v="5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610"/>
    <x v="2"/>
    <x v="3598"/>
    <b v="0"/>
    <n v="70"/>
    <b v="1"/>
    <s v="theater/plays"/>
    <x v="1"/>
    <x v="6"/>
    <n v="133"/>
    <n v="57.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3611"/>
    <x v="2"/>
    <x v="3599"/>
    <b v="0"/>
    <n v="3"/>
    <b v="0"/>
    <s v="theater/plays"/>
    <x v="1"/>
    <x v="6"/>
    <n v="0"/>
    <n v="2.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612"/>
    <x v="0"/>
    <x v="3600"/>
    <b v="0"/>
    <n v="2"/>
    <b v="0"/>
    <s v="theater/plays"/>
    <x v="1"/>
    <x v="6"/>
    <n v="0"/>
    <n v="1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613"/>
    <x v="2"/>
    <x v="3601"/>
    <b v="0"/>
    <n v="15"/>
    <b v="1"/>
    <s v="theater/plays"/>
    <x v="1"/>
    <x v="6"/>
    <n v="180"/>
    <n v="1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614"/>
    <x v="0"/>
    <x v="3602"/>
    <b v="0"/>
    <n v="26"/>
    <b v="1"/>
    <s v="theater/plays"/>
    <x v="1"/>
    <x v="6"/>
    <n v="122"/>
    <n v="70.2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615"/>
    <x v="4"/>
    <x v="3603"/>
    <b v="1"/>
    <n v="55"/>
    <b v="1"/>
    <s v="theater/plays"/>
    <x v="1"/>
    <x v="6"/>
    <n v="115"/>
    <n v="39.6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616"/>
    <x v="3"/>
    <x v="3604"/>
    <b v="0"/>
    <n v="1"/>
    <b v="0"/>
    <s v="theater/plays"/>
    <x v="1"/>
    <x v="6"/>
    <n v="0"/>
    <n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3617"/>
    <x v="3"/>
    <x v="3605"/>
    <b v="0"/>
    <n v="13"/>
    <b v="0"/>
    <s v="theater/plays"/>
    <x v="1"/>
    <x v="6"/>
    <n v="4"/>
    <n v="23.9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618"/>
    <x v="3"/>
    <x v="3606"/>
    <b v="0"/>
    <n v="7"/>
    <b v="0"/>
    <s v="theater/plays"/>
    <x v="1"/>
    <x v="6"/>
    <n v="18"/>
    <n v="64.29000000000000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619"/>
    <x v="2"/>
    <x v="3607"/>
    <b v="0"/>
    <n v="32"/>
    <b v="1"/>
    <s v="theater/plays"/>
    <x v="1"/>
    <x v="6"/>
    <n v="126"/>
    <n v="78.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620"/>
    <x v="3"/>
    <x v="3608"/>
    <b v="0"/>
    <n v="21"/>
    <b v="1"/>
    <s v="theater/plays"/>
    <x v="1"/>
    <x v="6"/>
    <n v="108"/>
    <n v="28.1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621"/>
    <x v="0"/>
    <x v="3609"/>
    <b v="0"/>
    <n v="270"/>
    <b v="1"/>
    <s v="theater/plays"/>
    <x v="1"/>
    <x v="6"/>
    <n v="104"/>
    <n v="81.1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622"/>
    <x v="2"/>
    <x v="3610"/>
    <b v="0"/>
    <n v="34"/>
    <b v="1"/>
    <s v="theater/plays"/>
    <x v="1"/>
    <x v="6"/>
    <n v="138"/>
    <n v="28.4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23"/>
    <x v="0"/>
    <x v="3611"/>
    <b v="0"/>
    <n v="12"/>
    <b v="1"/>
    <s v="theater/plays"/>
    <x v="1"/>
    <x v="6"/>
    <n v="110"/>
    <n v="20.0799999999999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624"/>
    <x v="2"/>
    <x v="3612"/>
    <b v="0"/>
    <n v="3"/>
    <b v="1"/>
    <s v="theater/plays"/>
    <x v="1"/>
    <x v="6"/>
    <n v="225"/>
    <n v="7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625"/>
    <x v="2"/>
    <x v="3613"/>
    <b v="0"/>
    <n v="5"/>
    <b v="0"/>
    <s v="theater/plays"/>
    <x v="1"/>
    <x v="6"/>
    <n v="13"/>
    <n v="50.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3626"/>
    <x v="3"/>
    <x v="3614"/>
    <b v="0"/>
    <n v="4"/>
    <b v="0"/>
    <s v="theater/plays"/>
    <x v="1"/>
    <x v="6"/>
    <n v="2"/>
    <n v="10.2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627"/>
    <x v="2"/>
    <x v="3615"/>
    <b v="0"/>
    <n v="21"/>
    <b v="1"/>
    <s v="theater/plays"/>
    <x v="1"/>
    <x v="6"/>
    <n v="109"/>
    <n v="155.9499999999999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x v="0"/>
    <x v="361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x v="2"/>
    <x v="3617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x v="3"/>
    <x v="3618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x v="3"/>
    <x v="3619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x v="3"/>
    <x v="3620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x v="2"/>
    <x v="3621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x v="2"/>
    <x v="3622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x v="2"/>
    <x v="3623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x v="0"/>
    <x v="3624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x v="3"/>
    <x v="362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x v="0"/>
    <x v="3626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x v="2"/>
    <x v="3627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x v="0"/>
    <x v="3628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x v="3"/>
    <x v="362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x v="0"/>
    <x v="3630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x v="0"/>
    <x v="3631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x v="2"/>
    <x v="3632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x v="2"/>
    <x v="3633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x v="0"/>
    <x v="3634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x v="2"/>
    <x v="3635"/>
    <b v="0"/>
    <n v="2"/>
    <b v="0"/>
    <s v="theater/musical"/>
    <x v="1"/>
    <x v="40"/>
    <n v="6"/>
    <n v="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648"/>
    <x v="0"/>
    <x v="2550"/>
    <b v="0"/>
    <n v="11"/>
    <b v="1"/>
    <s v="theater/plays"/>
    <x v="1"/>
    <x v="6"/>
    <n v="110"/>
    <n v="199.1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3649"/>
    <x v="0"/>
    <x v="3636"/>
    <b v="0"/>
    <n v="13"/>
    <b v="0"/>
    <s v="theater/plays"/>
    <x v="1"/>
    <x v="6"/>
    <n v="27"/>
    <n v="51.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650"/>
    <x v="3"/>
    <x v="3637"/>
    <b v="1"/>
    <n v="51"/>
    <b v="1"/>
    <s v="theater/plays"/>
    <x v="1"/>
    <x v="6"/>
    <n v="130"/>
    <n v="38.2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651"/>
    <x v="2"/>
    <x v="3638"/>
    <b v="0"/>
    <n v="9"/>
    <b v="1"/>
    <s v="theater/plays"/>
    <x v="1"/>
    <x v="6"/>
    <n v="105"/>
    <n v="139.5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652"/>
    <x v="2"/>
    <x v="3639"/>
    <b v="0"/>
    <n v="3"/>
    <b v="0"/>
    <s v="theater/plays"/>
    <x v="1"/>
    <x v="6"/>
    <n v="5"/>
    <n v="4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3653"/>
    <x v="0"/>
    <x v="3640"/>
    <b v="0"/>
    <n v="132"/>
    <b v="1"/>
    <s v="theater/plays"/>
    <x v="1"/>
    <x v="6"/>
    <n v="104"/>
    <n v="19.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654"/>
    <x v="2"/>
    <x v="3641"/>
    <b v="0"/>
    <n v="11"/>
    <b v="0"/>
    <s v="theater/plays"/>
    <x v="1"/>
    <x v="6"/>
    <n v="11"/>
    <n v="47.9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3655"/>
    <x v="0"/>
    <x v="3642"/>
    <b v="0"/>
    <n v="71"/>
    <b v="1"/>
    <s v="theater/plays"/>
    <x v="1"/>
    <x v="6"/>
    <n v="114"/>
    <n v="80.2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656"/>
    <x v="3"/>
    <x v="3643"/>
    <b v="0"/>
    <n v="17"/>
    <b v="1"/>
    <s v="theater/plays"/>
    <x v="1"/>
    <x v="6"/>
    <n v="113"/>
    <n v="2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657"/>
    <x v="0"/>
    <x v="3644"/>
    <b v="1"/>
    <n v="49"/>
    <b v="1"/>
    <s v="theater/plays"/>
    <x v="1"/>
    <x v="6"/>
    <n v="100"/>
    <n v="67.65000000000000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658"/>
    <x v="2"/>
    <x v="3645"/>
    <b v="0"/>
    <n v="22"/>
    <b v="1"/>
    <s v="theater/plays"/>
    <x v="1"/>
    <x v="6"/>
    <n v="119"/>
    <n v="108.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659"/>
    <x v="2"/>
    <x v="3646"/>
    <b v="0"/>
    <n v="17"/>
    <b v="1"/>
    <s v="theater/plays"/>
    <x v="1"/>
    <x v="6"/>
    <n v="138"/>
    <n v="28.3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0"/>
    <x v="0"/>
    <x v="3647"/>
    <b v="0"/>
    <n v="40"/>
    <b v="1"/>
    <s v="theater/plays"/>
    <x v="1"/>
    <x v="6"/>
    <n v="101"/>
    <n v="202.8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3661"/>
    <x v="0"/>
    <x v="3648"/>
    <b v="0"/>
    <n v="52"/>
    <b v="1"/>
    <s v="theater/plays"/>
    <x v="1"/>
    <x v="6"/>
    <n v="110"/>
    <n v="35.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662"/>
    <x v="3"/>
    <x v="3649"/>
    <b v="0"/>
    <n v="39"/>
    <b v="1"/>
    <s v="theater/plays"/>
    <x v="1"/>
    <x v="6"/>
    <n v="104"/>
    <n v="66.51000000000000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3663"/>
    <x v="3"/>
    <x v="3650"/>
    <b v="0"/>
    <n v="95"/>
    <b v="1"/>
    <s v="theater/plays"/>
    <x v="1"/>
    <x v="6"/>
    <n v="115"/>
    <n v="30.1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3664"/>
    <x v="2"/>
    <x v="3651"/>
    <b v="0"/>
    <n v="4"/>
    <b v="0"/>
    <s v="theater/plays"/>
    <x v="1"/>
    <x v="6"/>
    <n v="3"/>
    <n v="23.7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65"/>
    <x v="0"/>
    <x v="3652"/>
    <b v="0"/>
    <n v="72"/>
    <b v="1"/>
    <s v="theater/plays"/>
    <x v="1"/>
    <x v="6"/>
    <n v="107"/>
    <n v="37.0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3666"/>
    <x v="0"/>
    <x v="3653"/>
    <b v="0"/>
    <n v="14"/>
    <b v="1"/>
    <s v="theater/plays"/>
    <x v="1"/>
    <x v="6"/>
    <n v="124"/>
    <n v="8.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667"/>
    <x v="2"/>
    <x v="3654"/>
    <b v="0"/>
    <n v="89"/>
    <b v="1"/>
    <s v="theater/plays"/>
    <x v="1"/>
    <x v="6"/>
    <n v="103"/>
    <n v="49.5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668"/>
    <x v="2"/>
    <x v="3655"/>
    <b v="0"/>
    <n v="49"/>
    <b v="1"/>
    <s v="theater/plays"/>
    <x v="1"/>
    <x v="6"/>
    <n v="109"/>
    <n v="34.40999999999999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669"/>
    <x v="0"/>
    <x v="3656"/>
    <b v="1"/>
    <n v="186"/>
    <b v="1"/>
    <s v="theater/plays"/>
    <x v="1"/>
    <x v="6"/>
    <n v="101"/>
    <n v="70.7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670"/>
    <x v="3"/>
    <x v="3657"/>
    <b v="0"/>
    <n v="44"/>
    <b v="1"/>
    <s v="theater/plays"/>
    <x v="1"/>
    <x v="6"/>
    <n v="118"/>
    <n v="75.3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671"/>
    <x v="2"/>
    <x v="3658"/>
    <b v="0"/>
    <n v="18"/>
    <b v="1"/>
    <s v="theater/plays"/>
    <x v="1"/>
    <x v="6"/>
    <n v="106"/>
    <n v="61.9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672"/>
    <x v="1"/>
    <x v="3659"/>
    <b v="0"/>
    <n v="7"/>
    <b v="0"/>
    <s v="theater/plays"/>
    <x v="1"/>
    <x v="6"/>
    <n v="21"/>
    <n v="23.1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673"/>
    <x v="3"/>
    <x v="3660"/>
    <b v="0"/>
    <n v="15"/>
    <b v="1"/>
    <s v="theater/plays"/>
    <x v="1"/>
    <x v="6"/>
    <n v="108"/>
    <n v="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674"/>
    <x v="0"/>
    <x v="3661"/>
    <b v="1"/>
    <n v="84"/>
    <b v="1"/>
    <s v="theater/plays"/>
    <x v="1"/>
    <x v="6"/>
    <n v="125"/>
    <n v="37.1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675"/>
    <x v="0"/>
    <x v="3662"/>
    <b v="0"/>
    <n v="7"/>
    <b v="0"/>
    <s v="theater/plays"/>
    <x v="1"/>
    <x v="6"/>
    <n v="28"/>
    <n v="6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3676"/>
    <x v="0"/>
    <x v="3663"/>
    <b v="0"/>
    <n v="1"/>
    <b v="0"/>
    <s v="theater/plays"/>
    <x v="1"/>
    <x v="6"/>
    <n v="0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3677"/>
    <x v="0"/>
    <x v="3664"/>
    <b v="0"/>
    <n v="108"/>
    <b v="1"/>
    <s v="theater/plays"/>
    <x v="1"/>
    <x v="6"/>
    <n v="110"/>
    <n v="50.7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678"/>
    <x v="3"/>
    <x v="3665"/>
    <b v="0"/>
    <n v="15"/>
    <b v="1"/>
    <s v="theater/plays"/>
    <x v="1"/>
    <x v="6"/>
    <n v="101"/>
    <n v="60.3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679"/>
    <x v="3"/>
    <x v="3666"/>
    <b v="0"/>
    <n v="20"/>
    <b v="1"/>
    <s v="theater/plays"/>
    <x v="1"/>
    <x v="6"/>
    <n v="117"/>
    <n v="7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3680"/>
    <x v="2"/>
    <x v="3667"/>
    <b v="0"/>
    <n v="60"/>
    <b v="1"/>
    <s v="theater/plays"/>
    <x v="1"/>
    <x v="6"/>
    <n v="302"/>
    <n v="252.0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681"/>
    <x v="0"/>
    <x v="3668"/>
    <b v="0"/>
    <n v="0"/>
    <b v="0"/>
    <s v="theater/plays"/>
    <x v="1"/>
    <x v="6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682"/>
    <x v="3"/>
    <x v="3669"/>
    <b v="0"/>
    <n v="16"/>
    <b v="0"/>
    <s v="theater/plays"/>
    <x v="1"/>
    <x v="6"/>
    <n v="32"/>
    <n v="40.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683"/>
    <x v="0"/>
    <x v="3670"/>
    <b v="0"/>
    <n v="8"/>
    <b v="1"/>
    <s v="theater/plays"/>
    <x v="1"/>
    <x v="6"/>
    <n v="100"/>
    <n v="31.3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684"/>
    <x v="0"/>
    <x v="3671"/>
    <b v="0"/>
    <n v="18"/>
    <b v="1"/>
    <s v="theater/plays"/>
    <x v="1"/>
    <x v="6"/>
    <n v="110"/>
    <n v="91.6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85"/>
    <x v="3"/>
    <x v="3672"/>
    <b v="0"/>
    <n v="21"/>
    <b v="1"/>
    <s v="theater/plays"/>
    <x v="1"/>
    <x v="6"/>
    <n v="100"/>
    <n v="47.6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686"/>
    <x v="3"/>
    <x v="3673"/>
    <b v="0"/>
    <n v="0"/>
    <b v="0"/>
    <s v="theater/plays"/>
    <x v="1"/>
    <x v="6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687"/>
    <x v="3"/>
    <x v="3674"/>
    <b v="1"/>
    <n v="23"/>
    <b v="0"/>
    <s v="theater/plays"/>
    <x v="1"/>
    <x v="6"/>
    <n v="22"/>
    <n v="47.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688"/>
    <x v="2"/>
    <x v="3675"/>
    <b v="0"/>
    <n v="9"/>
    <b v="1"/>
    <s v="theater/plays"/>
    <x v="1"/>
    <x v="6"/>
    <n v="150"/>
    <n v="41.6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689"/>
    <x v="2"/>
    <x v="3676"/>
    <b v="0"/>
    <n v="93"/>
    <b v="1"/>
    <s v="theater/plays"/>
    <x v="1"/>
    <x v="6"/>
    <n v="102"/>
    <n v="55.0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690"/>
    <x v="3"/>
    <x v="3677"/>
    <b v="0"/>
    <n v="9"/>
    <b v="0"/>
    <s v="theater/plays"/>
    <x v="1"/>
    <x v="6"/>
    <n v="1"/>
    <n v="13.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1"/>
    <x v="2"/>
    <x v="3678"/>
    <b v="0"/>
    <n v="30"/>
    <b v="1"/>
    <s v="theater/plays"/>
    <x v="1"/>
    <x v="6"/>
    <n v="108"/>
    <n v="7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692"/>
    <x v="3"/>
    <x v="3679"/>
    <b v="0"/>
    <n v="19"/>
    <b v="1"/>
    <s v="theater/plays"/>
    <x v="1"/>
    <x v="6"/>
    <n v="101"/>
    <n v="79.8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3693"/>
    <x v="0"/>
    <x v="3680"/>
    <b v="0"/>
    <n v="0"/>
    <b v="0"/>
    <s v="theater/plays"/>
    <x v="1"/>
    <x v="6"/>
    <n v="0"/>
    <n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94"/>
    <x v="3"/>
    <x v="3681"/>
    <b v="0"/>
    <n v="34"/>
    <b v="1"/>
    <s v="theater/plays"/>
    <x v="1"/>
    <x v="6"/>
    <n v="120"/>
    <n v="88.24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695"/>
    <x v="1"/>
    <x v="3682"/>
    <b v="0"/>
    <n v="12"/>
    <b v="0"/>
    <s v="theater/plays"/>
    <x v="1"/>
    <x v="6"/>
    <n v="16"/>
    <n v="53.7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3696"/>
    <x v="2"/>
    <x v="3683"/>
    <b v="0"/>
    <n v="18"/>
    <b v="1"/>
    <s v="theater/plays"/>
    <x v="1"/>
    <x v="6"/>
    <n v="130"/>
    <n v="86.9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697"/>
    <x v="1"/>
    <x v="3684"/>
    <b v="0"/>
    <n v="12"/>
    <b v="0"/>
    <s v="theater/plays"/>
    <x v="1"/>
    <x v="6"/>
    <n v="11"/>
    <n v="437.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98"/>
    <x v="0"/>
    <x v="3685"/>
    <b v="0"/>
    <n v="31"/>
    <b v="1"/>
    <s v="theater/plays"/>
    <x v="1"/>
    <x v="6"/>
    <n v="103"/>
    <n v="66.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3699"/>
    <x v="3"/>
    <x v="3686"/>
    <b v="0"/>
    <n v="17"/>
    <b v="0"/>
    <s v="theater/plays"/>
    <x v="1"/>
    <x v="6"/>
    <n v="9"/>
    <n v="29.4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700"/>
    <x v="0"/>
    <x v="3687"/>
    <b v="0"/>
    <n v="8"/>
    <b v="0"/>
    <s v="theater/plays"/>
    <x v="1"/>
    <x v="6"/>
    <n v="17"/>
    <n v="315.5"/>
  </r>
  <r>
    <n v="4004"/>
    <s v="South Florida Tours"/>
    <s v="Help Launch The Queen Into South Florida!"/>
    <n v="500"/>
    <n v="1"/>
    <x v="2"/>
    <x v="0"/>
    <s v="USD"/>
    <n v="1412740457"/>
    <n v="1410148457"/>
    <x v="3701"/>
    <x v="3"/>
    <x v="3688"/>
    <b v="0"/>
    <n v="1"/>
    <b v="0"/>
    <s v="theater/plays"/>
    <x v="1"/>
    <x v="6"/>
    <n v="0"/>
    <n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3702"/>
    <x v="0"/>
    <x v="3689"/>
    <b v="0"/>
    <n v="6"/>
    <b v="0"/>
    <s v="theater/plays"/>
    <x v="1"/>
    <x v="6"/>
    <n v="17"/>
    <n v="27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3703"/>
    <x v="0"/>
    <x v="3690"/>
    <b v="0"/>
    <n v="0"/>
    <b v="0"/>
    <s v="theater/plays"/>
    <x v="1"/>
    <x v="6"/>
    <n v="0"/>
    <n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704"/>
    <x v="2"/>
    <x v="3691"/>
    <b v="0"/>
    <n v="13"/>
    <b v="1"/>
    <s v="theater/plays"/>
    <x v="1"/>
    <x v="6"/>
    <n v="100"/>
    <n v="30.7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3705"/>
    <x v="2"/>
    <x v="3692"/>
    <b v="0"/>
    <n v="91"/>
    <b v="0"/>
    <s v="theater/plays"/>
    <x v="1"/>
    <x v="6"/>
    <n v="18"/>
    <n v="32.97999999999999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706"/>
    <x v="0"/>
    <x v="3693"/>
    <b v="0"/>
    <n v="22"/>
    <b v="1"/>
    <s v="theater/plays"/>
    <x v="1"/>
    <x v="6"/>
    <n v="144"/>
    <n v="22.9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707"/>
    <x v="0"/>
    <x v="3694"/>
    <b v="0"/>
    <n v="46"/>
    <b v="1"/>
    <s v="theater/plays"/>
    <x v="1"/>
    <x v="6"/>
    <n v="104"/>
    <n v="27.0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708"/>
    <x v="2"/>
    <x v="3695"/>
    <b v="0"/>
    <n v="61"/>
    <b v="1"/>
    <s v="theater/plays"/>
    <x v="1"/>
    <x v="6"/>
    <n v="127"/>
    <n v="72.9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709"/>
    <x v="5"/>
    <x v="3696"/>
    <b v="1"/>
    <n v="302"/>
    <b v="1"/>
    <s v="theater/plays"/>
    <x v="1"/>
    <x v="6"/>
    <n v="189"/>
    <n v="31.2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10"/>
    <x v="2"/>
    <x v="3697"/>
    <b v="0"/>
    <n v="1"/>
    <b v="0"/>
    <s v="theater/plays"/>
    <x v="1"/>
    <x v="6"/>
    <n v="2"/>
    <n v="202"/>
  </r>
  <r>
    <n v="4087"/>
    <s v="Stage Production &quot;The Nail Shop&quot;"/>
    <s v="Comedy Stage Play"/>
    <n v="9600"/>
    <n v="0"/>
    <x v="2"/>
    <x v="0"/>
    <s v="USD"/>
    <n v="1468777786"/>
    <n v="1466185786"/>
    <x v="3711"/>
    <x v="2"/>
    <x v="3698"/>
    <b v="0"/>
    <n v="0"/>
    <b v="0"/>
    <s v="theater/plays"/>
    <x v="1"/>
    <x v="6"/>
    <n v="0"/>
    <n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3712"/>
    <x v="2"/>
    <x v="3699"/>
    <b v="0"/>
    <n v="5"/>
    <b v="0"/>
    <s v="theater/plays"/>
    <x v="1"/>
    <x v="6"/>
    <n v="50"/>
    <n v="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713"/>
    <x v="3"/>
    <x v="3700"/>
    <b v="0"/>
    <n v="9"/>
    <b v="1"/>
    <s v="theater/plays"/>
    <x v="1"/>
    <x v="6"/>
    <n v="104"/>
    <n v="57.7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714"/>
    <x v="2"/>
    <x v="3701"/>
    <b v="0"/>
    <n v="37"/>
    <b v="0"/>
    <s v="theater/plays"/>
    <x v="1"/>
    <x v="6"/>
    <n v="78"/>
    <n v="105.54"/>
  </r>
  <r>
    <n v="2833"/>
    <s v="Star Man Rocket Man"/>
    <s v="A new play about exploring outer space"/>
    <n v="2700"/>
    <n v="2923"/>
    <x v="0"/>
    <x v="0"/>
    <s v="USD"/>
    <n v="1444528800"/>
    <n v="1442804633"/>
    <x v="3715"/>
    <x v="0"/>
    <x v="3702"/>
    <b v="0"/>
    <n v="35"/>
    <b v="1"/>
    <s v="theater/plays"/>
    <x v="1"/>
    <x v="6"/>
    <n v="108"/>
    <n v="83.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16"/>
    <x v="2"/>
    <x v="3703"/>
    <b v="0"/>
    <n v="33"/>
    <b v="1"/>
    <s v="theater/plays"/>
    <x v="1"/>
    <x v="6"/>
    <n v="101"/>
    <n v="61.0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717"/>
    <x v="0"/>
    <x v="3704"/>
    <b v="0"/>
    <n v="8"/>
    <b v="1"/>
    <s v="theater/plays"/>
    <x v="1"/>
    <x v="6"/>
    <n v="100"/>
    <n v="1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718"/>
    <x v="0"/>
    <x v="3705"/>
    <b v="0"/>
    <n v="0"/>
    <b v="0"/>
    <s v="theater/plays"/>
    <x v="1"/>
    <x v="6"/>
    <n v="0"/>
    <n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3719"/>
    <x v="0"/>
    <x v="3706"/>
    <b v="0"/>
    <n v="64"/>
    <b v="1"/>
    <s v="theater/plays"/>
    <x v="1"/>
    <x v="6"/>
    <n v="108"/>
    <n v="25.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3720"/>
    <x v="0"/>
    <x v="3707"/>
    <b v="0"/>
    <n v="21"/>
    <b v="1"/>
    <s v="theater/plays"/>
    <x v="1"/>
    <x v="6"/>
    <n v="100"/>
    <n v="40.47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721"/>
    <x v="0"/>
    <x v="3708"/>
    <b v="0"/>
    <n v="55"/>
    <b v="1"/>
    <s v="theater/plays"/>
    <x v="1"/>
    <x v="6"/>
    <n v="102"/>
    <n v="55.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3722"/>
    <x v="0"/>
    <x v="3709"/>
    <b v="0"/>
    <n v="1"/>
    <b v="0"/>
    <s v="theater/plays"/>
    <x v="1"/>
    <x v="6"/>
    <n v="0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723"/>
    <x v="2"/>
    <x v="3710"/>
    <b v="0"/>
    <n v="28"/>
    <b v="1"/>
    <s v="theater/plays"/>
    <x v="1"/>
    <x v="6"/>
    <n v="161"/>
    <n v="57.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724"/>
    <x v="2"/>
    <x v="3711"/>
    <b v="0"/>
    <n v="110"/>
    <b v="1"/>
    <s v="theater/plays"/>
    <x v="1"/>
    <x v="6"/>
    <n v="101"/>
    <n v="182.9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725"/>
    <x v="2"/>
    <x v="3712"/>
    <b v="0"/>
    <n v="27"/>
    <b v="1"/>
    <s v="theater/plays"/>
    <x v="1"/>
    <x v="6"/>
    <n v="101"/>
    <n v="78.5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726"/>
    <x v="2"/>
    <x v="3713"/>
    <b v="0"/>
    <n v="69"/>
    <b v="1"/>
    <s v="theater/plays"/>
    <x v="1"/>
    <x v="6"/>
    <n v="113"/>
    <n v="49.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3727"/>
    <x v="2"/>
    <x v="3714"/>
    <b v="0"/>
    <n v="21"/>
    <b v="1"/>
    <s v="theater/plays"/>
    <x v="1"/>
    <x v="6"/>
    <n v="102"/>
    <n v="121.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3728"/>
    <x v="2"/>
    <x v="3715"/>
    <b v="0"/>
    <n v="0"/>
    <b v="0"/>
    <s v="theater/plays"/>
    <x v="1"/>
    <x v="6"/>
    <n v="0"/>
    <n v="0"/>
  </r>
  <r>
    <n v="3157"/>
    <s v="Summer FourPlay"/>
    <s v="Four Directors.  Four One Acts.  Four Genres.  For You."/>
    <n v="4000"/>
    <n v="4040"/>
    <x v="0"/>
    <x v="0"/>
    <s v="USD"/>
    <n v="1405746000"/>
    <n v="1404932105"/>
    <x v="3729"/>
    <x v="3"/>
    <x v="3716"/>
    <b v="1"/>
    <n v="41"/>
    <b v="1"/>
    <s v="theater/plays"/>
    <x v="1"/>
    <x v="6"/>
    <n v="101"/>
    <n v="98.5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3730"/>
    <x v="0"/>
    <x v="3717"/>
    <b v="0"/>
    <n v="1"/>
    <b v="0"/>
    <s v="theater/plays"/>
    <x v="1"/>
    <x v="6"/>
    <n v="1"/>
    <n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731"/>
    <x v="3"/>
    <x v="3718"/>
    <b v="0"/>
    <n v="22"/>
    <b v="1"/>
    <s v="theater/plays"/>
    <x v="1"/>
    <x v="6"/>
    <n v="102"/>
    <n v="69.8199999999999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732"/>
    <x v="0"/>
    <x v="3719"/>
    <b v="0"/>
    <n v="27"/>
    <b v="0"/>
    <s v="theater/plays"/>
    <x v="1"/>
    <x v="6"/>
    <n v="36"/>
    <n v="33.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733"/>
    <x v="2"/>
    <x v="3720"/>
    <b v="0"/>
    <n v="8"/>
    <b v="1"/>
    <s v="theater/plays"/>
    <x v="1"/>
    <x v="6"/>
    <n v="160"/>
    <n v="4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734"/>
    <x v="7"/>
    <x v="3721"/>
    <b v="1"/>
    <n v="104"/>
    <b v="1"/>
    <s v="theater/plays"/>
    <x v="1"/>
    <x v="6"/>
    <n v="101"/>
    <n v="33.9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3735"/>
    <x v="0"/>
    <x v="3722"/>
    <b v="0"/>
    <n v="25"/>
    <b v="1"/>
    <s v="theater/plays"/>
    <x v="1"/>
    <x v="6"/>
    <n v="242"/>
    <n v="24.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736"/>
    <x v="3"/>
    <x v="3723"/>
    <b v="0"/>
    <n v="74"/>
    <b v="1"/>
    <s v="theater/plays"/>
    <x v="1"/>
    <x v="6"/>
    <n v="102"/>
    <n v="137.2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37"/>
    <x v="0"/>
    <x v="3724"/>
    <b v="0"/>
    <n v="24"/>
    <b v="1"/>
    <s v="theater/plays"/>
    <x v="1"/>
    <x v="6"/>
    <n v="156"/>
    <n v="51.9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738"/>
    <x v="0"/>
    <x v="3725"/>
    <b v="0"/>
    <n v="48"/>
    <b v="1"/>
    <s v="theater/plays"/>
    <x v="1"/>
    <x v="6"/>
    <n v="102"/>
    <n v="85.2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3739"/>
    <x v="0"/>
    <x v="3726"/>
    <b v="0"/>
    <n v="52"/>
    <b v="1"/>
    <s v="theater/plays"/>
    <x v="1"/>
    <x v="6"/>
    <n v="111"/>
    <n v="63.8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3740"/>
    <x v="2"/>
    <x v="3727"/>
    <b v="0"/>
    <n v="6"/>
    <b v="0"/>
    <s v="theater/plays"/>
    <x v="1"/>
    <x v="6"/>
    <n v="29"/>
    <n v="14.3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3741"/>
    <x v="3"/>
    <x v="3728"/>
    <b v="0"/>
    <n v="4"/>
    <b v="0"/>
    <s v="theater/plays"/>
    <x v="1"/>
    <x v="6"/>
    <n v="12"/>
    <n v="75.2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742"/>
    <x v="2"/>
    <x v="3729"/>
    <b v="0"/>
    <n v="6"/>
    <b v="0"/>
    <s v="theater/plays"/>
    <x v="1"/>
    <x v="6"/>
    <n v="1"/>
    <n v="217.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743"/>
    <x v="0"/>
    <x v="3153"/>
    <b v="0"/>
    <n v="7"/>
    <b v="1"/>
    <s v="theater/plays"/>
    <x v="1"/>
    <x v="6"/>
    <n v="106"/>
    <n v="75.70999999999999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744"/>
    <x v="0"/>
    <x v="3730"/>
    <b v="0"/>
    <n v="45"/>
    <b v="1"/>
    <s v="theater/plays"/>
    <x v="1"/>
    <x v="6"/>
    <n v="125"/>
    <n v="69.3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745"/>
    <x v="2"/>
    <x v="3731"/>
    <b v="0"/>
    <n v="38"/>
    <b v="1"/>
    <s v="theater/plays"/>
    <x v="1"/>
    <x v="6"/>
    <n v="108"/>
    <n v="70.76000000000000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746"/>
    <x v="0"/>
    <x v="3732"/>
    <b v="0"/>
    <n v="9"/>
    <b v="0"/>
    <s v="theater/plays"/>
    <x v="1"/>
    <x v="6"/>
    <n v="5"/>
    <n v="60.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747"/>
    <x v="2"/>
    <x v="3733"/>
    <b v="0"/>
    <n v="20"/>
    <b v="1"/>
    <s v="theater/plays"/>
    <x v="1"/>
    <x v="6"/>
    <n v="111"/>
    <n v="110.7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x v="2"/>
    <x v="3734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x v="2"/>
    <x v="3735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x v="0"/>
    <x v="3736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x v="2"/>
    <x v="3737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x v="2"/>
    <x v="3738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x v="0"/>
    <x v="3739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x v="3"/>
    <x v="3740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x v="2"/>
    <x v="3741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x v="3"/>
    <x v="3742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x v="3"/>
    <x v="3743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x v="3"/>
    <x v="3744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x v="0"/>
    <x v="3745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x v="3"/>
    <x v="374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x v="0"/>
    <x v="374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x v="0"/>
    <x v="3748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x v="0"/>
    <x v="3749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x v="2"/>
    <x v="3750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x v="3"/>
    <x v="3751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x v="3"/>
    <x v="3752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x v="0"/>
    <x v="2854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x v="3"/>
    <x v="3753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x v="2"/>
    <x v="3754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x v="0"/>
    <x v="3755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x v="2"/>
    <x v="3756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x v="2"/>
    <x v="3757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x v="2"/>
    <x v="3758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x v="0"/>
    <x v="3759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x v="0"/>
    <x v="3760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x v="3"/>
    <x v="3761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x v="3"/>
    <x v="3762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x v="3"/>
    <x v="3763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x v="2"/>
    <x v="3764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x v="0"/>
    <x v="376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x v="3"/>
    <x v="3766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x v="2"/>
    <x v="376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x v="2"/>
    <x v="3768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x v="2"/>
    <x v="3769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x v="2"/>
    <x v="3770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x v="2"/>
    <x v="3771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x v="0"/>
    <x v="3160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x v="0"/>
    <x v="3772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x v="0"/>
    <x v="3773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x v="2"/>
    <x v="3774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x v="3"/>
    <x v="3775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x v="0"/>
    <x v="3776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x v="3"/>
    <x v="3777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x v="0"/>
    <x v="3778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x v="0"/>
    <x v="3779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x v="2"/>
    <x v="3780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x v="0"/>
    <x v="3781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x v="3"/>
    <x v="3782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x v="2"/>
    <x v="378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x v="3"/>
    <x v="3784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x v="3"/>
    <x v="3785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x v="0"/>
    <x v="378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x v="2"/>
    <x v="3787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x v="2"/>
    <x v="3788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x v="3"/>
    <x v="3789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x v="3"/>
    <x v="3790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x v="0"/>
    <x v="3791"/>
    <b v="0"/>
    <n v="9"/>
    <b v="0"/>
    <s v="theater/musical"/>
    <x v="1"/>
    <x v="40"/>
    <n v="30"/>
    <n v="50.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3808"/>
    <x v="0"/>
    <x v="3792"/>
    <b v="0"/>
    <n v="2"/>
    <b v="0"/>
    <s v="theater/plays"/>
    <x v="1"/>
    <x v="6"/>
    <n v="1"/>
    <n v="1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809"/>
    <x v="3"/>
    <x v="3793"/>
    <b v="0"/>
    <n v="40"/>
    <b v="1"/>
    <s v="theater/plays"/>
    <x v="1"/>
    <x v="6"/>
    <n v="101"/>
    <n v="6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810"/>
    <x v="2"/>
    <x v="3794"/>
    <b v="0"/>
    <n v="2"/>
    <b v="0"/>
    <s v="theater/plays"/>
    <x v="1"/>
    <x v="6"/>
    <n v="3"/>
    <n v="50.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11"/>
    <x v="3"/>
    <x v="3795"/>
    <b v="0"/>
    <n v="13"/>
    <b v="0"/>
    <s v="theater/plays"/>
    <x v="1"/>
    <x v="6"/>
    <n v="18"/>
    <n v="81.5400000000000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812"/>
    <x v="6"/>
    <x v="3796"/>
    <b v="1"/>
    <n v="241"/>
    <b v="1"/>
    <s v="theater/plays"/>
    <x v="1"/>
    <x v="6"/>
    <n v="336"/>
    <n v="41.7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3813"/>
    <x v="3"/>
    <x v="3797"/>
    <b v="0"/>
    <n v="4"/>
    <b v="0"/>
    <s v="theater/plays"/>
    <x v="1"/>
    <x v="6"/>
    <n v="2"/>
    <n v="5.7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14"/>
    <x v="3"/>
    <x v="3798"/>
    <b v="0"/>
    <n v="10"/>
    <b v="0"/>
    <s v="theater/plays"/>
    <x v="1"/>
    <x v="6"/>
    <n v="18"/>
    <n v="4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815"/>
    <x v="0"/>
    <x v="3799"/>
    <b v="0"/>
    <n v="1"/>
    <b v="0"/>
    <s v="theater/plays"/>
    <x v="1"/>
    <x v="6"/>
    <n v="0"/>
    <n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816"/>
    <x v="3"/>
    <x v="3800"/>
    <b v="0"/>
    <n v="22"/>
    <b v="1"/>
    <s v="theater/plays"/>
    <x v="1"/>
    <x v="6"/>
    <n v="100"/>
    <n v="11.3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3817"/>
    <x v="0"/>
    <x v="3801"/>
    <b v="0"/>
    <n v="21"/>
    <b v="1"/>
    <s v="theater/plays"/>
    <x v="1"/>
    <x v="6"/>
    <n v="170"/>
    <n v="64.7600000000000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818"/>
    <x v="0"/>
    <x v="3802"/>
    <b v="0"/>
    <n v="57"/>
    <b v="1"/>
    <s v="theater/plays"/>
    <x v="1"/>
    <x v="6"/>
    <n v="171"/>
    <n v="44.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3819"/>
    <x v="0"/>
    <x v="3803"/>
    <b v="0"/>
    <n v="24"/>
    <b v="1"/>
    <s v="theater/plays"/>
    <x v="1"/>
    <x v="6"/>
    <n v="108"/>
    <n v="89.6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3820"/>
    <x v="0"/>
    <x v="3804"/>
    <b v="0"/>
    <n v="32"/>
    <b v="1"/>
    <s v="theater/plays"/>
    <x v="1"/>
    <x v="6"/>
    <n v="124"/>
    <n v="135.6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3821"/>
    <x v="0"/>
    <x v="3805"/>
    <b v="0"/>
    <n v="24"/>
    <b v="1"/>
    <s v="theater/plays"/>
    <x v="1"/>
    <x v="6"/>
    <n v="101"/>
    <n v="126.4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22"/>
    <x v="0"/>
    <x v="3806"/>
    <b v="0"/>
    <n v="10"/>
    <b v="1"/>
    <s v="theater/plays"/>
    <x v="1"/>
    <x v="6"/>
    <n v="228"/>
    <n v="5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823"/>
    <x v="3"/>
    <x v="3807"/>
    <b v="1"/>
    <n v="57"/>
    <b v="1"/>
    <s v="theater/plays"/>
    <x v="1"/>
    <x v="6"/>
    <n v="131"/>
    <n v="41.4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824"/>
    <x v="3"/>
    <x v="3808"/>
    <b v="0"/>
    <n v="0"/>
    <b v="0"/>
    <s v="theater/plays"/>
    <x v="1"/>
    <x v="6"/>
    <n v="0"/>
    <n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825"/>
    <x v="0"/>
    <x v="3809"/>
    <b v="0"/>
    <n v="39"/>
    <b v="1"/>
    <s v="theater/plays"/>
    <x v="1"/>
    <x v="6"/>
    <n v="152"/>
    <n v="19.489999999999998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3826"/>
    <x v="3"/>
    <x v="3810"/>
    <b v="0"/>
    <n v="13"/>
    <b v="0"/>
    <s v="theater/plays"/>
    <x v="1"/>
    <x v="6"/>
    <n v="5"/>
    <n v="35.9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827"/>
    <x v="3"/>
    <x v="3811"/>
    <b v="0"/>
    <n v="16"/>
    <b v="1"/>
    <s v="theater/plays"/>
    <x v="1"/>
    <x v="6"/>
    <n v="129"/>
    <n v="64.3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3828"/>
    <x v="1"/>
    <x v="3812"/>
    <b v="0"/>
    <n v="1"/>
    <b v="0"/>
    <s v="theater/plays"/>
    <x v="1"/>
    <x v="6"/>
    <n v="2"/>
    <n v="5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829"/>
    <x v="3"/>
    <x v="3813"/>
    <b v="1"/>
    <n v="82"/>
    <b v="1"/>
    <s v="theater/plays"/>
    <x v="1"/>
    <x v="6"/>
    <n v="104"/>
    <n v="63.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830"/>
    <x v="3"/>
    <x v="3814"/>
    <b v="0"/>
    <n v="57"/>
    <b v="1"/>
    <s v="theater/plays"/>
    <x v="1"/>
    <x v="6"/>
    <n v="102"/>
    <n v="53.4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831"/>
    <x v="0"/>
    <x v="3815"/>
    <b v="1"/>
    <n v="104"/>
    <b v="1"/>
    <s v="theater/plays"/>
    <x v="1"/>
    <x v="6"/>
    <n v="106"/>
    <n v="59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832"/>
    <x v="3"/>
    <x v="3816"/>
    <b v="0"/>
    <n v="18"/>
    <b v="1"/>
    <s v="theater/plays"/>
    <x v="1"/>
    <x v="6"/>
    <n v="175"/>
    <n v="68.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3833"/>
    <x v="3"/>
    <x v="3817"/>
    <b v="0"/>
    <n v="4"/>
    <b v="0"/>
    <s v="theater/plays"/>
    <x v="1"/>
    <x v="6"/>
    <n v="2"/>
    <n v="27.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3834"/>
    <x v="3"/>
    <x v="3818"/>
    <b v="0"/>
    <n v="113"/>
    <b v="1"/>
    <s v="theater/plays"/>
    <x v="1"/>
    <x v="6"/>
    <n v="100"/>
    <n v="70.8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3835"/>
    <x v="0"/>
    <x v="3819"/>
    <b v="0"/>
    <n v="0"/>
    <b v="0"/>
    <s v="theater/plays"/>
    <x v="1"/>
    <x v="6"/>
    <n v="0"/>
    <n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36"/>
    <x v="0"/>
    <x v="3820"/>
    <b v="0"/>
    <n v="20"/>
    <b v="1"/>
    <s v="theater/plays"/>
    <x v="1"/>
    <x v="6"/>
    <n v="100"/>
    <n v="5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37"/>
    <x v="0"/>
    <x v="3821"/>
    <b v="0"/>
    <n v="20"/>
    <b v="0"/>
    <s v="theater/plays"/>
    <x v="1"/>
    <x v="6"/>
    <n v="16"/>
    <n v="89.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838"/>
    <x v="2"/>
    <x v="3822"/>
    <b v="0"/>
    <n v="72"/>
    <b v="1"/>
    <s v="theater/plays"/>
    <x v="1"/>
    <x v="6"/>
    <n v="104"/>
    <n v="14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839"/>
    <x v="2"/>
    <x v="3823"/>
    <b v="0"/>
    <n v="54"/>
    <b v="1"/>
    <s v="theater/plays"/>
    <x v="1"/>
    <x v="6"/>
    <n v="104"/>
    <n v="96.2"/>
  </r>
  <r>
    <n v="2807"/>
    <s v="The Commission Theatre Co."/>
    <s v="Bringing Shakespeare back to the Playwrights"/>
    <n v="5000"/>
    <n v="6300"/>
    <x v="0"/>
    <x v="0"/>
    <s v="USD"/>
    <n v="1435611438"/>
    <n v="1433019438"/>
    <x v="3840"/>
    <x v="0"/>
    <x v="3824"/>
    <b v="0"/>
    <n v="93"/>
    <b v="1"/>
    <s v="theater/plays"/>
    <x v="1"/>
    <x v="6"/>
    <n v="126"/>
    <n v="67.73999999999999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841"/>
    <x v="2"/>
    <x v="3825"/>
    <b v="0"/>
    <n v="54"/>
    <b v="1"/>
    <s v="theater/plays"/>
    <x v="1"/>
    <x v="6"/>
    <n v="175"/>
    <n v="48.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3842"/>
    <x v="3"/>
    <x v="3826"/>
    <b v="0"/>
    <n v="38"/>
    <b v="0"/>
    <s v="theater/plays"/>
    <x v="1"/>
    <x v="6"/>
    <n v="24"/>
    <n v="45.8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43"/>
    <x v="2"/>
    <x v="3827"/>
    <b v="0"/>
    <n v="1"/>
    <b v="0"/>
    <s v="theater/plays"/>
    <x v="1"/>
    <x v="6"/>
    <n v="0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844"/>
    <x v="3"/>
    <x v="3828"/>
    <b v="0"/>
    <n v="15"/>
    <b v="1"/>
    <s v="theater/plays"/>
    <x v="1"/>
    <x v="6"/>
    <n v="100"/>
    <n v="133.3300000000000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3845"/>
    <x v="2"/>
    <x v="3829"/>
    <b v="0"/>
    <n v="47"/>
    <b v="1"/>
    <s v="theater/plays"/>
    <x v="1"/>
    <x v="6"/>
    <n v="106"/>
    <n v="78.9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3846"/>
    <x v="0"/>
    <x v="3830"/>
    <b v="0"/>
    <n v="1"/>
    <b v="0"/>
    <s v="theater/plays"/>
    <x v="1"/>
    <x v="6"/>
    <n v="1"/>
    <n v="1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3847"/>
    <x v="0"/>
    <x v="3831"/>
    <b v="0"/>
    <n v="20"/>
    <b v="1"/>
    <s v="theater/plays"/>
    <x v="1"/>
    <x v="6"/>
    <n v="108"/>
    <n v="81.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3848"/>
    <x v="2"/>
    <x v="3832"/>
    <b v="0"/>
    <n v="0"/>
    <b v="0"/>
    <s v="theater/plays"/>
    <x v="1"/>
    <x v="6"/>
    <n v="0"/>
    <n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849"/>
    <x v="2"/>
    <x v="3833"/>
    <b v="0"/>
    <n v="27"/>
    <b v="1"/>
    <s v="theater/plays"/>
    <x v="1"/>
    <x v="6"/>
    <n v="103"/>
    <n v="26.6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3850"/>
    <x v="0"/>
    <x v="3834"/>
    <b v="0"/>
    <n v="14"/>
    <b v="0"/>
    <s v="theater/plays"/>
    <x v="1"/>
    <x v="6"/>
    <n v="37"/>
    <n v="46.9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851"/>
    <x v="3"/>
    <x v="3835"/>
    <b v="0"/>
    <n v="13"/>
    <b v="1"/>
    <s v="theater/plays"/>
    <x v="1"/>
    <x v="6"/>
    <n v="121"/>
    <n v="1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3852"/>
    <x v="0"/>
    <x v="3836"/>
    <b v="0"/>
    <n v="29"/>
    <b v="1"/>
    <s v="theater/plays"/>
    <x v="1"/>
    <x v="6"/>
    <n v="103"/>
    <n v="70.8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853"/>
    <x v="0"/>
    <x v="3837"/>
    <b v="0"/>
    <n v="14"/>
    <b v="1"/>
    <s v="theater/plays"/>
    <x v="1"/>
    <x v="6"/>
    <n v="114"/>
    <n v="40.7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854"/>
    <x v="3"/>
    <x v="3838"/>
    <b v="0"/>
    <n v="71"/>
    <b v="1"/>
    <s v="theater/plays"/>
    <x v="1"/>
    <x v="6"/>
    <n v="100"/>
    <n v="134.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855"/>
    <x v="3"/>
    <x v="3839"/>
    <b v="0"/>
    <n v="104"/>
    <b v="1"/>
    <s v="theater/plays"/>
    <x v="1"/>
    <x v="6"/>
    <n v="103"/>
    <n v="297.02999999999997"/>
  </r>
  <r>
    <n v="4000"/>
    <s v="The Escorts"/>
    <s v="An Enticing Trip into the World of Assisted Dying"/>
    <n v="8000"/>
    <n v="10"/>
    <x v="2"/>
    <x v="0"/>
    <s v="USD"/>
    <n v="1462631358"/>
    <n v="1457450958"/>
    <x v="3856"/>
    <x v="2"/>
    <x v="3840"/>
    <b v="0"/>
    <n v="1"/>
    <b v="0"/>
    <s v="theater/plays"/>
    <x v="1"/>
    <x v="6"/>
    <n v="0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3857"/>
    <x v="2"/>
    <x v="3841"/>
    <b v="0"/>
    <n v="0"/>
    <b v="0"/>
    <s v="theater/plays"/>
    <x v="1"/>
    <x v="6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858"/>
    <x v="3"/>
    <x v="3842"/>
    <b v="1"/>
    <n v="213"/>
    <b v="1"/>
    <s v="theater/plays"/>
    <x v="1"/>
    <x v="6"/>
    <n v="118"/>
    <n v="110.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3859"/>
    <x v="0"/>
    <x v="3843"/>
    <b v="0"/>
    <n v="90"/>
    <b v="1"/>
    <s v="theater/plays"/>
    <x v="1"/>
    <x v="6"/>
    <n v="102"/>
    <n v="33.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860"/>
    <x v="3"/>
    <x v="3844"/>
    <b v="0"/>
    <n v="133"/>
    <b v="1"/>
    <s v="theater/plays"/>
    <x v="1"/>
    <x v="6"/>
    <n v="160"/>
    <n v="40.2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861"/>
    <x v="3"/>
    <x v="3845"/>
    <b v="0"/>
    <n v="19"/>
    <b v="1"/>
    <s v="theater/plays"/>
    <x v="1"/>
    <x v="6"/>
    <n v="111"/>
    <n v="58.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862"/>
    <x v="2"/>
    <x v="3846"/>
    <b v="0"/>
    <n v="122"/>
    <b v="1"/>
    <s v="theater/plays"/>
    <x v="1"/>
    <x v="6"/>
    <n v="102"/>
    <n v="125.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863"/>
    <x v="2"/>
    <x v="3847"/>
    <b v="1"/>
    <n v="117"/>
    <b v="1"/>
    <s v="theater/plays"/>
    <x v="1"/>
    <x v="6"/>
    <n v="109"/>
    <n v="65.09999999999999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3864"/>
    <x v="3"/>
    <x v="3848"/>
    <b v="0"/>
    <n v="16"/>
    <b v="1"/>
    <s v="theater/plays"/>
    <x v="1"/>
    <x v="6"/>
    <n v="129"/>
    <n v="60.6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865"/>
    <x v="0"/>
    <x v="3849"/>
    <b v="0"/>
    <n v="31"/>
    <b v="1"/>
    <s v="theater/plays"/>
    <x v="1"/>
    <x v="6"/>
    <n v="162"/>
    <n v="52.3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866"/>
    <x v="0"/>
    <x v="3850"/>
    <b v="0"/>
    <n v="62"/>
    <b v="1"/>
    <s v="theater/plays"/>
    <x v="1"/>
    <x v="6"/>
    <n v="119"/>
    <n v="49.6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3867"/>
    <x v="0"/>
    <x v="3851"/>
    <b v="0"/>
    <n v="21"/>
    <b v="0"/>
    <s v="theater/plays"/>
    <x v="1"/>
    <x v="6"/>
    <n v="27"/>
    <n v="35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x v="3"/>
    <x v="3852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x v="0"/>
    <x v="3853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x v="3"/>
    <x v="3854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x v="1"/>
    <x v="3855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x v="0"/>
    <x v="385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x v="0"/>
    <x v="3857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x v="0"/>
    <x v="3858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x v="2"/>
    <x v="3859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x v="2"/>
    <x v="3860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x v="2"/>
    <x v="3861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x v="0"/>
    <x v="3862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x v="3"/>
    <x v="3863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x v="3"/>
    <x v="278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x v="1"/>
    <x v="3864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x v="2"/>
    <x v="3865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x v="3"/>
    <x v="3866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x v="0"/>
    <x v="3867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x v="2"/>
    <x v="3868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x v="3886"/>
    <x v="3"/>
    <x v="3869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x v="0"/>
    <x v="3870"/>
    <b v="0"/>
    <n v="2"/>
    <b v="0"/>
    <s v="theater/musical"/>
    <x v="1"/>
    <x v="40"/>
    <n v="2"/>
    <n v="17.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888"/>
    <x v="3"/>
    <x v="3871"/>
    <b v="0"/>
    <n v="17"/>
    <b v="1"/>
    <s v="theater/plays"/>
    <x v="1"/>
    <x v="6"/>
    <n v="100"/>
    <n v="176.4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889"/>
    <x v="3"/>
    <x v="3872"/>
    <b v="0"/>
    <n v="0"/>
    <b v="0"/>
    <s v="theater/plays"/>
    <x v="1"/>
    <x v="6"/>
    <n v="0"/>
    <n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890"/>
    <x v="2"/>
    <x v="3873"/>
    <b v="0"/>
    <n v="23"/>
    <b v="1"/>
    <s v="theater/plays"/>
    <x v="1"/>
    <x v="6"/>
    <n v="171"/>
    <n v="52.1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891"/>
    <x v="2"/>
    <x v="3874"/>
    <b v="0"/>
    <n v="42"/>
    <b v="1"/>
    <s v="theater/plays"/>
    <x v="1"/>
    <x v="6"/>
    <n v="106"/>
    <n v="25.3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892"/>
    <x v="3"/>
    <x v="3875"/>
    <b v="0"/>
    <n v="73"/>
    <b v="1"/>
    <s v="theater/plays"/>
    <x v="1"/>
    <x v="6"/>
    <n v="100"/>
    <n v="68.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3893"/>
    <x v="0"/>
    <x v="3876"/>
    <b v="0"/>
    <n v="73"/>
    <b v="1"/>
    <s v="theater/plays"/>
    <x v="1"/>
    <x v="6"/>
    <n v="111"/>
    <n v="151.4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894"/>
    <x v="0"/>
    <x v="3877"/>
    <b v="1"/>
    <n v="193"/>
    <b v="1"/>
    <s v="theater/plays"/>
    <x v="1"/>
    <x v="6"/>
    <n v="111"/>
    <n v="57.6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895"/>
    <x v="2"/>
    <x v="3878"/>
    <b v="0"/>
    <n v="1"/>
    <b v="0"/>
    <s v="theater/plays"/>
    <x v="1"/>
    <x v="6"/>
    <n v="1"/>
    <n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896"/>
    <x v="0"/>
    <x v="3879"/>
    <b v="0"/>
    <n v="7"/>
    <b v="0"/>
    <s v="theater/plays"/>
    <x v="1"/>
    <x v="6"/>
    <n v="10"/>
    <n v="142.860000000000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3897"/>
    <x v="0"/>
    <x v="3880"/>
    <b v="0"/>
    <n v="4"/>
    <b v="0"/>
    <s v="theater/plays"/>
    <x v="1"/>
    <x v="6"/>
    <n v="2"/>
    <n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98"/>
    <x v="0"/>
    <x v="3881"/>
    <b v="0"/>
    <n v="1"/>
    <b v="0"/>
    <s v="theater/plays"/>
    <x v="1"/>
    <x v="6"/>
    <n v="3"/>
    <n v="2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899"/>
    <x v="0"/>
    <x v="3882"/>
    <b v="0"/>
    <n v="64"/>
    <b v="1"/>
    <s v="theater/plays"/>
    <x v="1"/>
    <x v="6"/>
    <n v="100"/>
    <n v="93.7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900"/>
    <x v="3"/>
    <x v="3883"/>
    <b v="0"/>
    <n v="33"/>
    <b v="1"/>
    <s v="theater/plays"/>
    <x v="1"/>
    <x v="6"/>
    <n v="100"/>
    <n v="121.3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901"/>
    <x v="0"/>
    <x v="3884"/>
    <b v="1"/>
    <n v="113"/>
    <b v="1"/>
    <s v="theater/plays"/>
    <x v="1"/>
    <x v="6"/>
    <n v="103"/>
    <n v="36.6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902"/>
    <x v="3"/>
    <x v="3885"/>
    <b v="0"/>
    <n v="12"/>
    <b v="1"/>
    <s v="theater/plays"/>
    <x v="1"/>
    <x v="6"/>
    <n v="131"/>
    <n v="97.9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3903"/>
    <x v="3"/>
    <x v="3886"/>
    <b v="0"/>
    <n v="1"/>
    <b v="0"/>
    <s v="theater/plays"/>
    <x v="1"/>
    <x v="6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3904"/>
    <x v="0"/>
    <x v="3887"/>
    <b v="0"/>
    <n v="1"/>
    <b v="0"/>
    <s v="theater/plays"/>
    <x v="1"/>
    <x v="6"/>
    <n v="0"/>
    <n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905"/>
    <x v="0"/>
    <x v="3888"/>
    <b v="1"/>
    <n v="12"/>
    <b v="1"/>
    <s v="theater/plays"/>
    <x v="1"/>
    <x v="6"/>
    <n v="100"/>
    <n v="150.4199999999999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906"/>
    <x v="0"/>
    <x v="3889"/>
    <b v="0"/>
    <n v="55"/>
    <b v="1"/>
    <s v="theater/plays"/>
    <x v="1"/>
    <x v="6"/>
    <n v="140"/>
    <n v="50.9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907"/>
    <x v="0"/>
    <x v="3890"/>
    <b v="1"/>
    <n v="71"/>
    <b v="1"/>
    <s v="theater/plays"/>
    <x v="1"/>
    <x v="6"/>
    <n v="103"/>
    <n v="115.8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908"/>
    <x v="0"/>
    <x v="3891"/>
    <b v="0"/>
    <n v="27"/>
    <b v="1"/>
    <s v="theater/plays"/>
    <x v="1"/>
    <x v="6"/>
    <n v="103"/>
    <n v="132.9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909"/>
    <x v="0"/>
    <x v="3892"/>
    <b v="0"/>
    <n v="197"/>
    <b v="1"/>
    <s v="theater/plays"/>
    <x v="1"/>
    <x v="6"/>
    <n v="105"/>
    <n v="56.0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910"/>
    <x v="0"/>
    <x v="3893"/>
    <b v="0"/>
    <n v="31"/>
    <b v="1"/>
    <s v="theater/plays"/>
    <x v="1"/>
    <x v="6"/>
    <n v="100"/>
    <n v="209.8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911"/>
    <x v="3"/>
    <x v="3894"/>
    <b v="0"/>
    <n v="4"/>
    <b v="0"/>
    <s v="theater/plays"/>
    <x v="1"/>
    <x v="6"/>
    <n v="2"/>
    <n v="2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3912"/>
    <x v="0"/>
    <x v="3895"/>
    <b v="0"/>
    <n v="6"/>
    <b v="0"/>
    <s v="theater/plays"/>
    <x v="1"/>
    <x v="6"/>
    <n v="5"/>
    <n v="24.3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913"/>
    <x v="0"/>
    <x v="3896"/>
    <b v="0"/>
    <n v="20"/>
    <b v="1"/>
    <s v="theater/plays"/>
    <x v="1"/>
    <x v="6"/>
    <n v="102"/>
    <n v="204.0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914"/>
    <x v="7"/>
    <x v="3897"/>
    <b v="1"/>
    <n v="60"/>
    <b v="1"/>
    <s v="theater/plays"/>
    <x v="1"/>
    <x v="6"/>
    <n v="110"/>
    <n v="91.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915"/>
    <x v="0"/>
    <x v="3898"/>
    <b v="0"/>
    <n v="27"/>
    <b v="1"/>
    <s v="theater/plays"/>
    <x v="1"/>
    <x v="6"/>
    <n v="130"/>
    <n v="28.8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916"/>
    <x v="1"/>
    <x v="3899"/>
    <b v="0"/>
    <n v="112"/>
    <b v="1"/>
    <s v="theater/plays"/>
    <x v="1"/>
    <x v="6"/>
    <n v="102"/>
    <n v="136.8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3917"/>
    <x v="0"/>
    <x v="3900"/>
    <b v="0"/>
    <n v="2"/>
    <b v="0"/>
    <s v="theater/plays"/>
    <x v="1"/>
    <x v="6"/>
    <n v="31"/>
    <n v="125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3918"/>
    <x v="3"/>
    <x v="3901"/>
    <b v="0"/>
    <n v="11"/>
    <b v="0"/>
    <s v="theater/plays"/>
    <x v="1"/>
    <x v="6"/>
    <n v="28"/>
    <n v="5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3919"/>
    <x v="3"/>
    <x v="3902"/>
    <b v="0"/>
    <n v="4"/>
    <b v="0"/>
    <s v="theater/plays"/>
    <x v="1"/>
    <x v="6"/>
    <n v="0"/>
    <n v="46.2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3920"/>
    <x v="3"/>
    <x v="3903"/>
    <b v="0"/>
    <n v="25"/>
    <b v="0"/>
    <s v="theater/plays"/>
    <x v="1"/>
    <x v="6"/>
    <n v="37"/>
    <n v="147.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921"/>
    <x v="3"/>
    <x v="3904"/>
    <b v="0"/>
    <n v="23"/>
    <b v="1"/>
    <s v="theater/plays"/>
    <x v="1"/>
    <x v="6"/>
    <n v="119"/>
    <n v="176.0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3922"/>
    <x v="3"/>
    <x v="3905"/>
    <b v="0"/>
    <n v="4"/>
    <b v="0"/>
    <s v="theater/plays"/>
    <x v="1"/>
    <x v="6"/>
    <n v="5"/>
    <n v="18.7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923"/>
    <x v="3"/>
    <x v="3906"/>
    <b v="0"/>
    <n v="26"/>
    <b v="1"/>
    <s v="theater/plays"/>
    <x v="1"/>
    <x v="6"/>
    <n v="114"/>
    <n v="87.9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x v="3"/>
    <x v="3907"/>
    <b v="0"/>
    <n v="40"/>
    <b v="0"/>
    <s v="theater/plays"/>
    <x v="1"/>
    <x v="6"/>
    <n v="15"/>
    <n v="57.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925"/>
    <x v="0"/>
    <x v="3908"/>
    <b v="0"/>
    <n v="63"/>
    <b v="1"/>
    <s v="theater/plays"/>
    <x v="1"/>
    <x v="6"/>
    <n v="116"/>
    <n v="55.3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926"/>
    <x v="3"/>
    <x v="3909"/>
    <b v="0"/>
    <n v="44"/>
    <b v="1"/>
    <s v="theater/plays"/>
    <x v="1"/>
    <x v="6"/>
    <n v="106"/>
    <n v="36.0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927"/>
    <x v="0"/>
    <x v="3910"/>
    <b v="0"/>
    <n v="35"/>
    <b v="1"/>
    <s v="theater/plays"/>
    <x v="1"/>
    <x v="6"/>
    <n v="105"/>
    <n v="114.2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928"/>
    <x v="3"/>
    <x v="3911"/>
    <b v="0"/>
    <n v="11"/>
    <b v="1"/>
    <s v="theater/plays"/>
    <x v="1"/>
    <x v="6"/>
    <n v="100"/>
    <n v="227.2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3929"/>
    <x v="2"/>
    <x v="3912"/>
    <b v="0"/>
    <n v="6"/>
    <b v="0"/>
    <s v="theater/plays"/>
    <x v="1"/>
    <x v="6"/>
    <n v="16"/>
    <n v="66.6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930"/>
    <x v="2"/>
    <x v="3913"/>
    <b v="0"/>
    <n v="19"/>
    <b v="1"/>
    <s v="theater/plays"/>
    <x v="1"/>
    <x v="6"/>
    <n v="330"/>
    <n v="43.4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3931"/>
    <x v="3"/>
    <x v="3914"/>
    <b v="0"/>
    <n v="197"/>
    <b v="0"/>
    <s v="theater/plays"/>
    <x v="1"/>
    <x v="6"/>
    <n v="70"/>
    <n v="63.5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932"/>
    <x v="0"/>
    <x v="3915"/>
    <b v="1"/>
    <n v="20"/>
    <b v="1"/>
    <s v="theater/plays"/>
    <x v="1"/>
    <x v="6"/>
    <n v="111"/>
    <n v="83.0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3933"/>
    <x v="3"/>
    <x v="3916"/>
    <b v="0"/>
    <n v="7"/>
    <b v="0"/>
    <s v="theater/plays"/>
    <x v="1"/>
    <x v="6"/>
    <n v="3"/>
    <n v="35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3934"/>
    <x v="0"/>
    <x v="3917"/>
    <b v="0"/>
    <n v="7"/>
    <b v="0"/>
    <s v="theater/plays"/>
    <x v="1"/>
    <x v="6"/>
    <n v="7"/>
    <n v="5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935"/>
    <x v="6"/>
    <x v="73"/>
    <b v="1"/>
    <n v="21"/>
    <b v="1"/>
    <s v="theater/plays"/>
    <x v="1"/>
    <x v="6"/>
    <n v="163"/>
    <n v="58.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936"/>
    <x v="3"/>
    <x v="3918"/>
    <b v="0"/>
    <n v="45"/>
    <b v="1"/>
    <s v="theater/plays"/>
    <x v="1"/>
    <x v="6"/>
    <n v="110"/>
    <n v="51.2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937"/>
    <x v="0"/>
    <x v="3919"/>
    <b v="0"/>
    <n v="42"/>
    <b v="1"/>
    <s v="theater/plays"/>
    <x v="1"/>
    <x v="6"/>
    <n v="102"/>
    <n v="24.2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3938"/>
    <x v="0"/>
    <x v="3920"/>
    <b v="0"/>
    <n v="51"/>
    <b v="1"/>
    <s v="theater/plays"/>
    <x v="1"/>
    <x v="6"/>
    <n v="103"/>
    <n v="60.7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939"/>
    <x v="3"/>
    <x v="3921"/>
    <b v="0"/>
    <n v="21"/>
    <b v="1"/>
    <s v="theater/plays"/>
    <x v="1"/>
    <x v="6"/>
    <n v="101"/>
    <n v="33.5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3940"/>
    <x v="2"/>
    <x v="3922"/>
    <b v="0"/>
    <n v="238"/>
    <b v="1"/>
    <s v="theater/plays"/>
    <x v="1"/>
    <x v="6"/>
    <n v="110"/>
    <n v="92.0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941"/>
    <x v="3"/>
    <x v="3923"/>
    <b v="0"/>
    <n v="2"/>
    <b v="0"/>
    <s v="theater/plays"/>
    <x v="1"/>
    <x v="6"/>
    <n v="0"/>
    <n v="1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942"/>
    <x v="3"/>
    <x v="3924"/>
    <b v="0"/>
    <n v="40"/>
    <b v="1"/>
    <s v="theater/plays"/>
    <x v="1"/>
    <x v="6"/>
    <n v="101"/>
    <n v="114.1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3943"/>
    <x v="2"/>
    <x v="3925"/>
    <b v="0"/>
    <n v="2"/>
    <b v="0"/>
    <s v="theater/plays"/>
    <x v="1"/>
    <x v="6"/>
    <n v="11"/>
    <n v="4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3944"/>
    <x v="0"/>
    <x v="3926"/>
    <b v="0"/>
    <n v="13"/>
    <b v="0"/>
    <s v="theater/plays"/>
    <x v="1"/>
    <x v="6"/>
    <n v="34"/>
    <n v="33.0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945"/>
    <x v="1"/>
    <x v="3927"/>
    <b v="0"/>
    <n v="3"/>
    <b v="0"/>
    <s v="theater/plays"/>
    <x v="1"/>
    <x v="6"/>
    <n v="2"/>
    <n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3946"/>
    <x v="2"/>
    <x v="3928"/>
    <b v="0"/>
    <n v="23"/>
    <b v="1"/>
    <s v="theater/plays"/>
    <x v="1"/>
    <x v="6"/>
    <n v="120"/>
    <n v="104.5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3947"/>
    <x v="3"/>
    <x v="3929"/>
    <b v="0"/>
    <n v="23"/>
    <b v="1"/>
    <s v="theater/plays"/>
    <x v="1"/>
    <x v="6"/>
    <n v="115"/>
    <n v="5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948"/>
    <x v="0"/>
    <x v="3930"/>
    <b v="0"/>
    <n v="17"/>
    <b v="1"/>
    <s v="theater/plays"/>
    <x v="1"/>
    <x v="6"/>
    <n v="101"/>
    <n v="59.1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949"/>
    <x v="0"/>
    <x v="3931"/>
    <b v="0"/>
    <n v="38"/>
    <b v="1"/>
    <s v="theater/plays"/>
    <x v="1"/>
    <x v="6"/>
    <n v="104"/>
    <n v="54.5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950"/>
    <x v="3"/>
    <x v="3932"/>
    <b v="0"/>
    <n v="12"/>
    <b v="0"/>
    <s v="theater/plays"/>
    <x v="1"/>
    <x v="6"/>
    <n v="11"/>
    <n v="51.67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951"/>
    <x v="2"/>
    <x v="3933"/>
    <b v="0"/>
    <n v="26"/>
    <b v="1"/>
    <s v="theater/plays"/>
    <x v="1"/>
    <x v="6"/>
    <n v="128"/>
    <n v="49.2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952"/>
    <x v="2"/>
    <x v="3934"/>
    <b v="0"/>
    <n v="20"/>
    <b v="1"/>
    <s v="theater/plays"/>
    <x v="1"/>
    <x v="6"/>
    <n v="107"/>
    <n v="53.3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953"/>
    <x v="0"/>
    <x v="3935"/>
    <b v="0"/>
    <n v="16"/>
    <b v="0"/>
    <s v="theater/plays"/>
    <x v="1"/>
    <x v="6"/>
    <n v="33"/>
    <n v="50.8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3954"/>
    <x v="3"/>
    <x v="3936"/>
    <b v="0"/>
    <n v="2"/>
    <b v="0"/>
    <s v="theater/plays"/>
    <x v="1"/>
    <x v="6"/>
    <n v="1"/>
    <n v="52.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3955"/>
    <x v="0"/>
    <x v="3937"/>
    <b v="0"/>
    <n v="15"/>
    <b v="1"/>
    <s v="theater/plays"/>
    <x v="1"/>
    <x v="6"/>
    <n v="117"/>
    <n v="50.6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956"/>
    <x v="3"/>
    <x v="3938"/>
    <b v="0"/>
    <n v="35"/>
    <b v="1"/>
    <s v="theater/plays"/>
    <x v="1"/>
    <x v="6"/>
    <n v="108"/>
    <n v="30.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957"/>
    <x v="0"/>
    <x v="3939"/>
    <b v="0"/>
    <n v="30"/>
    <b v="1"/>
    <s v="theater/plays"/>
    <x v="1"/>
    <x v="6"/>
    <n v="100"/>
    <n v="66.8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3958"/>
    <x v="3"/>
    <x v="3940"/>
    <b v="0"/>
    <n v="2"/>
    <b v="0"/>
    <s v="theater/plays"/>
    <x v="1"/>
    <x v="6"/>
    <n v="0"/>
    <n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959"/>
    <x v="0"/>
    <x v="3941"/>
    <b v="0"/>
    <n v="46"/>
    <b v="1"/>
    <s v="theater/plays"/>
    <x v="1"/>
    <x v="6"/>
    <n v="139"/>
    <n v="116.6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3960"/>
    <x v="3"/>
    <x v="3942"/>
    <b v="0"/>
    <n v="3"/>
    <b v="0"/>
    <s v="theater/plays"/>
    <x v="1"/>
    <x v="6"/>
    <n v="1"/>
    <n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961"/>
    <x v="3"/>
    <x v="3943"/>
    <b v="0"/>
    <n v="0"/>
    <b v="0"/>
    <s v="theater/plays"/>
    <x v="1"/>
    <x v="6"/>
    <n v="0"/>
    <n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962"/>
    <x v="4"/>
    <x v="3944"/>
    <b v="1"/>
    <n v="68"/>
    <b v="1"/>
    <s v="theater/plays"/>
    <x v="1"/>
    <x v="6"/>
    <n v="109"/>
    <n v="40.0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963"/>
    <x v="3"/>
    <x v="3945"/>
    <b v="1"/>
    <n v="202"/>
    <b v="1"/>
    <s v="theater/plays"/>
    <x v="1"/>
    <x v="6"/>
    <n v="108"/>
    <n v="106.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964"/>
    <x v="0"/>
    <x v="2231"/>
    <b v="0"/>
    <n v="46"/>
    <b v="1"/>
    <s v="theater/plays"/>
    <x v="1"/>
    <x v="6"/>
    <n v="109"/>
    <n v="71.15000000000000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65"/>
    <x v="3"/>
    <x v="3946"/>
    <b v="0"/>
    <n v="6"/>
    <b v="0"/>
    <s v="theater/plays"/>
    <x v="1"/>
    <x v="6"/>
    <n v="1"/>
    <n v="22.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966"/>
    <x v="2"/>
    <x v="3947"/>
    <b v="0"/>
    <n v="8"/>
    <b v="1"/>
    <s v="theater/plays"/>
    <x v="1"/>
    <x v="6"/>
    <n v="123"/>
    <n v="46.1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67"/>
    <x v="3"/>
    <x v="3948"/>
    <b v="0"/>
    <n v="3"/>
    <b v="0"/>
    <s v="theater/plays"/>
    <x v="1"/>
    <x v="6"/>
    <n v="0"/>
    <n v="4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3968"/>
    <x v="0"/>
    <x v="3949"/>
    <b v="0"/>
    <n v="0"/>
    <b v="0"/>
    <s v="theater/plays"/>
    <x v="1"/>
    <x v="6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69"/>
    <x v="3"/>
    <x v="3950"/>
    <b v="0"/>
    <n v="14"/>
    <b v="0"/>
    <s v="theater/plays"/>
    <x v="1"/>
    <x v="6"/>
    <n v="17"/>
    <n v="82.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3970"/>
    <x v="0"/>
    <x v="3951"/>
    <b v="0"/>
    <n v="8"/>
    <b v="0"/>
    <s v="theater/plays"/>
    <x v="1"/>
    <x v="6"/>
    <n v="5"/>
    <n v="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971"/>
    <x v="3"/>
    <x v="3952"/>
    <b v="1"/>
    <n v="167"/>
    <b v="1"/>
    <s v="theater/plays"/>
    <x v="1"/>
    <x v="6"/>
    <n v="115"/>
    <n v="58.6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972"/>
    <x v="2"/>
    <x v="3953"/>
    <b v="0"/>
    <n v="40"/>
    <b v="1"/>
    <s v="theater/plays"/>
    <x v="1"/>
    <x v="6"/>
    <n v="109"/>
    <n v="81.3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973"/>
    <x v="0"/>
    <x v="3954"/>
    <b v="0"/>
    <n v="58"/>
    <b v="1"/>
    <s v="theater/plays"/>
    <x v="1"/>
    <x v="6"/>
    <n v="103"/>
    <n v="53.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74"/>
    <x v="0"/>
    <x v="3955"/>
    <b v="0"/>
    <n v="3"/>
    <b v="0"/>
    <s v="theater/plays"/>
    <x v="1"/>
    <x v="6"/>
    <n v="3"/>
    <n v="1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5"/>
    <x v="2"/>
    <x v="3956"/>
    <b v="0"/>
    <n v="11"/>
    <b v="0"/>
    <s v="theater/plays"/>
    <x v="1"/>
    <x v="6"/>
    <n v="32"/>
    <n v="29.0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3976"/>
    <x v="3"/>
    <x v="3957"/>
    <b v="0"/>
    <n v="21"/>
    <b v="0"/>
    <s v="theater/plays"/>
    <x v="1"/>
    <x v="6"/>
    <n v="18"/>
    <n v="41.9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3977"/>
    <x v="3"/>
    <x v="3958"/>
    <b v="0"/>
    <n v="8"/>
    <b v="0"/>
    <s v="theater/plays"/>
    <x v="1"/>
    <x v="6"/>
    <n v="13"/>
    <n v="25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3978"/>
    <x v="0"/>
    <x v="3959"/>
    <b v="0"/>
    <n v="3"/>
    <b v="0"/>
    <s v="theater/plays"/>
    <x v="1"/>
    <x v="6"/>
    <n v="0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979"/>
    <x v="2"/>
    <x v="3960"/>
    <b v="0"/>
    <n v="24"/>
    <b v="1"/>
    <s v="theater/plays"/>
    <x v="1"/>
    <x v="6"/>
    <n v="109"/>
    <n v="135.6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980"/>
    <x v="3"/>
    <x v="3961"/>
    <b v="0"/>
    <n v="39"/>
    <b v="1"/>
    <s v="theater/plays"/>
    <x v="1"/>
    <x v="6"/>
    <n v="109"/>
    <n v="83.9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981"/>
    <x v="0"/>
    <x v="3962"/>
    <b v="0"/>
    <n v="79"/>
    <b v="1"/>
    <s v="theater/plays"/>
    <x v="1"/>
    <x v="6"/>
    <n v="116"/>
    <n v="73.5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982"/>
    <x v="0"/>
    <x v="3963"/>
    <b v="0"/>
    <n v="19"/>
    <b v="1"/>
    <s v="theater/plays"/>
    <x v="1"/>
    <x v="6"/>
    <n v="100"/>
    <n v="421.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983"/>
    <x v="0"/>
    <x v="3964"/>
    <b v="0"/>
    <n v="16"/>
    <b v="1"/>
    <s v="theater/plays"/>
    <x v="1"/>
    <x v="6"/>
    <n v="101"/>
    <n v="41.1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984"/>
    <x v="2"/>
    <x v="3965"/>
    <b v="0"/>
    <n v="13"/>
    <b v="1"/>
    <s v="theater/plays"/>
    <x v="1"/>
    <x v="6"/>
    <n v="102"/>
    <n v="164.6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985"/>
    <x v="3"/>
    <x v="3966"/>
    <b v="0"/>
    <n v="28"/>
    <b v="1"/>
    <s v="theater/plays"/>
    <x v="1"/>
    <x v="6"/>
    <n v="180"/>
    <n v="43.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986"/>
    <x v="2"/>
    <x v="3967"/>
    <b v="0"/>
    <n v="14"/>
    <b v="1"/>
    <s v="theater/plays"/>
    <x v="1"/>
    <x v="6"/>
    <n v="108"/>
    <n v="7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987"/>
    <x v="3"/>
    <x v="3968"/>
    <b v="1"/>
    <n v="4"/>
    <b v="0"/>
    <s v="theater/plays"/>
    <x v="1"/>
    <x v="6"/>
    <n v="4"/>
    <n v="9.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988"/>
    <x v="3"/>
    <x v="3969"/>
    <b v="0"/>
    <n v="72"/>
    <b v="1"/>
    <s v="theater/plays"/>
    <x v="1"/>
    <x v="6"/>
    <n v="107"/>
    <n v="74.20999999999999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3989"/>
    <x v="3"/>
    <x v="3970"/>
    <b v="0"/>
    <n v="0"/>
    <b v="0"/>
    <s v="theater/plays"/>
    <x v="1"/>
    <x v="6"/>
    <n v="0"/>
    <n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3990"/>
    <x v="0"/>
    <x v="3971"/>
    <b v="0"/>
    <n v="5"/>
    <b v="0"/>
    <s v="theater/plays"/>
    <x v="1"/>
    <x v="6"/>
    <n v="33"/>
    <n v="2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991"/>
    <x v="0"/>
    <x v="3972"/>
    <b v="0"/>
    <n v="58"/>
    <b v="1"/>
    <s v="theater/plays"/>
    <x v="1"/>
    <x v="6"/>
    <n v="211"/>
    <n v="29.0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992"/>
    <x v="3"/>
    <x v="3973"/>
    <b v="0"/>
    <n v="168"/>
    <b v="1"/>
    <s v="theater/plays"/>
    <x v="1"/>
    <x v="6"/>
    <n v="106"/>
    <n v="62.83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993"/>
    <x v="4"/>
    <x v="3974"/>
    <b v="1"/>
    <n v="82"/>
    <b v="1"/>
    <s v="theater/plays"/>
    <x v="1"/>
    <x v="6"/>
    <n v="103"/>
    <n v="100.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94"/>
    <x v="2"/>
    <x v="3975"/>
    <b v="0"/>
    <n v="0"/>
    <b v="0"/>
    <s v="theater/plays"/>
    <x v="1"/>
    <x v="6"/>
    <n v="0"/>
    <n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3995"/>
    <x v="3"/>
    <x v="3976"/>
    <b v="0"/>
    <n v="87"/>
    <b v="1"/>
    <s v="theater/plays"/>
    <x v="1"/>
    <x v="6"/>
    <n v="102"/>
    <n v="58.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996"/>
    <x v="3"/>
    <x v="3216"/>
    <b v="0"/>
    <n v="21"/>
    <b v="1"/>
    <s v="theater/plays"/>
    <x v="1"/>
    <x v="6"/>
    <n v="114"/>
    <n v="27.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3997"/>
    <x v="1"/>
    <x v="3977"/>
    <b v="0"/>
    <n v="5"/>
    <b v="0"/>
    <s v="theater/plays"/>
    <x v="1"/>
    <x v="6"/>
    <n v="11"/>
    <n v="8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3998"/>
    <x v="0"/>
    <x v="3978"/>
    <b v="0"/>
    <n v="48"/>
    <b v="1"/>
    <s v="theater/plays"/>
    <x v="1"/>
    <x v="6"/>
    <n v="105"/>
    <n v="327.0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3999"/>
    <x v="0"/>
    <x v="3979"/>
    <b v="0"/>
    <n v="94"/>
    <b v="1"/>
    <s v="theater/plays"/>
    <x v="1"/>
    <x v="6"/>
    <n v="100"/>
    <n v="63.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00"/>
    <x v="2"/>
    <x v="3980"/>
    <b v="0"/>
    <n v="0"/>
    <b v="0"/>
    <s v="theater/plays"/>
    <x v="1"/>
    <x v="6"/>
    <n v="0"/>
    <n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4001"/>
    <x v="2"/>
    <x v="3981"/>
    <b v="0"/>
    <n v="5"/>
    <b v="0"/>
    <s v="theater/plays"/>
    <x v="1"/>
    <x v="6"/>
    <n v="1"/>
    <n v="35.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4002"/>
    <x v="3"/>
    <x v="3982"/>
    <b v="0"/>
    <n v="48"/>
    <b v="1"/>
    <s v="theater/plays"/>
    <x v="1"/>
    <x v="6"/>
    <n v="102"/>
    <n v="84.8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4003"/>
    <x v="3"/>
    <x v="3983"/>
    <b v="0"/>
    <n v="16"/>
    <b v="1"/>
    <s v="theater/plays"/>
    <x v="1"/>
    <x v="6"/>
    <n v="191"/>
    <n v="358.6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4004"/>
    <x v="1"/>
    <x v="3984"/>
    <b v="0"/>
    <n v="0"/>
    <b v="0"/>
    <s v="theater/plays"/>
    <x v="1"/>
    <x v="6"/>
    <n v="0"/>
    <n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4005"/>
    <x v="0"/>
    <x v="3985"/>
    <b v="0"/>
    <n v="66"/>
    <b v="1"/>
    <s v="theater/plays"/>
    <x v="1"/>
    <x v="6"/>
    <n v="102"/>
    <n v="44.7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06"/>
    <x v="0"/>
    <x v="3986"/>
    <b v="0"/>
    <n v="3"/>
    <b v="0"/>
    <s v="theater/plays"/>
    <x v="1"/>
    <x v="6"/>
    <n v="17"/>
    <n v="33.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4007"/>
    <x v="1"/>
    <x v="3987"/>
    <b v="0"/>
    <n v="12"/>
    <b v="0"/>
    <s v="theater/plays"/>
    <x v="1"/>
    <x v="6"/>
    <n v="23"/>
    <n v="18.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4008"/>
    <x v="2"/>
    <x v="3988"/>
    <b v="0"/>
    <n v="60"/>
    <b v="1"/>
    <s v="theater/plays"/>
    <x v="1"/>
    <x v="6"/>
    <n v="107"/>
    <n v="62.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4009"/>
    <x v="2"/>
    <x v="3989"/>
    <b v="0"/>
    <n v="12"/>
    <b v="0"/>
    <s v="theater/plays"/>
    <x v="1"/>
    <x v="6"/>
    <n v="16"/>
    <n v="91.8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4010"/>
    <x v="0"/>
    <x v="3990"/>
    <b v="0"/>
    <n v="34"/>
    <b v="1"/>
    <s v="theater/plays"/>
    <x v="1"/>
    <x v="6"/>
    <n v="100"/>
    <n v="73.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4011"/>
    <x v="1"/>
    <x v="3991"/>
    <b v="0"/>
    <n v="91"/>
    <b v="1"/>
    <s v="theater/plays"/>
    <x v="1"/>
    <x v="6"/>
    <n v="170"/>
    <n v="84.2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4012"/>
    <x v="2"/>
    <x v="3992"/>
    <b v="0"/>
    <n v="31"/>
    <b v="1"/>
    <s v="theater/plays"/>
    <x v="1"/>
    <x v="6"/>
    <n v="149"/>
    <n v="15.1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13"/>
    <x v="3"/>
    <x v="3993"/>
    <b v="0"/>
    <n v="13"/>
    <b v="0"/>
    <s v="theater/plays"/>
    <x v="1"/>
    <x v="6"/>
    <n v="38"/>
    <n v="86.6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4014"/>
    <x v="2"/>
    <x v="3994"/>
    <b v="0"/>
    <n v="19"/>
    <b v="1"/>
    <s v="theater/plays"/>
    <x v="1"/>
    <x v="6"/>
    <n v="112"/>
    <n v="58.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4015"/>
    <x v="3"/>
    <x v="3995"/>
    <b v="1"/>
    <n v="51"/>
    <b v="1"/>
    <s v="theater/plays"/>
    <x v="1"/>
    <x v="6"/>
    <n v="117"/>
    <n v="57.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16"/>
    <x v="3"/>
    <x v="3996"/>
    <b v="0"/>
    <n v="2"/>
    <b v="0"/>
    <s v="theater/plays"/>
    <x v="1"/>
    <x v="6"/>
    <n v="22"/>
    <n v="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4017"/>
    <x v="0"/>
    <x v="3997"/>
    <b v="0"/>
    <n v="24"/>
    <b v="1"/>
    <s v="theater/plays"/>
    <x v="1"/>
    <x v="6"/>
    <n v="100"/>
    <n v="4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4018"/>
    <x v="2"/>
    <x v="3998"/>
    <b v="0"/>
    <n v="69"/>
    <b v="1"/>
    <s v="theater/plays"/>
    <x v="1"/>
    <x v="6"/>
    <n v="103"/>
    <n v="23.8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9"/>
    <x v="2"/>
    <x v="3999"/>
    <b v="0"/>
    <n v="4"/>
    <b v="0"/>
    <s v="theater/plays"/>
    <x v="1"/>
    <x v="6"/>
    <n v="9"/>
    <n v="32.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4020"/>
    <x v="0"/>
    <x v="4000"/>
    <b v="0"/>
    <n v="69"/>
    <b v="1"/>
    <s v="theater/plays"/>
    <x v="1"/>
    <x v="6"/>
    <n v="106"/>
    <n v="23.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4021"/>
    <x v="3"/>
    <x v="4001"/>
    <b v="1"/>
    <n v="322"/>
    <b v="1"/>
    <s v="theater/plays"/>
    <x v="1"/>
    <x v="6"/>
    <n v="120"/>
    <n v="85.5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4022"/>
    <x v="0"/>
    <x v="4002"/>
    <b v="1"/>
    <n v="68"/>
    <b v="1"/>
    <s v="theater/plays"/>
    <x v="1"/>
    <x v="6"/>
    <n v="112"/>
    <n v="41.2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4023"/>
    <x v="0"/>
    <x v="4003"/>
    <b v="0"/>
    <n v="77"/>
    <b v="1"/>
    <s v="theater/plays"/>
    <x v="1"/>
    <x v="6"/>
    <n v="101"/>
    <n v="104.9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4024"/>
    <x v="2"/>
    <x v="4004"/>
    <b v="0"/>
    <n v="28"/>
    <b v="1"/>
    <s v="theater/plays"/>
    <x v="1"/>
    <x v="6"/>
    <n v="100"/>
    <n v="119.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4025"/>
    <x v="0"/>
    <x v="4005"/>
    <b v="0"/>
    <n v="13"/>
    <b v="1"/>
    <s v="theater/plays"/>
    <x v="1"/>
    <x v="6"/>
    <n v="101"/>
    <n v="3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4026"/>
    <x v="2"/>
    <x v="4006"/>
    <b v="0"/>
    <n v="336"/>
    <b v="1"/>
    <s v="theater/plays"/>
    <x v="1"/>
    <x v="6"/>
    <n v="114"/>
    <n v="119.1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4027"/>
    <x v="2"/>
    <x v="4007"/>
    <b v="0"/>
    <n v="3"/>
    <b v="1"/>
    <s v="theater/plays"/>
    <x v="1"/>
    <x v="6"/>
    <n v="6500"/>
    <n v="21.6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4028"/>
    <x v="2"/>
    <x v="4008"/>
    <b v="1"/>
    <n v="21"/>
    <b v="1"/>
    <s v="theater/plays"/>
    <x v="1"/>
    <x v="6"/>
    <n v="107"/>
    <n v="204.5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4029"/>
    <x v="2"/>
    <x v="4009"/>
    <b v="0"/>
    <n v="20"/>
    <b v="1"/>
    <s v="theater/plays"/>
    <x v="1"/>
    <x v="6"/>
    <n v="289"/>
    <n v="43.3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4030"/>
    <x v="3"/>
    <x v="4010"/>
    <b v="0"/>
    <n v="18"/>
    <b v="1"/>
    <s v="theater/plays"/>
    <x v="1"/>
    <x v="6"/>
    <n v="223"/>
    <n v="61.9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31"/>
    <x v="2"/>
    <x v="4011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4032"/>
    <x v="0"/>
    <x v="4012"/>
    <b v="0"/>
    <n v="6"/>
    <b v="0"/>
    <s v="theater/plays"/>
    <x v="1"/>
    <x v="6"/>
    <n v="8"/>
    <n v="10.1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4033"/>
    <x v="0"/>
    <x v="4013"/>
    <b v="0"/>
    <n v="20"/>
    <b v="1"/>
    <s v="theater/plays"/>
    <x v="1"/>
    <x v="6"/>
    <n v="143"/>
    <n v="21.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4034"/>
    <x v="0"/>
    <x v="4014"/>
    <b v="0"/>
    <n v="46"/>
    <b v="1"/>
    <s v="theater/plays"/>
    <x v="1"/>
    <x v="6"/>
    <n v="103"/>
    <n v="66.95999999999999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4035"/>
    <x v="0"/>
    <x v="4015"/>
    <b v="0"/>
    <n v="32"/>
    <b v="1"/>
    <s v="theater/plays"/>
    <x v="1"/>
    <x v="6"/>
    <n v="105"/>
    <n v="39.38000000000000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4036"/>
    <x v="0"/>
    <x v="1803"/>
    <b v="0"/>
    <n v="46"/>
    <b v="1"/>
    <s v="theater/plays"/>
    <x v="1"/>
    <x v="6"/>
    <n v="103"/>
    <n v="44.8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4037"/>
    <x v="0"/>
    <x v="4016"/>
    <b v="0"/>
    <n v="20"/>
    <b v="1"/>
    <s v="theater/plays"/>
    <x v="1"/>
    <x v="6"/>
    <n v="107"/>
    <n v="107.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4038"/>
    <x v="2"/>
    <x v="4017"/>
    <b v="1"/>
    <n v="39"/>
    <b v="1"/>
    <s v="theater/plays"/>
    <x v="1"/>
    <x v="6"/>
    <n v="102"/>
    <n v="52.4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4039"/>
    <x v="3"/>
    <x v="4018"/>
    <b v="0"/>
    <n v="2"/>
    <b v="0"/>
    <s v="theater/plays"/>
    <x v="1"/>
    <x v="6"/>
    <n v="1"/>
    <n v="2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4040"/>
    <x v="3"/>
    <x v="4019"/>
    <b v="0"/>
    <n v="126"/>
    <b v="1"/>
    <s v="theater/plays"/>
    <x v="1"/>
    <x v="6"/>
    <n v="106"/>
    <n v="41.9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4041"/>
    <x v="3"/>
    <x v="4020"/>
    <b v="0"/>
    <n v="1"/>
    <b v="0"/>
    <s v="theater/plays"/>
    <x v="1"/>
    <x v="6"/>
    <n v="10"/>
    <n v="1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4042"/>
    <x v="2"/>
    <x v="4021"/>
    <b v="0"/>
    <n v="56"/>
    <b v="1"/>
    <s v="theater/plays"/>
    <x v="1"/>
    <x v="6"/>
    <n v="105"/>
    <n v="93.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4043"/>
    <x v="0"/>
    <x v="4022"/>
    <b v="0"/>
    <n v="14"/>
    <b v="0"/>
    <s v="theater/plays"/>
    <x v="1"/>
    <x v="6"/>
    <n v="42"/>
    <n v="29.7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4044"/>
    <x v="0"/>
    <x v="4023"/>
    <b v="0"/>
    <n v="13"/>
    <b v="1"/>
    <s v="theater/plays"/>
    <x v="1"/>
    <x v="6"/>
    <n v="130"/>
    <n v="5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4045"/>
    <x v="0"/>
    <x v="4024"/>
    <b v="0"/>
    <n v="0"/>
    <b v="0"/>
    <s v="theater/plays"/>
    <x v="1"/>
    <x v="6"/>
    <n v="0"/>
    <n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4046"/>
    <x v="2"/>
    <x v="4025"/>
    <b v="0"/>
    <n v="114"/>
    <b v="1"/>
    <s v="theater/plays"/>
    <x v="1"/>
    <x v="6"/>
    <n v="103"/>
    <n v="90.68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47"/>
    <x v="2"/>
    <x v="4026"/>
    <b v="0"/>
    <n v="0"/>
    <b v="0"/>
    <s v="theater/plays"/>
    <x v="1"/>
    <x v="6"/>
    <n v="0"/>
    <n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4048"/>
    <x v="3"/>
    <x v="4027"/>
    <b v="0"/>
    <n v="4"/>
    <b v="0"/>
    <s v="theater/plays"/>
    <x v="1"/>
    <x v="6"/>
    <n v="9"/>
    <n v="16.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4049"/>
    <x v="0"/>
    <x v="4028"/>
    <b v="0"/>
    <n v="0"/>
    <b v="0"/>
    <s v="theater/plays"/>
    <x v="1"/>
    <x v="6"/>
    <n v="0"/>
    <n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4050"/>
    <x v="3"/>
    <x v="4029"/>
    <b v="0"/>
    <n v="63"/>
    <b v="1"/>
    <s v="theater/plays"/>
    <x v="1"/>
    <x v="6"/>
    <n v="100"/>
    <n v="79.6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4051"/>
    <x v="0"/>
    <x v="4030"/>
    <b v="0"/>
    <n v="28"/>
    <b v="1"/>
    <s v="theater/plays"/>
    <x v="1"/>
    <x v="6"/>
    <n v="105"/>
    <n v="4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4052"/>
    <x v="0"/>
    <x v="4031"/>
    <b v="1"/>
    <n v="34"/>
    <b v="1"/>
    <s v="theater/plays"/>
    <x v="1"/>
    <x v="6"/>
    <n v="103"/>
    <n v="76.0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4053"/>
    <x v="0"/>
    <x v="4032"/>
    <b v="0"/>
    <n v="78"/>
    <b v="1"/>
    <s v="theater/plays"/>
    <x v="1"/>
    <x v="6"/>
    <n v="102"/>
    <n v="78.20999999999999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4054"/>
    <x v="0"/>
    <x v="4033"/>
    <b v="0"/>
    <n v="17"/>
    <b v="1"/>
    <s v="theater/plays"/>
    <x v="1"/>
    <x v="6"/>
    <n v="202"/>
    <n v="29.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4055"/>
    <x v="3"/>
    <x v="4034"/>
    <b v="0"/>
    <n v="8"/>
    <b v="0"/>
    <s v="theater/plays"/>
    <x v="1"/>
    <x v="6"/>
    <n v="21"/>
    <n v="26.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4056"/>
    <x v="3"/>
    <x v="4035"/>
    <b v="0"/>
    <n v="38"/>
    <b v="1"/>
    <s v="theater/plays"/>
    <x v="1"/>
    <x v="6"/>
    <n v="105"/>
    <n v="55.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4057"/>
    <x v="0"/>
    <x v="4036"/>
    <b v="0"/>
    <n v="32"/>
    <b v="0"/>
    <s v="theater/plays"/>
    <x v="1"/>
    <x v="6"/>
    <n v="16"/>
    <n v="49.2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4058"/>
    <x v="3"/>
    <x v="4037"/>
    <b v="1"/>
    <n v="19"/>
    <b v="0"/>
    <s v="theater/plays"/>
    <x v="1"/>
    <x v="6"/>
    <n v="21"/>
    <n v="56.05"/>
  </r>
  <r>
    <n v="3467"/>
    <s v="Venus in Fur, Los Angeles."/>
    <s v="Venus in Fur, By David Ives."/>
    <n v="3000"/>
    <n v="3030"/>
    <x v="0"/>
    <x v="0"/>
    <s v="USD"/>
    <n v="1426864032"/>
    <n v="1424275632"/>
    <x v="4059"/>
    <x v="0"/>
    <x v="4038"/>
    <b v="0"/>
    <n v="47"/>
    <b v="1"/>
    <s v="theater/plays"/>
    <x v="1"/>
    <x v="6"/>
    <n v="101"/>
    <n v="64.4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4060"/>
    <x v="3"/>
    <x v="4039"/>
    <b v="1"/>
    <n v="930"/>
    <b v="1"/>
    <s v="theater/plays"/>
    <x v="1"/>
    <x v="6"/>
    <n v="160"/>
    <n v="60.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4061"/>
    <x v="2"/>
    <x v="4040"/>
    <b v="0"/>
    <n v="8"/>
    <b v="0"/>
    <s v="theater/plays"/>
    <x v="1"/>
    <x v="6"/>
    <n v="20"/>
    <n v="100.6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4062"/>
    <x v="0"/>
    <x v="4041"/>
    <b v="0"/>
    <n v="1"/>
    <b v="0"/>
    <s v="theater/plays"/>
    <x v="1"/>
    <x v="6"/>
    <n v="5"/>
    <n v="5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4063"/>
    <x v="0"/>
    <x v="4042"/>
    <b v="0"/>
    <n v="23"/>
    <b v="1"/>
    <s v="theater/plays"/>
    <x v="1"/>
    <x v="6"/>
    <n v="114"/>
    <n v="74.34999999999999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4064"/>
    <x v="3"/>
    <x v="4043"/>
    <b v="0"/>
    <n v="68"/>
    <b v="1"/>
    <s v="theater/plays"/>
    <x v="1"/>
    <x v="6"/>
    <n v="113"/>
    <n v="83.4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4065"/>
    <x v="0"/>
    <x v="4044"/>
    <b v="0"/>
    <n v="78"/>
    <b v="1"/>
    <s v="theater/plays"/>
    <x v="1"/>
    <x v="6"/>
    <n v="103"/>
    <n v="39.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4066"/>
    <x v="2"/>
    <x v="4045"/>
    <b v="0"/>
    <n v="12"/>
    <b v="1"/>
    <s v="theater/plays"/>
    <x v="1"/>
    <x v="6"/>
    <n v="130"/>
    <n v="16.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4067"/>
    <x v="0"/>
    <x v="4046"/>
    <b v="0"/>
    <n v="35"/>
    <b v="1"/>
    <s v="theater/plays"/>
    <x v="1"/>
    <x v="6"/>
    <n v="116"/>
    <n v="59.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4068"/>
    <x v="0"/>
    <x v="4047"/>
    <b v="0"/>
    <n v="51"/>
    <b v="1"/>
    <s v="theater/plays"/>
    <x v="1"/>
    <x v="6"/>
    <n v="104"/>
    <n v="71.6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4069"/>
    <x v="3"/>
    <x v="4048"/>
    <b v="0"/>
    <n v="91"/>
    <b v="1"/>
    <s v="theater/plays"/>
    <x v="1"/>
    <x v="6"/>
    <n v="100"/>
    <n v="110.2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4070"/>
    <x v="2"/>
    <x v="4049"/>
    <b v="0"/>
    <n v="5"/>
    <b v="1"/>
    <s v="theater/plays"/>
    <x v="1"/>
    <x v="6"/>
    <n v="100"/>
    <n v="2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4071"/>
    <x v="2"/>
    <x v="4050"/>
    <b v="0"/>
    <n v="17"/>
    <b v="1"/>
    <s v="theater/plays"/>
    <x v="1"/>
    <x v="6"/>
    <n v="113"/>
    <n v="66.4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4072"/>
    <x v="2"/>
    <x v="4051"/>
    <b v="0"/>
    <n v="24"/>
    <b v="1"/>
    <s v="theater/plays"/>
    <x v="1"/>
    <x v="6"/>
    <n v="112"/>
    <n v="11.6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4073"/>
    <x v="2"/>
    <x v="4052"/>
    <b v="1"/>
    <n v="104"/>
    <b v="1"/>
    <s v="theater/plays"/>
    <x v="1"/>
    <x v="6"/>
    <n v="116"/>
    <n v="50.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4074"/>
    <x v="2"/>
    <x v="4053"/>
    <b v="0"/>
    <n v="173"/>
    <b v="1"/>
    <s v="theater/plays"/>
    <x v="1"/>
    <x v="6"/>
    <n v="123"/>
    <n v="71.23999999999999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75"/>
    <x v="2"/>
    <x v="4054"/>
    <b v="0"/>
    <n v="1"/>
    <b v="0"/>
    <s v="theater/plays"/>
    <x v="1"/>
    <x v="6"/>
    <n v="0"/>
    <n v="1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4076"/>
    <x v="0"/>
    <x v="4055"/>
    <b v="1"/>
    <n v="24"/>
    <b v="0"/>
    <s v="theater/plays"/>
    <x v="1"/>
    <x v="6"/>
    <n v="34"/>
    <n v="35.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4077"/>
    <x v="6"/>
    <x v="4056"/>
    <b v="1"/>
    <n v="52"/>
    <b v="1"/>
    <s v="theater/plays"/>
    <x v="1"/>
    <x v="6"/>
    <n v="133"/>
    <n v="38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78"/>
    <x v="2"/>
    <x v="4057"/>
    <b v="0"/>
    <n v="4"/>
    <b v="0"/>
    <s v="theater/plays"/>
    <x v="1"/>
    <x v="6"/>
    <n v="1"/>
    <n v="7.2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4079"/>
    <x v="0"/>
    <x v="4058"/>
    <b v="0"/>
    <n v="63"/>
    <b v="1"/>
    <s v="theater/plays"/>
    <x v="1"/>
    <x v="6"/>
    <n v="102"/>
    <n v="32.27000000000000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4080"/>
    <x v="3"/>
    <x v="4059"/>
    <b v="1"/>
    <n v="57"/>
    <b v="1"/>
    <s v="theater/plays"/>
    <x v="1"/>
    <x v="6"/>
    <n v="102"/>
    <n v="80.1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4081"/>
    <x v="3"/>
    <x v="4060"/>
    <b v="0"/>
    <n v="31"/>
    <b v="1"/>
    <s v="theater/plays"/>
    <x v="1"/>
    <x v="6"/>
    <n v="120"/>
    <n v="58.0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4082"/>
    <x v="2"/>
    <x v="3651"/>
    <b v="1"/>
    <n v="100"/>
    <b v="1"/>
    <s v="theater/plays"/>
    <x v="1"/>
    <x v="6"/>
    <n v="117"/>
    <n v="52.5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4083"/>
    <x v="3"/>
    <x v="4061"/>
    <b v="0"/>
    <n v="29"/>
    <b v="1"/>
    <s v="theater/plays"/>
    <x v="1"/>
    <x v="6"/>
    <n v="100"/>
    <n v="51.7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4084"/>
    <x v="2"/>
    <x v="4062"/>
    <b v="0"/>
    <n v="17"/>
    <b v="1"/>
    <s v="theater/plays"/>
    <x v="1"/>
    <x v="6"/>
    <n v="100"/>
    <n v="29.4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085"/>
    <x v="0"/>
    <x v="4063"/>
    <b v="0"/>
    <n v="6"/>
    <b v="0"/>
    <s v="theater/plays"/>
    <x v="1"/>
    <x v="6"/>
    <n v="10"/>
    <n v="16.6700000000000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4086"/>
    <x v="3"/>
    <x v="4064"/>
    <b v="0"/>
    <n v="57"/>
    <b v="1"/>
    <s v="theater/plays"/>
    <x v="1"/>
    <x v="6"/>
    <n v="144"/>
    <n v="12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4087"/>
    <x v="0"/>
    <x v="4065"/>
    <b v="0"/>
    <n v="6"/>
    <b v="0"/>
    <s v="theater/plays"/>
    <x v="1"/>
    <x v="6"/>
    <n v="2"/>
    <n v="18.32999999999999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4088"/>
    <x v="3"/>
    <x v="4066"/>
    <b v="0"/>
    <n v="1"/>
    <b v="0"/>
    <s v="theater/plays"/>
    <x v="1"/>
    <x v="6"/>
    <n v="0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4089"/>
    <x v="0"/>
    <x v="406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4090"/>
    <x v="3"/>
    <x v="4068"/>
    <b v="0"/>
    <n v="6"/>
    <b v="0"/>
    <s v="theater/plays"/>
    <x v="1"/>
    <x v="6"/>
    <n v="9"/>
    <n v="8.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91"/>
    <x v="3"/>
    <x v="4069"/>
    <b v="0"/>
    <n v="9"/>
    <b v="0"/>
    <s v="theater/plays"/>
    <x v="1"/>
    <x v="6"/>
    <n v="1"/>
    <n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4092"/>
    <x v="2"/>
    <x v="4070"/>
    <b v="0"/>
    <n v="21"/>
    <b v="1"/>
    <s v="theater/plays"/>
    <x v="1"/>
    <x v="6"/>
    <n v="124"/>
    <n v="29.4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4093"/>
    <x v="2"/>
    <x v="4071"/>
    <b v="0"/>
    <n v="14"/>
    <b v="1"/>
    <s v="theater/plays"/>
    <x v="1"/>
    <x v="6"/>
    <n v="242"/>
    <n v="43.2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4094"/>
    <x v="2"/>
    <x v="4072"/>
    <b v="0"/>
    <n v="9"/>
    <b v="1"/>
    <s v="theater/plays"/>
    <x v="1"/>
    <x v="6"/>
    <n v="100"/>
    <n v="27.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4095"/>
    <x v="0"/>
    <x v="4073"/>
    <b v="0"/>
    <n v="10"/>
    <b v="1"/>
    <s v="theater/plays"/>
    <x v="1"/>
    <x v="6"/>
    <n v="158"/>
    <n v="79.09999999999999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4096"/>
    <x v="0"/>
    <x v="4074"/>
    <b v="0"/>
    <n v="17"/>
    <b v="1"/>
    <s v="theater/plays"/>
    <x v="1"/>
    <x v="6"/>
    <n v="100"/>
    <n v="58.8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4097"/>
    <x v="3"/>
    <x v="4075"/>
    <b v="0"/>
    <n v="4"/>
    <b v="0"/>
    <s v="theater/plays"/>
    <x v="1"/>
    <x v="6"/>
    <n v="0"/>
    <n v="33.7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4098"/>
    <x v="0"/>
    <x v="4076"/>
    <b v="0"/>
    <n v="2"/>
    <b v="0"/>
    <s v="theater/plays"/>
    <x v="1"/>
    <x v="6"/>
    <n v="13"/>
    <n v="1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4099"/>
    <x v="0"/>
    <x v="4077"/>
    <b v="0"/>
    <n v="0"/>
    <b v="0"/>
    <s v="theater/plays"/>
    <x v="1"/>
    <x v="6"/>
    <n v="0"/>
    <n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4100"/>
    <x v="3"/>
    <x v="4078"/>
    <b v="0"/>
    <n v="43"/>
    <b v="1"/>
    <s v="theater/plays"/>
    <x v="1"/>
    <x v="6"/>
    <n v="100"/>
    <n v="74.5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4101"/>
    <x v="2"/>
    <x v="4079"/>
    <b v="0"/>
    <n v="37"/>
    <b v="1"/>
    <s v="theater/plays"/>
    <x v="1"/>
    <x v="6"/>
    <n v="101"/>
    <n v="45.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4102"/>
    <x v="0"/>
    <x v="4080"/>
    <b v="1"/>
    <n v="115"/>
    <b v="1"/>
    <s v="theater/plays"/>
    <x v="1"/>
    <x v="6"/>
    <n v="102"/>
    <n v="106.5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4103"/>
    <x v="0"/>
    <x v="4081"/>
    <b v="0"/>
    <n v="120"/>
    <b v="1"/>
    <s v="theater/plays"/>
    <x v="1"/>
    <x v="6"/>
    <n v="102"/>
    <n v="127.7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4104"/>
    <x v="3"/>
    <x v="4082"/>
    <b v="0"/>
    <n v="13"/>
    <b v="0"/>
    <s v="theater/plays"/>
    <x v="1"/>
    <x v="6"/>
    <n v="38"/>
    <n v="11.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4105"/>
    <x v="0"/>
    <x v="4083"/>
    <b v="0"/>
    <n v="51"/>
    <b v="1"/>
    <s v="theater/plays"/>
    <x v="1"/>
    <x v="6"/>
    <n v="136"/>
    <n v="66.6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4106"/>
    <x v="2"/>
    <x v="4084"/>
    <b v="0"/>
    <n v="1"/>
    <b v="0"/>
    <s v="theater/plays"/>
    <x v="1"/>
    <x v="6"/>
    <n v="0"/>
    <n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4107"/>
    <x v="0"/>
    <x v="4085"/>
    <b v="1"/>
    <n v="88"/>
    <b v="1"/>
    <s v="theater/plays"/>
    <x v="1"/>
    <x v="6"/>
    <n v="105"/>
    <n v="65.5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4108"/>
    <x v="3"/>
    <x v="4086"/>
    <b v="0"/>
    <n v="4"/>
    <b v="0"/>
    <s v="theater/plays"/>
    <x v="1"/>
    <x v="6"/>
    <n v="11"/>
    <n v="42.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4109"/>
    <x v="3"/>
    <x v="4087"/>
    <b v="0"/>
    <n v="85"/>
    <b v="1"/>
    <s v="theater/plays"/>
    <x v="1"/>
    <x v="6"/>
    <n v="100"/>
    <n v="118.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4110"/>
    <x v="0"/>
    <x v="4088"/>
    <b v="0"/>
    <n v="8"/>
    <b v="1"/>
    <s v="theater/plays"/>
    <x v="1"/>
    <x v="6"/>
    <n v="126"/>
    <n v="78.8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4111"/>
    <x v="3"/>
    <x v="4089"/>
    <b v="1"/>
    <n v="63"/>
    <b v="1"/>
    <s v="theater/plays"/>
    <x v="1"/>
    <x v="6"/>
    <n v="127"/>
    <n v="80.7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4112"/>
    <x v="2"/>
    <x v="4090"/>
    <b v="0"/>
    <n v="130"/>
    <b v="1"/>
    <s v="theater/plays"/>
    <x v="1"/>
    <x v="6"/>
    <n v="117"/>
    <n v="44.8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4113"/>
    <x v="2"/>
    <x v="4091"/>
    <b v="0"/>
    <n v="130"/>
    <b v="1"/>
    <s v="theater/plays"/>
    <x v="1"/>
    <x v="6"/>
    <n v="109"/>
    <n v="29.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2F76F-511E-49A1-96E3-311530845F9C}" name="PivotTable8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Date Created" colHeaderCaption="Outcome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n="Successful" x="0"/>
        <item h="1" x="3"/>
        <item n="Failed" x="2"/>
        <item n="Canceled"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11" hier="-1"/>
  </pageFields>
  <dataFields count="1">
    <dataField name=" 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26EDD-4C7F-4DB3-94D0-0DE4935868DE}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7F10A-4EDF-437F-BB4F-2B63F1C1AD12}" name="PivotTable3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7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2ECD3C-7169-4965-B055-C02014A77860}" name="Table35" displayName="Table35" ref="A1:H13" totalsRowShown="0" headerRowDxfId="2">
  <autoFilter ref="A1:H13" xr:uid="{5219C7C5-FB81-4E65-8589-4FE4A779EABD}"/>
  <tableColumns count="8">
    <tableColumn id="1" xr3:uid="{87A8EB54-829E-4E30-9608-C9FF1B514F82}" name="Goal"/>
    <tableColumn id="2" xr3:uid="{C53F2625-A581-447B-9700-D1B84BBB97D6}" name="Number Sucessful"/>
    <tableColumn id="3" xr3:uid="{A0F8937E-A88E-47F4-AA55-0980E699AD54}" name="Number Failed"/>
    <tableColumn id="4" xr3:uid="{FDB2BA04-6042-45F4-B92F-B4470C4C1A1F}" name="Number Canceled"/>
    <tableColumn id="5" xr3:uid="{E64271B9-2314-4268-8B98-F2C4F8E2E3DB}" name="Total Projects">
      <calculatedColumnFormula>SUM(B2:D2)</calculatedColumnFormula>
    </tableColumn>
    <tableColumn id="6" xr3:uid="{820C2E43-82D8-4224-B453-850FF4B1F72D}" name="Percentage Successful" dataDxfId="1" dataCellStyle="Percent">
      <calculatedColumnFormula>B2/E2*100</calculatedColumnFormula>
    </tableColumn>
    <tableColumn id="7" xr3:uid="{A166AEC5-608D-4E64-B4C3-B11F507CDC86}" name="Percentage Failed" dataDxfId="0" dataCellStyle="Percent">
      <calculatedColumnFormula>C2/E2*100</calculatedColumnFormula>
    </tableColumn>
    <tableColumn id="8" xr3:uid="{2300AEF3-FD3D-43E5-949E-64171226D203}" name="Percentage Canceled">
      <calculatedColumnFormula>D2/E2*100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B99FD7-FC63-4B8F-89F3-306A505376BA}" name="Fail" displayName="Fail" ref="A1:T251" totalsRowShown="0" headerRowDxfId="22">
  <autoFilter ref="A1:T251" xr:uid="{5047800A-EF45-45BF-A8E7-BD0F42AED65B}"/>
  <tableColumns count="20">
    <tableColumn id="1" xr3:uid="{6DCE713A-DB77-4E58-B36D-BF391194222A}" name="id"/>
    <tableColumn id="2" xr3:uid="{0964816E-CCC3-4F33-B140-4D44251EB6E0}" name="name" dataDxfId="21"/>
    <tableColumn id="3" xr3:uid="{7664400F-A489-4C9A-812B-8E359300B677}" name="blurb" dataDxfId="20"/>
    <tableColumn id="4" xr3:uid="{7E70337F-00B0-409E-AB8A-CAE6F89DB09F}" name="goal" dataDxfId="19"/>
    <tableColumn id="5" xr3:uid="{FD5285C1-9021-4F23-AED7-6257143D8DAD}" name="pledged" dataDxfId="18"/>
    <tableColumn id="6" xr3:uid="{00C765DE-69D1-41E2-BDE1-CBB201608646}" name="outcomes"/>
    <tableColumn id="7" xr3:uid="{7EA4CC9F-DED0-4898-A2E1-0B79A80F8B5D}" name="country"/>
    <tableColumn id="8" xr3:uid="{291057C2-04A4-4CFC-8BC7-706F204D3940}" name="currency"/>
    <tableColumn id="9" xr3:uid="{CB5E934F-F46C-4C07-AD5C-7CBFD0F2A3E2}" name="deadline"/>
    <tableColumn id="10" xr3:uid="{36B5BCA4-25C1-433F-986C-9AE6AC8AC3B8}" name="launched_at"/>
    <tableColumn id="11" xr3:uid="{62D98371-776B-424E-A9FD-0AAE3964D9B9}" name="Date Created Conversion" dataDxfId="17"/>
    <tableColumn id="12" xr3:uid="{38112772-7647-4DE8-8334-300459225871}" name="Date Ended Conversion" dataDxfId="16"/>
    <tableColumn id="13" xr3:uid="{9AA71519-6BDC-493A-B286-C612698CB816}" name="staff_pick"/>
    <tableColumn id="14" xr3:uid="{85912C7C-1CF3-47CE-9F99-1F5B9E07DDAA}" name="backers_count"/>
    <tableColumn id="15" xr3:uid="{30A773FC-CF29-414C-855E-AD208EE45E7D}" name="spotlight"/>
    <tableColumn id="16" xr3:uid="{F6726091-A8B5-4A6B-85BA-8C8FC3375BB1}" name="Category and Subcategory"/>
    <tableColumn id="17" xr3:uid="{27E182CE-F5A8-4B28-B47A-6A9459C3CF6C}" name="Parent Category" dataDxfId="15"/>
    <tableColumn id="18" xr3:uid="{59E21FD6-8263-4F95-8312-D92083A298CB}" name="Subcategory"/>
    <tableColumn id="19" xr3:uid="{3D589D5A-3425-43C6-9858-D1ED7DA92EF1}" name="Percentage Funded"/>
    <tableColumn id="20" xr3:uid="{98EEF887-4733-449E-B0AE-72187C1C3479}" name="Average Dona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E6BBEB-9CEB-458A-8A37-F580174C3901}" name="Success" displayName="Success" ref="A1:T413" totalsRowShown="0" headerRowDxfId="10">
  <autoFilter ref="A1:T413" xr:uid="{657C3F5C-859F-483A-BFB4-DE92CE1F2F24}"/>
  <sortState xmlns:xlrd2="http://schemas.microsoft.com/office/spreadsheetml/2017/richdata2" ref="A2:T413">
    <sortCondition ref="D1:D413"/>
  </sortState>
  <tableColumns count="20">
    <tableColumn id="1" xr3:uid="{FE29E91D-C7A6-4623-9845-6744516FF3E1}" name="id"/>
    <tableColumn id="2" xr3:uid="{E398D465-0BAC-490F-8053-A08B0ADF1C23}" name="name" dataDxfId="9"/>
    <tableColumn id="3" xr3:uid="{A070FDC8-7358-40A4-B426-E07FC143D10E}" name="blurb" dataDxfId="8"/>
    <tableColumn id="4" xr3:uid="{FF71CD7B-509E-4C20-B9DC-266217EDF1F0}" name="goal" dataDxfId="7"/>
    <tableColumn id="5" xr3:uid="{7E1CB975-3814-4EDA-929C-E6EF66D02C9D}" name="pledged" dataDxfId="6"/>
    <tableColumn id="6" xr3:uid="{1D102C66-5493-4E3C-8F2A-05D9ECFA1F95}" name="outcomes"/>
    <tableColumn id="7" xr3:uid="{4D8BD6F6-EDA3-406A-9372-C3319105049A}" name="country"/>
    <tableColumn id="8" xr3:uid="{C292ABE9-2923-4A9E-B353-9E394757FC3F}" name="currency"/>
    <tableColumn id="9" xr3:uid="{4D789257-248D-4291-B42F-45F6C38A6543}" name="deadline"/>
    <tableColumn id="10" xr3:uid="{DFF56E83-A6D6-4917-B8F3-65D70A6C80D8}" name="launched_at"/>
    <tableColumn id="11" xr3:uid="{D3F847BE-6875-4FE2-BB93-7EA123F31649}" name="Date Created Conversion" dataDxfId="5"/>
    <tableColumn id="12" xr3:uid="{68B0DA77-5A7D-4F36-BD19-84811F81E2A0}" name="Date Ended Conversion" dataDxfId="4"/>
    <tableColumn id="13" xr3:uid="{004546FF-B088-476B-BC0A-25C21FF7ADF8}" name="staff_pick"/>
    <tableColumn id="14" xr3:uid="{BD9444FE-2805-4AEB-9B7D-2CDEE2C04D2F}" name="backers_count"/>
    <tableColumn id="15" xr3:uid="{F07AC9AA-E907-4FAE-B6B1-D46E40BFD2B6}" name="spotlight"/>
    <tableColumn id="16" xr3:uid="{EC25B73B-11E4-4997-9CD7-AA6CBAD6F3CF}" name="Category and Subcategory"/>
    <tableColumn id="17" xr3:uid="{98DFB2F2-7C2B-44D0-BC87-CC5777FD6127}" name="Parent Category" dataDxfId="3"/>
    <tableColumn id="18" xr3:uid="{8354BB59-0D57-489A-8778-2681016439E8}" name="Subcategory"/>
    <tableColumn id="19" xr3:uid="{B3D4AE1F-5BFC-4C46-AADC-D7867BF4A6E3}" name="Percentage Funded"/>
    <tableColumn id="20" xr3:uid="{890D46C2-3FF9-4F33-92B8-1ECE7FCA2F25}" name="Average Don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1"/>
  <sheetViews>
    <sheetView topLeftCell="D1" zoomScale="95" zoomScaleNormal="95" workbookViewId="0">
      <selection activeCell="L1" sqref="L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3" width="22.453125" customWidth="1"/>
    <col min="14" max="14" width="15.453125" customWidth="1"/>
    <col min="15" max="15" width="24.453125" customWidth="1"/>
    <col min="16" max="16" width="36.453125" customWidth="1"/>
    <col min="17" max="19" width="25.81640625" bestFit="1" customWidth="1"/>
    <col min="20" max="20" width="17.54296875" bestFit="1" customWidth="1"/>
    <col min="21" max="21" width="16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8397</v>
      </c>
      <c r="M1" s="1" t="s">
        <v>8366</v>
      </c>
      <c r="N1" s="1" t="s">
        <v>8260</v>
      </c>
      <c r="O1" s="1" t="s">
        <v>8261</v>
      </c>
      <c r="P1" s="1" t="s">
        <v>8262</v>
      </c>
      <c r="Q1" s="1" t="s">
        <v>8305</v>
      </c>
      <c r="R1" s="9" t="s">
        <v>8358</v>
      </c>
      <c r="S1" s="1" t="s">
        <v>8359</v>
      </c>
      <c r="T1" s="1" t="s">
        <v>8306</v>
      </c>
      <c r="U1" s="1" t="s">
        <v>8307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4">
        <f>(((J2/60)/60)/24)+DATE(1970,1,1)</f>
        <v>42177.007071759261</v>
      </c>
      <c r="L2" s="13">
        <f>YEAR(K2)</f>
        <v>2015</v>
      </c>
      <c r="M2" s="14">
        <f>(((I2/60)/60)/24)+DATE(1970,1,1)</f>
        <v>42208.125</v>
      </c>
      <c r="N2" t="b">
        <v>0</v>
      </c>
      <c r="O2">
        <v>182</v>
      </c>
      <c r="P2" t="b">
        <v>1</v>
      </c>
      <c r="Q2" t="s">
        <v>8263</v>
      </c>
      <c r="R2" s="10" t="s">
        <v>8308</v>
      </c>
      <c r="S2" t="s">
        <v>8309</v>
      </c>
      <c r="T2">
        <f>ROUND(E2/D2*100,0)</f>
        <v>137</v>
      </c>
      <c r="U2">
        <f>IFERROR(ROUND(E2/O2,2),0)</f>
        <v>63.92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4">
        <f t="shared" ref="K3:K66" si="0">(((J3/60)/60)/24)+DATE(1970,1,1)</f>
        <v>42766.600497685184</v>
      </c>
      <c r="L3" s="13">
        <f t="shared" ref="L3:L66" si="1">YEAR(K3)</f>
        <v>2017</v>
      </c>
      <c r="M3" s="14">
        <f t="shared" ref="M3:M66" si="2">(((I3/60)/60)/24)+DATE(1970,1,1)</f>
        <v>42796.600497685184</v>
      </c>
      <c r="N3" t="b">
        <v>0</v>
      </c>
      <c r="O3">
        <v>79</v>
      </c>
      <c r="P3" t="b">
        <v>1</v>
      </c>
      <c r="Q3" t="s">
        <v>8263</v>
      </c>
      <c r="R3" s="10" t="s">
        <v>8308</v>
      </c>
      <c r="S3" t="s">
        <v>8309</v>
      </c>
      <c r="T3">
        <f t="shared" ref="T3:T66" si="3">ROUND(E3/D3*100,0)</f>
        <v>143</v>
      </c>
      <c r="U3">
        <f t="shared" ref="U3:U66" si="4">IFERROR(ROUND(E3/O3,2),0)</f>
        <v>185.48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4">
        <f t="shared" si="0"/>
        <v>42405.702349537038</v>
      </c>
      <c r="L4" s="13">
        <f t="shared" si="1"/>
        <v>2016</v>
      </c>
      <c r="M4" s="14">
        <f t="shared" si="2"/>
        <v>42415.702349537038</v>
      </c>
      <c r="N4" t="b">
        <v>0</v>
      </c>
      <c r="O4">
        <v>35</v>
      </c>
      <c r="P4" t="b">
        <v>1</v>
      </c>
      <c r="Q4" t="s">
        <v>8263</v>
      </c>
      <c r="R4" s="10" t="s">
        <v>8308</v>
      </c>
      <c r="S4" t="s">
        <v>8309</v>
      </c>
      <c r="T4">
        <f t="shared" si="3"/>
        <v>105</v>
      </c>
      <c r="U4">
        <f t="shared" si="4"/>
        <v>15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4">
        <f t="shared" si="0"/>
        <v>41828.515127314815</v>
      </c>
      <c r="L5" s="13">
        <f t="shared" si="1"/>
        <v>2014</v>
      </c>
      <c r="M5" s="14">
        <f t="shared" si="2"/>
        <v>41858.515127314815</v>
      </c>
      <c r="N5" t="b">
        <v>0</v>
      </c>
      <c r="O5">
        <v>150</v>
      </c>
      <c r="P5" t="b">
        <v>1</v>
      </c>
      <c r="Q5" t="s">
        <v>8263</v>
      </c>
      <c r="R5" s="10" t="s">
        <v>8308</v>
      </c>
      <c r="S5" t="s">
        <v>8309</v>
      </c>
      <c r="T5">
        <f t="shared" si="3"/>
        <v>104</v>
      </c>
      <c r="U5">
        <f t="shared" si="4"/>
        <v>69.27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4">
        <f t="shared" si="0"/>
        <v>42327.834247685183</v>
      </c>
      <c r="L6" s="13">
        <f t="shared" si="1"/>
        <v>2015</v>
      </c>
      <c r="M6" s="14">
        <f t="shared" si="2"/>
        <v>42357.834247685183</v>
      </c>
      <c r="N6" t="b">
        <v>0</v>
      </c>
      <c r="O6">
        <v>284</v>
      </c>
      <c r="P6" t="b">
        <v>1</v>
      </c>
      <c r="Q6" t="s">
        <v>8263</v>
      </c>
      <c r="R6" s="10" t="s">
        <v>8308</v>
      </c>
      <c r="S6" t="s">
        <v>8309</v>
      </c>
      <c r="T6">
        <f t="shared" si="3"/>
        <v>123</v>
      </c>
      <c r="U6">
        <f t="shared" si="4"/>
        <v>190.55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4">
        <f t="shared" si="0"/>
        <v>42563.932951388888</v>
      </c>
      <c r="L7" s="13">
        <f t="shared" si="1"/>
        <v>2016</v>
      </c>
      <c r="M7" s="14">
        <f t="shared" si="2"/>
        <v>42580.232638888891</v>
      </c>
      <c r="N7" t="b">
        <v>0</v>
      </c>
      <c r="O7">
        <v>47</v>
      </c>
      <c r="P7" t="b">
        <v>1</v>
      </c>
      <c r="Q7" t="s">
        <v>8263</v>
      </c>
      <c r="R7" s="10" t="s">
        <v>8308</v>
      </c>
      <c r="S7" t="s">
        <v>8309</v>
      </c>
      <c r="T7">
        <f t="shared" si="3"/>
        <v>110</v>
      </c>
      <c r="U7">
        <f t="shared" si="4"/>
        <v>93.4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4">
        <f t="shared" si="0"/>
        <v>41794.072337962964</v>
      </c>
      <c r="L8" s="13">
        <f t="shared" si="1"/>
        <v>2014</v>
      </c>
      <c r="M8" s="14">
        <f t="shared" si="2"/>
        <v>41804.072337962964</v>
      </c>
      <c r="N8" t="b">
        <v>0</v>
      </c>
      <c r="O8">
        <v>58</v>
      </c>
      <c r="P8" t="b">
        <v>1</v>
      </c>
      <c r="Q8" t="s">
        <v>8263</v>
      </c>
      <c r="R8" s="10" t="s">
        <v>8308</v>
      </c>
      <c r="S8" t="s">
        <v>8309</v>
      </c>
      <c r="T8">
        <f t="shared" si="3"/>
        <v>106</v>
      </c>
      <c r="U8">
        <f t="shared" si="4"/>
        <v>146.88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4">
        <f t="shared" si="0"/>
        <v>42516.047071759262</v>
      </c>
      <c r="L9" s="13">
        <f t="shared" si="1"/>
        <v>2016</v>
      </c>
      <c r="M9" s="14">
        <f t="shared" si="2"/>
        <v>42556.047071759262</v>
      </c>
      <c r="N9" t="b">
        <v>0</v>
      </c>
      <c r="O9">
        <v>57</v>
      </c>
      <c r="P9" t="b">
        <v>1</v>
      </c>
      <c r="Q9" t="s">
        <v>8263</v>
      </c>
      <c r="R9" s="10" t="s">
        <v>8308</v>
      </c>
      <c r="S9" t="s">
        <v>8309</v>
      </c>
      <c r="T9">
        <f t="shared" si="3"/>
        <v>101</v>
      </c>
      <c r="U9">
        <f t="shared" si="4"/>
        <v>159.82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4">
        <f t="shared" si="0"/>
        <v>42468.94458333333</v>
      </c>
      <c r="L10" s="13">
        <f t="shared" si="1"/>
        <v>2016</v>
      </c>
      <c r="M10" s="14">
        <f t="shared" si="2"/>
        <v>42475.875</v>
      </c>
      <c r="N10" t="b">
        <v>0</v>
      </c>
      <c r="O10">
        <v>12</v>
      </c>
      <c r="P10" t="b">
        <v>1</v>
      </c>
      <c r="Q10" t="s">
        <v>8263</v>
      </c>
      <c r="R10" s="10" t="s">
        <v>8308</v>
      </c>
      <c r="S10" t="s">
        <v>8309</v>
      </c>
      <c r="T10">
        <f t="shared" si="3"/>
        <v>100</v>
      </c>
      <c r="U10">
        <f t="shared" si="4"/>
        <v>291.79000000000002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4">
        <f t="shared" si="0"/>
        <v>42447.103518518517</v>
      </c>
      <c r="L11" s="13">
        <f t="shared" si="1"/>
        <v>2016</v>
      </c>
      <c r="M11" s="14">
        <f t="shared" si="2"/>
        <v>42477.103518518517</v>
      </c>
      <c r="N11" t="b">
        <v>0</v>
      </c>
      <c r="O11">
        <v>20</v>
      </c>
      <c r="P11" t="b">
        <v>1</v>
      </c>
      <c r="Q11" t="s">
        <v>8263</v>
      </c>
      <c r="R11" s="10" t="s">
        <v>8308</v>
      </c>
      <c r="S11" t="s">
        <v>8309</v>
      </c>
      <c r="T11">
        <f t="shared" si="3"/>
        <v>126</v>
      </c>
      <c r="U11">
        <f t="shared" si="4"/>
        <v>31.5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4">
        <f t="shared" si="0"/>
        <v>41780.068043981482</v>
      </c>
      <c r="L12" s="13">
        <f t="shared" si="1"/>
        <v>2014</v>
      </c>
      <c r="M12" s="14">
        <f t="shared" si="2"/>
        <v>41815.068043981482</v>
      </c>
      <c r="N12" t="b">
        <v>0</v>
      </c>
      <c r="O12">
        <v>19</v>
      </c>
      <c r="P12" t="b">
        <v>1</v>
      </c>
      <c r="Q12" t="s">
        <v>8263</v>
      </c>
      <c r="R12" s="10" t="s">
        <v>8308</v>
      </c>
      <c r="S12" t="s">
        <v>8309</v>
      </c>
      <c r="T12">
        <f t="shared" si="3"/>
        <v>101</v>
      </c>
      <c r="U12">
        <f t="shared" si="4"/>
        <v>158.68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4">
        <f t="shared" si="0"/>
        <v>42572.778495370367</v>
      </c>
      <c r="L13" s="13">
        <f t="shared" si="1"/>
        <v>2016</v>
      </c>
      <c r="M13" s="14">
        <f t="shared" si="2"/>
        <v>42604.125</v>
      </c>
      <c r="N13" t="b">
        <v>0</v>
      </c>
      <c r="O13">
        <v>75</v>
      </c>
      <c r="P13" t="b">
        <v>1</v>
      </c>
      <c r="Q13" t="s">
        <v>8263</v>
      </c>
      <c r="R13" s="10" t="s">
        <v>8308</v>
      </c>
      <c r="S13" t="s">
        <v>8309</v>
      </c>
      <c r="T13">
        <f t="shared" si="3"/>
        <v>121</v>
      </c>
      <c r="U13">
        <f t="shared" si="4"/>
        <v>80.33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4">
        <f t="shared" si="0"/>
        <v>41791.713252314818</v>
      </c>
      <c r="L14" s="13">
        <f t="shared" si="1"/>
        <v>2014</v>
      </c>
      <c r="M14" s="14">
        <f t="shared" si="2"/>
        <v>41836.125</v>
      </c>
      <c r="N14" t="b">
        <v>0</v>
      </c>
      <c r="O14">
        <v>827</v>
      </c>
      <c r="P14" t="b">
        <v>1</v>
      </c>
      <c r="Q14" t="s">
        <v>8263</v>
      </c>
      <c r="R14" s="10" t="s">
        <v>8308</v>
      </c>
      <c r="S14" t="s">
        <v>8309</v>
      </c>
      <c r="T14">
        <f t="shared" si="3"/>
        <v>165</v>
      </c>
      <c r="U14">
        <f t="shared" si="4"/>
        <v>59.96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4">
        <f t="shared" si="0"/>
        <v>42508.677187499998</v>
      </c>
      <c r="L15" s="13">
        <f t="shared" si="1"/>
        <v>2016</v>
      </c>
      <c r="M15" s="14">
        <f t="shared" si="2"/>
        <v>42544.852083333331</v>
      </c>
      <c r="N15" t="b">
        <v>0</v>
      </c>
      <c r="O15">
        <v>51</v>
      </c>
      <c r="P15" t="b">
        <v>1</v>
      </c>
      <c r="Q15" t="s">
        <v>8263</v>
      </c>
      <c r="R15" s="10" t="s">
        <v>8308</v>
      </c>
      <c r="S15" t="s">
        <v>8309</v>
      </c>
      <c r="T15">
        <f t="shared" si="3"/>
        <v>160</v>
      </c>
      <c r="U15">
        <f t="shared" si="4"/>
        <v>109.78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4">
        <f t="shared" si="0"/>
        <v>41808.02648148148</v>
      </c>
      <c r="L16" s="13">
        <f t="shared" si="1"/>
        <v>2014</v>
      </c>
      <c r="M16" s="14">
        <f t="shared" si="2"/>
        <v>41833.582638888889</v>
      </c>
      <c r="N16" t="b">
        <v>0</v>
      </c>
      <c r="O16">
        <v>41</v>
      </c>
      <c r="P16" t="b">
        <v>1</v>
      </c>
      <c r="Q16" t="s">
        <v>8263</v>
      </c>
      <c r="R16" s="10" t="s">
        <v>8308</v>
      </c>
      <c r="S16" t="s">
        <v>8309</v>
      </c>
      <c r="T16">
        <f t="shared" si="3"/>
        <v>101</v>
      </c>
      <c r="U16">
        <f t="shared" si="4"/>
        <v>147.71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4">
        <f t="shared" si="0"/>
        <v>42256.391875000001</v>
      </c>
      <c r="L17" s="13">
        <f t="shared" si="1"/>
        <v>2015</v>
      </c>
      <c r="M17" s="14">
        <f t="shared" si="2"/>
        <v>42274.843055555553</v>
      </c>
      <c r="N17" t="b">
        <v>0</v>
      </c>
      <c r="O17">
        <v>98</v>
      </c>
      <c r="P17" t="b">
        <v>1</v>
      </c>
      <c r="Q17" t="s">
        <v>8263</v>
      </c>
      <c r="R17" s="10" t="s">
        <v>8308</v>
      </c>
      <c r="S17" t="s">
        <v>8309</v>
      </c>
      <c r="T17">
        <f t="shared" si="3"/>
        <v>107</v>
      </c>
      <c r="U17">
        <f t="shared" si="4"/>
        <v>21.76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4">
        <f t="shared" si="0"/>
        <v>41760.796423611115</v>
      </c>
      <c r="L18" s="13">
        <f t="shared" si="1"/>
        <v>2014</v>
      </c>
      <c r="M18" s="14">
        <f t="shared" si="2"/>
        <v>41806.229166666664</v>
      </c>
      <c r="N18" t="b">
        <v>0</v>
      </c>
      <c r="O18">
        <v>70</v>
      </c>
      <c r="P18" t="b">
        <v>1</v>
      </c>
      <c r="Q18" t="s">
        <v>8263</v>
      </c>
      <c r="R18" s="10" t="s">
        <v>8308</v>
      </c>
      <c r="S18" t="s">
        <v>8309</v>
      </c>
      <c r="T18">
        <f t="shared" si="3"/>
        <v>100</v>
      </c>
      <c r="U18">
        <f t="shared" si="4"/>
        <v>171.84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4">
        <f t="shared" si="0"/>
        <v>41917.731736111113</v>
      </c>
      <c r="L19" s="13">
        <f t="shared" si="1"/>
        <v>2014</v>
      </c>
      <c r="M19" s="14">
        <f t="shared" si="2"/>
        <v>41947.773402777777</v>
      </c>
      <c r="N19" t="b">
        <v>0</v>
      </c>
      <c r="O19">
        <v>36</v>
      </c>
      <c r="P19" t="b">
        <v>1</v>
      </c>
      <c r="Q19" t="s">
        <v>8263</v>
      </c>
      <c r="R19" s="10" t="s">
        <v>8308</v>
      </c>
      <c r="S19" t="s">
        <v>8309</v>
      </c>
      <c r="T19">
        <f t="shared" si="3"/>
        <v>101</v>
      </c>
      <c r="U19">
        <f t="shared" si="4"/>
        <v>41.94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4">
        <f t="shared" si="0"/>
        <v>41869.542314814818</v>
      </c>
      <c r="L20" s="13">
        <f t="shared" si="1"/>
        <v>2014</v>
      </c>
      <c r="M20" s="14">
        <f t="shared" si="2"/>
        <v>41899.542314814818</v>
      </c>
      <c r="N20" t="b">
        <v>0</v>
      </c>
      <c r="O20">
        <v>342</v>
      </c>
      <c r="P20" t="b">
        <v>1</v>
      </c>
      <c r="Q20" t="s">
        <v>8263</v>
      </c>
      <c r="R20" s="10" t="s">
        <v>8308</v>
      </c>
      <c r="S20" t="s">
        <v>8309</v>
      </c>
      <c r="T20">
        <f t="shared" si="3"/>
        <v>106</v>
      </c>
      <c r="U20">
        <f t="shared" si="4"/>
        <v>93.26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4">
        <f t="shared" si="0"/>
        <v>42175.816365740742</v>
      </c>
      <c r="L21" s="13">
        <f t="shared" si="1"/>
        <v>2015</v>
      </c>
      <c r="M21" s="14">
        <f t="shared" si="2"/>
        <v>42205.816365740742</v>
      </c>
      <c r="N21" t="b">
        <v>0</v>
      </c>
      <c r="O21">
        <v>22</v>
      </c>
      <c r="P21" t="b">
        <v>1</v>
      </c>
      <c r="Q21" t="s">
        <v>8263</v>
      </c>
      <c r="R21" s="10" t="s">
        <v>8308</v>
      </c>
      <c r="S21" t="s">
        <v>8309</v>
      </c>
      <c r="T21">
        <f t="shared" si="3"/>
        <v>145</v>
      </c>
      <c r="U21">
        <f t="shared" si="4"/>
        <v>56.14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4">
        <f t="shared" si="0"/>
        <v>42200.758240740746</v>
      </c>
      <c r="L22" s="13">
        <f t="shared" si="1"/>
        <v>2015</v>
      </c>
      <c r="M22" s="14">
        <f t="shared" si="2"/>
        <v>42260.758240740746</v>
      </c>
      <c r="N22" t="b">
        <v>0</v>
      </c>
      <c r="O22">
        <v>25</v>
      </c>
      <c r="P22" t="b">
        <v>1</v>
      </c>
      <c r="Q22" t="s">
        <v>8263</v>
      </c>
      <c r="R22" s="10" t="s">
        <v>8308</v>
      </c>
      <c r="S22" t="s">
        <v>8309</v>
      </c>
      <c r="T22">
        <f t="shared" si="3"/>
        <v>100</v>
      </c>
      <c r="U22">
        <f t="shared" si="4"/>
        <v>80.16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4">
        <f t="shared" si="0"/>
        <v>41878.627187500002</v>
      </c>
      <c r="L23" s="13">
        <f t="shared" si="1"/>
        <v>2014</v>
      </c>
      <c r="M23" s="14">
        <f t="shared" si="2"/>
        <v>41908.627187500002</v>
      </c>
      <c r="N23" t="b">
        <v>0</v>
      </c>
      <c r="O23">
        <v>101</v>
      </c>
      <c r="P23" t="b">
        <v>1</v>
      </c>
      <c r="Q23" t="s">
        <v>8263</v>
      </c>
      <c r="R23" s="10" t="s">
        <v>8308</v>
      </c>
      <c r="S23" t="s">
        <v>8309</v>
      </c>
      <c r="T23">
        <f t="shared" si="3"/>
        <v>109</v>
      </c>
      <c r="U23">
        <f t="shared" si="4"/>
        <v>199.9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4">
        <f t="shared" si="0"/>
        <v>41989.91134259259</v>
      </c>
      <c r="L24" s="13">
        <f t="shared" si="1"/>
        <v>2014</v>
      </c>
      <c r="M24" s="14">
        <f t="shared" si="2"/>
        <v>42005.332638888889</v>
      </c>
      <c r="N24" t="b">
        <v>0</v>
      </c>
      <c r="O24">
        <v>8</v>
      </c>
      <c r="P24" t="b">
        <v>1</v>
      </c>
      <c r="Q24" t="s">
        <v>8263</v>
      </c>
      <c r="R24" s="10" t="s">
        <v>8308</v>
      </c>
      <c r="S24" t="s">
        <v>8309</v>
      </c>
      <c r="T24">
        <f t="shared" si="3"/>
        <v>117</v>
      </c>
      <c r="U24">
        <f t="shared" si="4"/>
        <v>51.25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4">
        <f t="shared" si="0"/>
        <v>42097.778946759259</v>
      </c>
      <c r="L25" s="13">
        <f t="shared" si="1"/>
        <v>2015</v>
      </c>
      <c r="M25" s="14">
        <f t="shared" si="2"/>
        <v>42124.638888888891</v>
      </c>
      <c r="N25" t="b">
        <v>0</v>
      </c>
      <c r="O25">
        <v>23</v>
      </c>
      <c r="P25" t="b">
        <v>1</v>
      </c>
      <c r="Q25" t="s">
        <v>8263</v>
      </c>
      <c r="R25" s="10" t="s">
        <v>8308</v>
      </c>
      <c r="S25" t="s">
        <v>8309</v>
      </c>
      <c r="T25">
        <f t="shared" si="3"/>
        <v>119</v>
      </c>
      <c r="U25">
        <f t="shared" si="4"/>
        <v>103.04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4">
        <f t="shared" si="0"/>
        <v>42229.820173611108</v>
      </c>
      <c r="L26" s="13">
        <f t="shared" si="1"/>
        <v>2015</v>
      </c>
      <c r="M26" s="14">
        <f t="shared" si="2"/>
        <v>42262.818750000006</v>
      </c>
      <c r="N26" t="b">
        <v>0</v>
      </c>
      <c r="O26">
        <v>574</v>
      </c>
      <c r="P26" t="b">
        <v>1</v>
      </c>
      <c r="Q26" t="s">
        <v>8263</v>
      </c>
      <c r="R26" s="10" t="s">
        <v>8308</v>
      </c>
      <c r="S26" t="s">
        <v>8309</v>
      </c>
      <c r="T26">
        <f t="shared" si="3"/>
        <v>109</v>
      </c>
      <c r="U26">
        <f t="shared" si="4"/>
        <v>66.349999999999994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4">
        <f t="shared" si="0"/>
        <v>42318.025011574078</v>
      </c>
      <c r="L27" s="13">
        <f t="shared" si="1"/>
        <v>2015</v>
      </c>
      <c r="M27" s="14">
        <f t="shared" si="2"/>
        <v>42378.025011574078</v>
      </c>
      <c r="N27" t="b">
        <v>0</v>
      </c>
      <c r="O27">
        <v>14</v>
      </c>
      <c r="P27" t="b">
        <v>1</v>
      </c>
      <c r="Q27" t="s">
        <v>8263</v>
      </c>
      <c r="R27" s="10" t="s">
        <v>8308</v>
      </c>
      <c r="S27" t="s">
        <v>8309</v>
      </c>
      <c r="T27">
        <f t="shared" si="3"/>
        <v>133</v>
      </c>
      <c r="U27">
        <f t="shared" si="4"/>
        <v>57.14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4">
        <f t="shared" si="0"/>
        <v>41828.515555555554</v>
      </c>
      <c r="L28" s="13">
        <f t="shared" si="1"/>
        <v>2014</v>
      </c>
      <c r="M28" s="14">
        <f t="shared" si="2"/>
        <v>41868.515555555554</v>
      </c>
      <c r="N28" t="b">
        <v>0</v>
      </c>
      <c r="O28">
        <v>19</v>
      </c>
      <c r="P28" t="b">
        <v>1</v>
      </c>
      <c r="Q28" t="s">
        <v>8263</v>
      </c>
      <c r="R28" s="10" t="s">
        <v>8308</v>
      </c>
      <c r="S28" t="s">
        <v>8309</v>
      </c>
      <c r="T28">
        <f t="shared" si="3"/>
        <v>155</v>
      </c>
      <c r="U28">
        <f t="shared" si="4"/>
        <v>102.11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4">
        <f t="shared" si="0"/>
        <v>41929.164733796293</v>
      </c>
      <c r="L29" s="13">
        <f t="shared" si="1"/>
        <v>2014</v>
      </c>
      <c r="M29" s="14">
        <f t="shared" si="2"/>
        <v>41959.206400462965</v>
      </c>
      <c r="N29" t="b">
        <v>0</v>
      </c>
      <c r="O29">
        <v>150</v>
      </c>
      <c r="P29" t="b">
        <v>1</v>
      </c>
      <c r="Q29" t="s">
        <v>8263</v>
      </c>
      <c r="R29" s="10" t="s">
        <v>8308</v>
      </c>
      <c r="S29" t="s">
        <v>8309</v>
      </c>
      <c r="T29">
        <f t="shared" si="3"/>
        <v>112</v>
      </c>
      <c r="U29">
        <f t="shared" si="4"/>
        <v>148.97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4">
        <f t="shared" si="0"/>
        <v>42324.96393518518</v>
      </c>
      <c r="L30" s="13">
        <f t="shared" si="1"/>
        <v>2015</v>
      </c>
      <c r="M30" s="14">
        <f t="shared" si="2"/>
        <v>42354.96393518518</v>
      </c>
      <c r="N30" t="b">
        <v>0</v>
      </c>
      <c r="O30">
        <v>71</v>
      </c>
      <c r="P30" t="b">
        <v>1</v>
      </c>
      <c r="Q30" t="s">
        <v>8263</v>
      </c>
      <c r="R30" s="10" t="s">
        <v>8308</v>
      </c>
      <c r="S30" t="s">
        <v>8309</v>
      </c>
      <c r="T30">
        <f t="shared" si="3"/>
        <v>100</v>
      </c>
      <c r="U30">
        <f t="shared" si="4"/>
        <v>169.61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4">
        <f t="shared" si="0"/>
        <v>41812.67324074074</v>
      </c>
      <c r="L31" s="13">
        <f t="shared" si="1"/>
        <v>2014</v>
      </c>
      <c r="M31" s="14">
        <f t="shared" si="2"/>
        <v>41842.67324074074</v>
      </c>
      <c r="N31" t="b">
        <v>0</v>
      </c>
      <c r="O31">
        <v>117</v>
      </c>
      <c r="P31" t="b">
        <v>1</v>
      </c>
      <c r="Q31" t="s">
        <v>8263</v>
      </c>
      <c r="R31" s="10" t="s">
        <v>8308</v>
      </c>
      <c r="S31" t="s">
        <v>8309</v>
      </c>
      <c r="T31">
        <f t="shared" si="3"/>
        <v>123</v>
      </c>
      <c r="U31">
        <f t="shared" si="4"/>
        <v>31.62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4">
        <f t="shared" si="0"/>
        <v>41842.292997685188</v>
      </c>
      <c r="L32" s="13">
        <f t="shared" si="1"/>
        <v>2014</v>
      </c>
      <c r="M32" s="14">
        <f t="shared" si="2"/>
        <v>41872.292997685188</v>
      </c>
      <c r="N32" t="b">
        <v>0</v>
      </c>
      <c r="O32">
        <v>53</v>
      </c>
      <c r="P32" t="b">
        <v>1</v>
      </c>
      <c r="Q32" t="s">
        <v>8263</v>
      </c>
      <c r="R32" s="10" t="s">
        <v>8308</v>
      </c>
      <c r="S32" t="s">
        <v>8309</v>
      </c>
      <c r="T32">
        <f t="shared" si="3"/>
        <v>101</v>
      </c>
      <c r="U32">
        <f t="shared" si="4"/>
        <v>76.45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4">
        <f t="shared" si="0"/>
        <v>42376.79206018518</v>
      </c>
      <c r="L33" s="13">
        <f t="shared" si="1"/>
        <v>2016</v>
      </c>
      <c r="M33" s="14">
        <f t="shared" si="2"/>
        <v>42394.79206018518</v>
      </c>
      <c r="N33" t="b">
        <v>0</v>
      </c>
      <c r="O33">
        <v>1</v>
      </c>
      <c r="P33" t="b">
        <v>1</v>
      </c>
      <c r="Q33" t="s">
        <v>8263</v>
      </c>
      <c r="R33" s="10" t="s">
        <v>8308</v>
      </c>
      <c r="S33" t="s">
        <v>8309</v>
      </c>
      <c r="T33">
        <f t="shared" si="3"/>
        <v>100</v>
      </c>
      <c r="U33">
        <f t="shared" si="4"/>
        <v>13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4">
        <f t="shared" si="0"/>
        <v>42461.627511574072</v>
      </c>
      <c r="L34" s="13">
        <f t="shared" si="1"/>
        <v>2016</v>
      </c>
      <c r="M34" s="14">
        <f t="shared" si="2"/>
        <v>42503.165972222225</v>
      </c>
      <c r="N34" t="b">
        <v>0</v>
      </c>
      <c r="O34">
        <v>89</v>
      </c>
      <c r="P34" t="b">
        <v>1</v>
      </c>
      <c r="Q34" t="s">
        <v>8263</v>
      </c>
      <c r="R34" s="10" t="s">
        <v>8308</v>
      </c>
      <c r="S34" t="s">
        <v>8309</v>
      </c>
      <c r="T34">
        <f t="shared" si="3"/>
        <v>100</v>
      </c>
      <c r="U34">
        <f t="shared" si="4"/>
        <v>320.45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4">
        <f t="shared" si="0"/>
        <v>42286.660891203705</v>
      </c>
      <c r="L35" s="13">
        <f t="shared" si="1"/>
        <v>2015</v>
      </c>
      <c r="M35" s="14">
        <f t="shared" si="2"/>
        <v>42316.702557870376</v>
      </c>
      <c r="N35" t="b">
        <v>0</v>
      </c>
      <c r="O35">
        <v>64</v>
      </c>
      <c r="P35" t="b">
        <v>1</v>
      </c>
      <c r="Q35" t="s">
        <v>8263</v>
      </c>
      <c r="R35" s="10" t="s">
        <v>8308</v>
      </c>
      <c r="S35" t="s">
        <v>8309</v>
      </c>
      <c r="T35">
        <f t="shared" si="3"/>
        <v>102</v>
      </c>
      <c r="U35">
        <f t="shared" si="4"/>
        <v>83.75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4">
        <f t="shared" si="0"/>
        <v>41841.321770833332</v>
      </c>
      <c r="L36" s="13">
        <f t="shared" si="1"/>
        <v>2014</v>
      </c>
      <c r="M36" s="14">
        <f t="shared" si="2"/>
        <v>41856.321770833332</v>
      </c>
      <c r="N36" t="b">
        <v>0</v>
      </c>
      <c r="O36">
        <v>68</v>
      </c>
      <c r="P36" t="b">
        <v>1</v>
      </c>
      <c r="Q36" t="s">
        <v>8263</v>
      </c>
      <c r="R36" s="10" t="s">
        <v>8308</v>
      </c>
      <c r="S36" t="s">
        <v>8309</v>
      </c>
      <c r="T36">
        <f t="shared" si="3"/>
        <v>130</v>
      </c>
      <c r="U36">
        <f t="shared" si="4"/>
        <v>49.88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4">
        <f t="shared" si="0"/>
        <v>42098.291828703703</v>
      </c>
      <c r="L37" s="13">
        <f t="shared" si="1"/>
        <v>2015</v>
      </c>
      <c r="M37" s="14">
        <f t="shared" si="2"/>
        <v>42122</v>
      </c>
      <c r="N37" t="b">
        <v>0</v>
      </c>
      <c r="O37">
        <v>28</v>
      </c>
      <c r="P37" t="b">
        <v>1</v>
      </c>
      <c r="Q37" t="s">
        <v>8263</v>
      </c>
      <c r="R37" s="10" t="s">
        <v>8308</v>
      </c>
      <c r="S37" t="s">
        <v>8309</v>
      </c>
      <c r="T37">
        <f t="shared" si="3"/>
        <v>167</v>
      </c>
      <c r="U37">
        <f t="shared" si="4"/>
        <v>59.46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4">
        <f t="shared" si="0"/>
        <v>42068.307002314818</v>
      </c>
      <c r="L38" s="13">
        <f t="shared" si="1"/>
        <v>2015</v>
      </c>
      <c r="M38" s="14">
        <f t="shared" si="2"/>
        <v>42098.265335648146</v>
      </c>
      <c r="N38" t="b">
        <v>0</v>
      </c>
      <c r="O38">
        <v>44</v>
      </c>
      <c r="P38" t="b">
        <v>1</v>
      </c>
      <c r="Q38" t="s">
        <v>8263</v>
      </c>
      <c r="R38" s="10" t="s">
        <v>8308</v>
      </c>
      <c r="S38" t="s">
        <v>8309</v>
      </c>
      <c r="T38">
        <f t="shared" si="3"/>
        <v>142</v>
      </c>
      <c r="U38">
        <f t="shared" si="4"/>
        <v>193.84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4">
        <f t="shared" si="0"/>
        <v>42032.693043981482</v>
      </c>
      <c r="L39" s="13">
        <f t="shared" si="1"/>
        <v>2015</v>
      </c>
      <c r="M39" s="14">
        <f t="shared" si="2"/>
        <v>42062.693043981482</v>
      </c>
      <c r="N39" t="b">
        <v>0</v>
      </c>
      <c r="O39">
        <v>253</v>
      </c>
      <c r="P39" t="b">
        <v>1</v>
      </c>
      <c r="Q39" t="s">
        <v>8263</v>
      </c>
      <c r="R39" s="10" t="s">
        <v>8308</v>
      </c>
      <c r="S39" t="s">
        <v>8309</v>
      </c>
      <c r="T39">
        <f t="shared" si="3"/>
        <v>183</v>
      </c>
      <c r="U39">
        <f t="shared" si="4"/>
        <v>159.51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4">
        <f t="shared" si="0"/>
        <v>41375.057222222218</v>
      </c>
      <c r="L40" s="13">
        <f t="shared" si="1"/>
        <v>2013</v>
      </c>
      <c r="M40" s="14">
        <f t="shared" si="2"/>
        <v>41405.057222222218</v>
      </c>
      <c r="N40" t="b">
        <v>0</v>
      </c>
      <c r="O40">
        <v>66</v>
      </c>
      <c r="P40" t="b">
        <v>1</v>
      </c>
      <c r="Q40" t="s">
        <v>8263</v>
      </c>
      <c r="R40" s="10" t="s">
        <v>8308</v>
      </c>
      <c r="S40" t="s">
        <v>8309</v>
      </c>
      <c r="T40">
        <f t="shared" si="3"/>
        <v>110</v>
      </c>
      <c r="U40">
        <f t="shared" si="4"/>
        <v>41.68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4">
        <f t="shared" si="0"/>
        <v>41754.047083333331</v>
      </c>
      <c r="L41" s="13">
        <f t="shared" si="1"/>
        <v>2014</v>
      </c>
      <c r="M41" s="14">
        <f t="shared" si="2"/>
        <v>41784.957638888889</v>
      </c>
      <c r="N41" t="b">
        <v>0</v>
      </c>
      <c r="O41">
        <v>217</v>
      </c>
      <c r="P41" t="b">
        <v>1</v>
      </c>
      <c r="Q41" t="s">
        <v>8263</v>
      </c>
      <c r="R41" s="10" t="s">
        <v>8308</v>
      </c>
      <c r="S41" t="s">
        <v>8309</v>
      </c>
      <c r="T41">
        <f t="shared" si="3"/>
        <v>131</v>
      </c>
      <c r="U41">
        <f t="shared" si="4"/>
        <v>150.9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4">
        <f t="shared" si="0"/>
        <v>41789.21398148148</v>
      </c>
      <c r="L42" s="13">
        <f t="shared" si="1"/>
        <v>2014</v>
      </c>
      <c r="M42" s="14">
        <f t="shared" si="2"/>
        <v>41809.166666666664</v>
      </c>
      <c r="N42" t="b">
        <v>0</v>
      </c>
      <c r="O42">
        <v>16</v>
      </c>
      <c r="P42" t="b">
        <v>1</v>
      </c>
      <c r="Q42" t="s">
        <v>8263</v>
      </c>
      <c r="R42" s="10" t="s">
        <v>8308</v>
      </c>
      <c r="S42" t="s">
        <v>8309</v>
      </c>
      <c r="T42">
        <f t="shared" si="3"/>
        <v>101</v>
      </c>
      <c r="U42">
        <f t="shared" si="4"/>
        <v>126.69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4">
        <f t="shared" si="0"/>
        <v>41887.568912037037</v>
      </c>
      <c r="L43" s="13">
        <f t="shared" si="1"/>
        <v>2014</v>
      </c>
      <c r="M43" s="14">
        <f t="shared" si="2"/>
        <v>41917.568912037037</v>
      </c>
      <c r="N43" t="b">
        <v>0</v>
      </c>
      <c r="O43">
        <v>19</v>
      </c>
      <c r="P43" t="b">
        <v>1</v>
      </c>
      <c r="Q43" t="s">
        <v>8263</v>
      </c>
      <c r="R43" s="10" t="s">
        <v>8308</v>
      </c>
      <c r="S43" t="s">
        <v>8309</v>
      </c>
      <c r="T43">
        <f t="shared" si="3"/>
        <v>100</v>
      </c>
      <c r="U43">
        <f t="shared" si="4"/>
        <v>105.26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4">
        <f t="shared" si="0"/>
        <v>41971.639189814814</v>
      </c>
      <c r="L44" s="13">
        <f t="shared" si="1"/>
        <v>2014</v>
      </c>
      <c r="M44" s="14">
        <f t="shared" si="2"/>
        <v>42001.639189814814</v>
      </c>
      <c r="N44" t="b">
        <v>0</v>
      </c>
      <c r="O44">
        <v>169</v>
      </c>
      <c r="P44" t="b">
        <v>1</v>
      </c>
      <c r="Q44" t="s">
        <v>8263</v>
      </c>
      <c r="R44" s="10" t="s">
        <v>8308</v>
      </c>
      <c r="S44" t="s">
        <v>8309</v>
      </c>
      <c r="T44">
        <f t="shared" si="3"/>
        <v>142</v>
      </c>
      <c r="U44">
        <f t="shared" si="4"/>
        <v>117.51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4">
        <f t="shared" si="0"/>
        <v>41802.790347222224</v>
      </c>
      <c r="L45" s="13">
        <f t="shared" si="1"/>
        <v>2014</v>
      </c>
      <c r="M45" s="14">
        <f t="shared" si="2"/>
        <v>41833</v>
      </c>
      <c r="N45" t="b">
        <v>0</v>
      </c>
      <c r="O45">
        <v>263</v>
      </c>
      <c r="P45" t="b">
        <v>1</v>
      </c>
      <c r="Q45" t="s">
        <v>8263</v>
      </c>
      <c r="R45" s="10" t="s">
        <v>8308</v>
      </c>
      <c r="S45" t="s">
        <v>8309</v>
      </c>
      <c r="T45">
        <f t="shared" si="3"/>
        <v>309</v>
      </c>
      <c r="U45">
        <f t="shared" si="4"/>
        <v>117.36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4">
        <f t="shared" si="0"/>
        <v>41874.098807870374</v>
      </c>
      <c r="L46" s="13">
        <f t="shared" si="1"/>
        <v>2014</v>
      </c>
      <c r="M46" s="14">
        <f t="shared" si="2"/>
        <v>41919.098807870374</v>
      </c>
      <c r="N46" t="b">
        <v>0</v>
      </c>
      <c r="O46">
        <v>15</v>
      </c>
      <c r="P46" t="b">
        <v>1</v>
      </c>
      <c r="Q46" t="s">
        <v>8263</v>
      </c>
      <c r="R46" s="10" t="s">
        <v>8308</v>
      </c>
      <c r="S46" t="s">
        <v>8309</v>
      </c>
      <c r="T46">
        <f t="shared" si="3"/>
        <v>100</v>
      </c>
      <c r="U46">
        <f t="shared" si="4"/>
        <v>133.33000000000001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4">
        <f t="shared" si="0"/>
        <v>42457.623923611114</v>
      </c>
      <c r="L47" s="13">
        <f t="shared" si="1"/>
        <v>2016</v>
      </c>
      <c r="M47" s="14">
        <f t="shared" si="2"/>
        <v>42487.623923611114</v>
      </c>
      <c r="N47" t="b">
        <v>0</v>
      </c>
      <c r="O47">
        <v>61</v>
      </c>
      <c r="P47" t="b">
        <v>1</v>
      </c>
      <c r="Q47" t="s">
        <v>8263</v>
      </c>
      <c r="R47" s="10" t="s">
        <v>8308</v>
      </c>
      <c r="S47" t="s">
        <v>8309</v>
      </c>
      <c r="T47">
        <f t="shared" si="3"/>
        <v>120</v>
      </c>
      <c r="U47">
        <f t="shared" si="4"/>
        <v>98.36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4">
        <f t="shared" si="0"/>
        <v>42323.964976851858</v>
      </c>
      <c r="L48" s="13">
        <f t="shared" si="1"/>
        <v>2015</v>
      </c>
      <c r="M48" s="14">
        <f t="shared" si="2"/>
        <v>42353.964976851858</v>
      </c>
      <c r="N48" t="b">
        <v>0</v>
      </c>
      <c r="O48">
        <v>45</v>
      </c>
      <c r="P48" t="b">
        <v>1</v>
      </c>
      <c r="Q48" t="s">
        <v>8263</v>
      </c>
      <c r="R48" s="10" t="s">
        <v>8308</v>
      </c>
      <c r="S48" t="s">
        <v>8309</v>
      </c>
      <c r="T48">
        <f t="shared" si="3"/>
        <v>104</v>
      </c>
      <c r="U48">
        <f t="shared" si="4"/>
        <v>194.44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4">
        <f t="shared" si="0"/>
        <v>41932.819525462961</v>
      </c>
      <c r="L49" s="13">
        <f t="shared" si="1"/>
        <v>2014</v>
      </c>
      <c r="M49" s="14">
        <f t="shared" si="2"/>
        <v>41992.861192129625</v>
      </c>
      <c r="N49" t="b">
        <v>0</v>
      </c>
      <c r="O49">
        <v>70</v>
      </c>
      <c r="P49" t="b">
        <v>1</v>
      </c>
      <c r="Q49" t="s">
        <v>8263</v>
      </c>
      <c r="R49" s="10" t="s">
        <v>8308</v>
      </c>
      <c r="S49" t="s">
        <v>8309</v>
      </c>
      <c r="T49">
        <f t="shared" si="3"/>
        <v>108</v>
      </c>
      <c r="U49">
        <f t="shared" si="4"/>
        <v>76.87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4">
        <f t="shared" si="0"/>
        <v>42033.516898148147</v>
      </c>
      <c r="L50" s="13">
        <f t="shared" si="1"/>
        <v>2015</v>
      </c>
      <c r="M50" s="14">
        <f t="shared" si="2"/>
        <v>42064.5</v>
      </c>
      <c r="N50" t="b">
        <v>0</v>
      </c>
      <c r="O50">
        <v>38</v>
      </c>
      <c r="P50" t="b">
        <v>1</v>
      </c>
      <c r="Q50" t="s">
        <v>8263</v>
      </c>
      <c r="R50" s="10" t="s">
        <v>8308</v>
      </c>
      <c r="S50" t="s">
        <v>8309</v>
      </c>
      <c r="T50">
        <f t="shared" si="3"/>
        <v>108</v>
      </c>
      <c r="U50">
        <f t="shared" si="4"/>
        <v>56.82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4">
        <f t="shared" si="0"/>
        <v>42271.176446759258</v>
      </c>
      <c r="L51" s="13">
        <f t="shared" si="1"/>
        <v>2015</v>
      </c>
      <c r="M51" s="14">
        <f t="shared" si="2"/>
        <v>42301.176446759258</v>
      </c>
      <c r="N51" t="b">
        <v>0</v>
      </c>
      <c r="O51">
        <v>87</v>
      </c>
      <c r="P51" t="b">
        <v>1</v>
      </c>
      <c r="Q51" t="s">
        <v>8263</v>
      </c>
      <c r="R51" s="10" t="s">
        <v>8308</v>
      </c>
      <c r="S51" t="s">
        <v>8309</v>
      </c>
      <c r="T51">
        <f t="shared" si="3"/>
        <v>100</v>
      </c>
      <c r="U51">
        <f t="shared" si="4"/>
        <v>137.93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4">
        <f t="shared" si="0"/>
        <v>41995.752986111111</v>
      </c>
      <c r="L52" s="13">
        <f t="shared" si="1"/>
        <v>2014</v>
      </c>
      <c r="M52" s="14">
        <f t="shared" si="2"/>
        <v>42034.708333333328</v>
      </c>
      <c r="N52" t="b">
        <v>0</v>
      </c>
      <c r="O52">
        <v>22</v>
      </c>
      <c r="P52" t="b">
        <v>1</v>
      </c>
      <c r="Q52" t="s">
        <v>8263</v>
      </c>
      <c r="R52" s="10" t="s">
        <v>8308</v>
      </c>
      <c r="S52" t="s">
        <v>8309</v>
      </c>
      <c r="T52">
        <f t="shared" si="3"/>
        <v>100</v>
      </c>
      <c r="U52">
        <f t="shared" si="4"/>
        <v>27.27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4">
        <f t="shared" si="0"/>
        <v>42196.928668981483</v>
      </c>
      <c r="L53" s="13">
        <f t="shared" si="1"/>
        <v>2015</v>
      </c>
      <c r="M53" s="14">
        <f t="shared" si="2"/>
        <v>42226.928668981483</v>
      </c>
      <c r="N53" t="b">
        <v>0</v>
      </c>
      <c r="O53">
        <v>119</v>
      </c>
      <c r="P53" t="b">
        <v>1</v>
      </c>
      <c r="Q53" t="s">
        <v>8263</v>
      </c>
      <c r="R53" s="10" t="s">
        <v>8308</v>
      </c>
      <c r="S53" t="s">
        <v>8309</v>
      </c>
      <c r="T53">
        <f t="shared" si="3"/>
        <v>128</v>
      </c>
      <c r="U53">
        <f t="shared" si="4"/>
        <v>118.34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4">
        <f t="shared" si="0"/>
        <v>41807.701921296299</v>
      </c>
      <c r="L54" s="13">
        <f t="shared" si="1"/>
        <v>2014</v>
      </c>
      <c r="M54" s="14">
        <f t="shared" si="2"/>
        <v>41837.701921296299</v>
      </c>
      <c r="N54" t="b">
        <v>0</v>
      </c>
      <c r="O54">
        <v>52</v>
      </c>
      <c r="P54" t="b">
        <v>1</v>
      </c>
      <c r="Q54" t="s">
        <v>8263</v>
      </c>
      <c r="R54" s="10" t="s">
        <v>8308</v>
      </c>
      <c r="S54" t="s">
        <v>8309</v>
      </c>
      <c r="T54">
        <f t="shared" si="3"/>
        <v>116</v>
      </c>
      <c r="U54">
        <f t="shared" si="4"/>
        <v>223.48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4">
        <f t="shared" si="0"/>
        <v>41719.549131944441</v>
      </c>
      <c r="L55" s="13">
        <f t="shared" si="1"/>
        <v>2014</v>
      </c>
      <c r="M55" s="14">
        <f t="shared" si="2"/>
        <v>41733.916666666664</v>
      </c>
      <c r="N55" t="b">
        <v>0</v>
      </c>
      <c r="O55">
        <v>117</v>
      </c>
      <c r="P55" t="b">
        <v>1</v>
      </c>
      <c r="Q55" t="s">
        <v>8263</v>
      </c>
      <c r="R55" s="10" t="s">
        <v>8308</v>
      </c>
      <c r="S55" t="s">
        <v>8309</v>
      </c>
      <c r="T55">
        <f t="shared" si="3"/>
        <v>110</v>
      </c>
      <c r="U55">
        <f t="shared" si="4"/>
        <v>28.11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4">
        <f t="shared" si="0"/>
        <v>42333.713206018518</v>
      </c>
      <c r="L56" s="13">
        <f t="shared" si="1"/>
        <v>2015</v>
      </c>
      <c r="M56" s="14">
        <f t="shared" si="2"/>
        <v>42363.713206018518</v>
      </c>
      <c r="N56" t="b">
        <v>0</v>
      </c>
      <c r="O56">
        <v>52</v>
      </c>
      <c r="P56" t="b">
        <v>1</v>
      </c>
      <c r="Q56" t="s">
        <v>8263</v>
      </c>
      <c r="R56" s="10" t="s">
        <v>8308</v>
      </c>
      <c r="S56" t="s">
        <v>8309</v>
      </c>
      <c r="T56">
        <f t="shared" si="3"/>
        <v>101</v>
      </c>
      <c r="U56">
        <f t="shared" si="4"/>
        <v>194.23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4">
        <f t="shared" si="0"/>
        <v>42496.968935185185</v>
      </c>
      <c r="L57" s="13">
        <f t="shared" si="1"/>
        <v>2016</v>
      </c>
      <c r="M57" s="14">
        <f t="shared" si="2"/>
        <v>42517.968935185185</v>
      </c>
      <c r="N57" t="b">
        <v>0</v>
      </c>
      <c r="O57">
        <v>86</v>
      </c>
      <c r="P57" t="b">
        <v>1</v>
      </c>
      <c r="Q57" t="s">
        <v>8263</v>
      </c>
      <c r="R57" s="10" t="s">
        <v>8308</v>
      </c>
      <c r="S57" t="s">
        <v>8309</v>
      </c>
      <c r="T57">
        <f t="shared" si="3"/>
        <v>129</v>
      </c>
      <c r="U57">
        <f t="shared" si="4"/>
        <v>128.94999999999999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4">
        <f t="shared" si="0"/>
        <v>42149.548888888887</v>
      </c>
      <c r="L58" s="13">
        <f t="shared" si="1"/>
        <v>2015</v>
      </c>
      <c r="M58" s="14">
        <f t="shared" si="2"/>
        <v>42163.666666666672</v>
      </c>
      <c r="N58" t="b">
        <v>0</v>
      </c>
      <c r="O58">
        <v>174</v>
      </c>
      <c r="P58" t="b">
        <v>1</v>
      </c>
      <c r="Q58" t="s">
        <v>8263</v>
      </c>
      <c r="R58" s="10" t="s">
        <v>8308</v>
      </c>
      <c r="S58" t="s">
        <v>8309</v>
      </c>
      <c r="T58">
        <f t="shared" si="3"/>
        <v>107</v>
      </c>
      <c r="U58">
        <f t="shared" si="4"/>
        <v>49.32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4">
        <f t="shared" si="0"/>
        <v>42089.83289351852</v>
      </c>
      <c r="L59" s="13">
        <f t="shared" si="1"/>
        <v>2015</v>
      </c>
      <c r="M59" s="14">
        <f t="shared" si="2"/>
        <v>42119.83289351852</v>
      </c>
      <c r="N59" t="b">
        <v>0</v>
      </c>
      <c r="O59">
        <v>69</v>
      </c>
      <c r="P59" t="b">
        <v>1</v>
      </c>
      <c r="Q59" t="s">
        <v>8263</v>
      </c>
      <c r="R59" s="10" t="s">
        <v>8308</v>
      </c>
      <c r="S59" t="s">
        <v>8309</v>
      </c>
      <c r="T59">
        <f t="shared" si="3"/>
        <v>102</v>
      </c>
      <c r="U59">
        <f t="shared" si="4"/>
        <v>221.52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4">
        <f t="shared" si="0"/>
        <v>41932.745046296295</v>
      </c>
      <c r="L60" s="13">
        <f t="shared" si="1"/>
        <v>2014</v>
      </c>
      <c r="M60" s="14">
        <f t="shared" si="2"/>
        <v>41962.786712962959</v>
      </c>
      <c r="N60" t="b">
        <v>0</v>
      </c>
      <c r="O60">
        <v>75</v>
      </c>
      <c r="P60" t="b">
        <v>1</v>
      </c>
      <c r="Q60" t="s">
        <v>8263</v>
      </c>
      <c r="R60" s="10" t="s">
        <v>8308</v>
      </c>
      <c r="S60" t="s">
        <v>8309</v>
      </c>
      <c r="T60">
        <f t="shared" si="3"/>
        <v>103</v>
      </c>
      <c r="U60">
        <f t="shared" si="4"/>
        <v>137.21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4">
        <f t="shared" si="0"/>
        <v>42230.23583333334</v>
      </c>
      <c r="L61" s="13">
        <f t="shared" si="1"/>
        <v>2015</v>
      </c>
      <c r="M61" s="14">
        <f t="shared" si="2"/>
        <v>42261.875</v>
      </c>
      <c r="N61" t="b">
        <v>0</v>
      </c>
      <c r="O61">
        <v>33</v>
      </c>
      <c r="P61" t="b">
        <v>1</v>
      </c>
      <c r="Q61" t="s">
        <v>8263</v>
      </c>
      <c r="R61" s="10" t="s">
        <v>8308</v>
      </c>
      <c r="S61" t="s">
        <v>8309</v>
      </c>
      <c r="T61">
        <f t="shared" si="3"/>
        <v>100</v>
      </c>
      <c r="U61">
        <f t="shared" si="4"/>
        <v>606.82000000000005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4">
        <f t="shared" si="0"/>
        <v>41701.901817129627</v>
      </c>
      <c r="L62" s="13">
        <f t="shared" si="1"/>
        <v>2014</v>
      </c>
      <c r="M62" s="14">
        <f t="shared" si="2"/>
        <v>41721</v>
      </c>
      <c r="N62" t="b">
        <v>0</v>
      </c>
      <c r="O62">
        <v>108</v>
      </c>
      <c r="P62" t="b">
        <v>1</v>
      </c>
      <c r="Q62" t="s">
        <v>8264</v>
      </c>
      <c r="R62" s="10" t="s">
        <v>8308</v>
      </c>
      <c r="S62" t="s">
        <v>8310</v>
      </c>
      <c r="T62">
        <f t="shared" si="3"/>
        <v>103</v>
      </c>
      <c r="U62">
        <f t="shared" si="4"/>
        <v>43.04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4">
        <f t="shared" si="0"/>
        <v>41409.814317129632</v>
      </c>
      <c r="L63" s="13">
        <f t="shared" si="1"/>
        <v>2013</v>
      </c>
      <c r="M63" s="14">
        <f t="shared" si="2"/>
        <v>41431.814317129632</v>
      </c>
      <c r="N63" t="b">
        <v>0</v>
      </c>
      <c r="O63">
        <v>23</v>
      </c>
      <c r="P63" t="b">
        <v>1</v>
      </c>
      <c r="Q63" t="s">
        <v>8264</v>
      </c>
      <c r="R63" s="10" t="s">
        <v>8308</v>
      </c>
      <c r="S63" t="s">
        <v>8310</v>
      </c>
      <c r="T63">
        <f t="shared" si="3"/>
        <v>148</v>
      </c>
      <c r="U63">
        <f t="shared" si="4"/>
        <v>322.39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4">
        <f t="shared" si="0"/>
        <v>41311.799513888887</v>
      </c>
      <c r="L64" s="13">
        <f t="shared" si="1"/>
        <v>2013</v>
      </c>
      <c r="M64" s="14">
        <f t="shared" si="2"/>
        <v>41336.799513888887</v>
      </c>
      <c r="N64" t="b">
        <v>0</v>
      </c>
      <c r="O64">
        <v>48</v>
      </c>
      <c r="P64" t="b">
        <v>1</v>
      </c>
      <c r="Q64" t="s">
        <v>8264</v>
      </c>
      <c r="R64" s="10" t="s">
        <v>8308</v>
      </c>
      <c r="S64" t="s">
        <v>8310</v>
      </c>
      <c r="T64">
        <f t="shared" si="3"/>
        <v>155</v>
      </c>
      <c r="U64">
        <f t="shared" si="4"/>
        <v>96.71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4">
        <f t="shared" si="0"/>
        <v>41612.912187499998</v>
      </c>
      <c r="L65" s="13">
        <f t="shared" si="1"/>
        <v>2013</v>
      </c>
      <c r="M65" s="14">
        <f t="shared" si="2"/>
        <v>41636.207638888889</v>
      </c>
      <c r="N65" t="b">
        <v>0</v>
      </c>
      <c r="O65">
        <v>64</v>
      </c>
      <c r="P65" t="b">
        <v>1</v>
      </c>
      <c r="Q65" t="s">
        <v>8264</v>
      </c>
      <c r="R65" s="10" t="s">
        <v>8308</v>
      </c>
      <c r="S65" t="s">
        <v>8310</v>
      </c>
      <c r="T65">
        <f t="shared" si="3"/>
        <v>114</v>
      </c>
      <c r="U65">
        <f t="shared" si="4"/>
        <v>35.47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4">
        <f t="shared" si="0"/>
        <v>41433.01829861111</v>
      </c>
      <c r="L66" s="13">
        <f t="shared" si="1"/>
        <v>2013</v>
      </c>
      <c r="M66" s="14">
        <f t="shared" si="2"/>
        <v>41463.01829861111</v>
      </c>
      <c r="N66" t="b">
        <v>0</v>
      </c>
      <c r="O66">
        <v>24</v>
      </c>
      <c r="P66" t="b">
        <v>1</v>
      </c>
      <c r="Q66" t="s">
        <v>8264</v>
      </c>
      <c r="R66" s="10" t="s">
        <v>8308</v>
      </c>
      <c r="S66" t="s">
        <v>8310</v>
      </c>
      <c r="T66">
        <f t="shared" si="3"/>
        <v>173</v>
      </c>
      <c r="U66">
        <f t="shared" si="4"/>
        <v>86.67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4">
        <f t="shared" ref="K67:K130" si="5">(((J67/60)/60)/24)+DATE(1970,1,1)</f>
        <v>41835.821226851855</v>
      </c>
      <c r="L67" s="13">
        <f t="shared" ref="L67:L130" si="6">YEAR(K67)</f>
        <v>2014</v>
      </c>
      <c r="M67" s="14">
        <f t="shared" ref="M67:M130" si="7">(((I67/60)/60)/24)+DATE(1970,1,1)</f>
        <v>41862.249305555553</v>
      </c>
      <c r="N67" t="b">
        <v>0</v>
      </c>
      <c r="O67">
        <v>57</v>
      </c>
      <c r="P67" t="b">
        <v>1</v>
      </c>
      <c r="Q67" t="s">
        <v>8264</v>
      </c>
      <c r="R67" s="10" t="s">
        <v>8308</v>
      </c>
      <c r="S67" t="s">
        <v>8310</v>
      </c>
      <c r="T67">
        <f t="shared" ref="T67:T130" si="8">ROUND(E67/D67*100,0)</f>
        <v>108</v>
      </c>
      <c r="U67">
        <f t="shared" ref="U67:U130" si="9">IFERROR(ROUND(E67/O67,2),0)</f>
        <v>132.05000000000001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4">
        <f t="shared" si="5"/>
        <v>42539.849768518514</v>
      </c>
      <c r="L68" s="13">
        <f t="shared" si="6"/>
        <v>2016</v>
      </c>
      <c r="M68" s="14">
        <f t="shared" si="7"/>
        <v>42569.849768518514</v>
      </c>
      <c r="N68" t="b">
        <v>0</v>
      </c>
      <c r="O68">
        <v>26</v>
      </c>
      <c r="P68" t="b">
        <v>1</v>
      </c>
      <c r="Q68" t="s">
        <v>8264</v>
      </c>
      <c r="R68" s="10" t="s">
        <v>8308</v>
      </c>
      <c r="S68" t="s">
        <v>8310</v>
      </c>
      <c r="T68">
        <f t="shared" si="8"/>
        <v>119</v>
      </c>
      <c r="U68">
        <f t="shared" si="9"/>
        <v>91.23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4">
        <f t="shared" si="5"/>
        <v>41075.583379629628</v>
      </c>
      <c r="L69" s="13">
        <f t="shared" si="6"/>
        <v>2012</v>
      </c>
      <c r="M69" s="14">
        <f t="shared" si="7"/>
        <v>41105.583379629628</v>
      </c>
      <c r="N69" t="b">
        <v>0</v>
      </c>
      <c r="O69">
        <v>20</v>
      </c>
      <c r="P69" t="b">
        <v>1</v>
      </c>
      <c r="Q69" t="s">
        <v>8264</v>
      </c>
      <c r="R69" s="10" t="s">
        <v>8308</v>
      </c>
      <c r="S69" t="s">
        <v>8310</v>
      </c>
      <c r="T69">
        <f t="shared" si="8"/>
        <v>116</v>
      </c>
      <c r="U69">
        <f t="shared" si="9"/>
        <v>116.25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4">
        <f t="shared" si="5"/>
        <v>41663.569340277776</v>
      </c>
      <c r="L70" s="13">
        <f t="shared" si="6"/>
        <v>2014</v>
      </c>
      <c r="M70" s="14">
        <f t="shared" si="7"/>
        <v>41693.569340277776</v>
      </c>
      <c r="N70" t="b">
        <v>0</v>
      </c>
      <c r="O70">
        <v>36</v>
      </c>
      <c r="P70" t="b">
        <v>1</v>
      </c>
      <c r="Q70" t="s">
        <v>8264</v>
      </c>
      <c r="R70" s="10" t="s">
        <v>8308</v>
      </c>
      <c r="S70" t="s">
        <v>8310</v>
      </c>
      <c r="T70">
        <f t="shared" si="8"/>
        <v>127</v>
      </c>
      <c r="U70">
        <f t="shared" si="9"/>
        <v>21.19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4">
        <f t="shared" si="5"/>
        <v>40786.187789351854</v>
      </c>
      <c r="L71" s="13">
        <f t="shared" si="6"/>
        <v>2011</v>
      </c>
      <c r="M71" s="14">
        <f t="shared" si="7"/>
        <v>40818.290972222225</v>
      </c>
      <c r="N71" t="b">
        <v>0</v>
      </c>
      <c r="O71">
        <v>178</v>
      </c>
      <c r="P71" t="b">
        <v>1</v>
      </c>
      <c r="Q71" t="s">
        <v>8264</v>
      </c>
      <c r="R71" s="10" t="s">
        <v>8308</v>
      </c>
      <c r="S71" t="s">
        <v>8310</v>
      </c>
      <c r="T71">
        <f t="shared" si="8"/>
        <v>111</v>
      </c>
      <c r="U71">
        <f t="shared" si="9"/>
        <v>62.33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4">
        <f t="shared" si="5"/>
        <v>40730.896354166667</v>
      </c>
      <c r="L72" s="13">
        <f t="shared" si="6"/>
        <v>2011</v>
      </c>
      <c r="M72" s="14">
        <f t="shared" si="7"/>
        <v>40790.896354166667</v>
      </c>
      <c r="N72" t="b">
        <v>0</v>
      </c>
      <c r="O72">
        <v>17</v>
      </c>
      <c r="P72" t="b">
        <v>1</v>
      </c>
      <c r="Q72" t="s">
        <v>8264</v>
      </c>
      <c r="R72" s="10" t="s">
        <v>8308</v>
      </c>
      <c r="S72" t="s">
        <v>8310</v>
      </c>
      <c r="T72">
        <f t="shared" si="8"/>
        <v>127</v>
      </c>
      <c r="U72">
        <f t="shared" si="9"/>
        <v>37.409999999999997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4">
        <f t="shared" si="5"/>
        <v>40997.271493055552</v>
      </c>
      <c r="L73" s="13">
        <f t="shared" si="6"/>
        <v>2012</v>
      </c>
      <c r="M73" s="14">
        <f t="shared" si="7"/>
        <v>41057.271493055552</v>
      </c>
      <c r="N73" t="b">
        <v>0</v>
      </c>
      <c r="O73">
        <v>32</v>
      </c>
      <c r="P73" t="b">
        <v>1</v>
      </c>
      <c r="Q73" t="s">
        <v>8264</v>
      </c>
      <c r="R73" s="10" t="s">
        <v>8308</v>
      </c>
      <c r="S73" t="s">
        <v>8310</v>
      </c>
      <c r="T73">
        <f t="shared" si="8"/>
        <v>124</v>
      </c>
      <c r="U73">
        <f t="shared" si="9"/>
        <v>69.72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4">
        <f t="shared" si="5"/>
        <v>41208.010196759256</v>
      </c>
      <c r="L74" s="13">
        <f t="shared" si="6"/>
        <v>2012</v>
      </c>
      <c r="M74" s="14">
        <f t="shared" si="7"/>
        <v>41228</v>
      </c>
      <c r="N74" t="b">
        <v>0</v>
      </c>
      <c r="O74">
        <v>41</v>
      </c>
      <c r="P74" t="b">
        <v>1</v>
      </c>
      <c r="Q74" t="s">
        <v>8264</v>
      </c>
      <c r="R74" s="10" t="s">
        <v>8308</v>
      </c>
      <c r="S74" t="s">
        <v>8310</v>
      </c>
      <c r="T74">
        <f t="shared" si="8"/>
        <v>108</v>
      </c>
      <c r="U74">
        <f t="shared" si="9"/>
        <v>58.17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4">
        <f t="shared" si="5"/>
        <v>40587.75675925926</v>
      </c>
      <c r="L75" s="13">
        <f t="shared" si="6"/>
        <v>2011</v>
      </c>
      <c r="M75" s="14">
        <f t="shared" si="7"/>
        <v>40666.165972222225</v>
      </c>
      <c r="N75" t="b">
        <v>0</v>
      </c>
      <c r="O75">
        <v>18</v>
      </c>
      <c r="P75" t="b">
        <v>1</v>
      </c>
      <c r="Q75" t="s">
        <v>8264</v>
      </c>
      <c r="R75" s="10" t="s">
        <v>8308</v>
      </c>
      <c r="S75" t="s">
        <v>8310</v>
      </c>
      <c r="T75">
        <f t="shared" si="8"/>
        <v>100</v>
      </c>
      <c r="U75">
        <f t="shared" si="9"/>
        <v>50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4">
        <f t="shared" si="5"/>
        <v>42360.487210648149</v>
      </c>
      <c r="L76" s="13">
        <f t="shared" si="6"/>
        <v>2015</v>
      </c>
      <c r="M76" s="14">
        <f t="shared" si="7"/>
        <v>42390.487210648149</v>
      </c>
      <c r="N76" t="b">
        <v>0</v>
      </c>
      <c r="O76">
        <v>29</v>
      </c>
      <c r="P76" t="b">
        <v>1</v>
      </c>
      <c r="Q76" t="s">
        <v>8264</v>
      </c>
      <c r="R76" s="10" t="s">
        <v>8308</v>
      </c>
      <c r="S76" t="s">
        <v>8310</v>
      </c>
      <c r="T76">
        <f t="shared" si="8"/>
        <v>113</v>
      </c>
      <c r="U76">
        <f t="shared" si="9"/>
        <v>19.47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4">
        <f t="shared" si="5"/>
        <v>41357.209166666667</v>
      </c>
      <c r="L77" s="13">
        <f t="shared" si="6"/>
        <v>2013</v>
      </c>
      <c r="M77" s="14">
        <f t="shared" si="7"/>
        <v>41387.209166666667</v>
      </c>
      <c r="N77" t="b">
        <v>0</v>
      </c>
      <c r="O77">
        <v>47</v>
      </c>
      <c r="P77" t="b">
        <v>1</v>
      </c>
      <c r="Q77" t="s">
        <v>8264</v>
      </c>
      <c r="R77" s="10" t="s">
        <v>8308</v>
      </c>
      <c r="S77" t="s">
        <v>8310</v>
      </c>
      <c r="T77">
        <f t="shared" si="8"/>
        <v>115</v>
      </c>
      <c r="U77">
        <f t="shared" si="9"/>
        <v>85.96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4">
        <f t="shared" si="5"/>
        <v>40844.691643518519</v>
      </c>
      <c r="L78" s="13">
        <f t="shared" si="6"/>
        <v>2011</v>
      </c>
      <c r="M78" s="14">
        <f t="shared" si="7"/>
        <v>40904.733310185184</v>
      </c>
      <c r="N78" t="b">
        <v>0</v>
      </c>
      <c r="O78">
        <v>15</v>
      </c>
      <c r="P78" t="b">
        <v>1</v>
      </c>
      <c r="Q78" t="s">
        <v>8264</v>
      </c>
      <c r="R78" s="10" t="s">
        <v>8308</v>
      </c>
      <c r="S78" t="s">
        <v>8310</v>
      </c>
      <c r="T78">
        <f t="shared" si="8"/>
        <v>153</v>
      </c>
      <c r="U78">
        <f t="shared" si="9"/>
        <v>30.67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4">
        <f t="shared" si="5"/>
        <v>40997.144872685189</v>
      </c>
      <c r="L79" s="13">
        <f t="shared" si="6"/>
        <v>2012</v>
      </c>
      <c r="M79" s="14">
        <f t="shared" si="7"/>
        <v>41050.124305555553</v>
      </c>
      <c r="N79" t="b">
        <v>0</v>
      </c>
      <c r="O79">
        <v>26</v>
      </c>
      <c r="P79" t="b">
        <v>1</v>
      </c>
      <c r="Q79" t="s">
        <v>8264</v>
      </c>
      <c r="R79" s="10" t="s">
        <v>8308</v>
      </c>
      <c r="S79" t="s">
        <v>8310</v>
      </c>
      <c r="T79">
        <f t="shared" si="8"/>
        <v>393</v>
      </c>
      <c r="U79">
        <f t="shared" si="9"/>
        <v>60.38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4">
        <f t="shared" si="5"/>
        <v>42604.730567129634</v>
      </c>
      <c r="L80" s="13">
        <f t="shared" si="6"/>
        <v>2016</v>
      </c>
      <c r="M80" s="14">
        <f t="shared" si="7"/>
        <v>42614.730567129634</v>
      </c>
      <c r="N80" t="b">
        <v>0</v>
      </c>
      <c r="O80">
        <v>35</v>
      </c>
      <c r="P80" t="b">
        <v>1</v>
      </c>
      <c r="Q80" t="s">
        <v>8264</v>
      </c>
      <c r="R80" s="10" t="s">
        <v>8308</v>
      </c>
      <c r="S80" t="s">
        <v>8310</v>
      </c>
      <c r="T80">
        <f t="shared" si="8"/>
        <v>2702</v>
      </c>
      <c r="U80">
        <f t="shared" si="9"/>
        <v>38.6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4">
        <f t="shared" si="5"/>
        <v>41724.776539351849</v>
      </c>
      <c r="L81" s="13">
        <f t="shared" si="6"/>
        <v>2014</v>
      </c>
      <c r="M81" s="14">
        <f t="shared" si="7"/>
        <v>41754.776539351849</v>
      </c>
      <c r="N81" t="b">
        <v>0</v>
      </c>
      <c r="O81">
        <v>41</v>
      </c>
      <c r="P81" t="b">
        <v>1</v>
      </c>
      <c r="Q81" t="s">
        <v>8264</v>
      </c>
      <c r="R81" s="10" t="s">
        <v>8308</v>
      </c>
      <c r="S81" t="s">
        <v>8310</v>
      </c>
      <c r="T81">
        <f t="shared" si="8"/>
        <v>127</v>
      </c>
      <c r="U81">
        <f t="shared" si="9"/>
        <v>40.270000000000003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4">
        <f t="shared" si="5"/>
        <v>41583.083981481483</v>
      </c>
      <c r="L82" s="13">
        <f t="shared" si="6"/>
        <v>2013</v>
      </c>
      <c r="M82" s="14">
        <f t="shared" si="7"/>
        <v>41618.083981481483</v>
      </c>
      <c r="N82" t="b">
        <v>0</v>
      </c>
      <c r="O82">
        <v>47</v>
      </c>
      <c r="P82" t="b">
        <v>1</v>
      </c>
      <c r="Q82" t="s">
        <v>8264</v>
      </c>
      <c r="R82" s="10" t="s">
        <v>8308</v>
      </c>
      <c r="S82" t="s">
        <v>8310</v>
      </c>
      <c r="T82">
        <f t="shared" si="8"/>
        <v>107</v>
      </c>
      <c r="U82">
        <f t="shared" si="9"/>
        <v>273.83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4">
        <f t="shared" si="5"/>
        <v>41100.158877314818</v>
      </c>
      <c r="L83" s="13">
        <f t="shared" si="6"/>
        <v>2012</v>
      </c>
      <c r="M83" s="14">
        <f t="shared" si="7"/>
        <v>41104.126388888886</v>
      </c>
      <c r="N83" t="b">
        <v>0</v>
      </c>
      <c r="O83">
        <v>28</v>
      </c>
      <c r="P83" t="b">
        <v>1</v>
      </c>
      <c r="Q83" t="s">
        <v>8264</v>
      </c>
      <c r="R83" s="10" t="s">
        <v>8308</v>
      </c>
      <c r="S83" t="s">
        <v>8310</v>
      </c>
      <c r="T83">
        <f t="shared" si="8"/>
        <v>198</v>
      </c>
      <c r="U83">
        <f t="shared" si="9"/>
        <v>53.04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4">
        <f t="shared" si="5"/>
        <v>40795.820150462961</v>
      </c>
      <c r="L84" s="13">
        <f t="shared" si="6"/>
        <v>2011</v>
      </c>
      <c r="M84" s="14">
        <f t="shared" si="7"/>
        <v>40825.820150462961</v>
      </c>
      <c r="N84" t="b">
        <v>0</v>
      </c>
      <c r="O84">
        <v>100</v>
      </c>
      <c r="P84" t="b">
        <v>1</v>
      </c>
      <c r="Q84" t="s">
        <v>8264</v>
      </c>
      <c r="R84" s="10" t="s">
        <v>8308</v>
      </c>
      <c r="S84" t="s">
        <v>8310</v>
      </c>
      <c r="T84">
        <f t="shared" si="8"/>
        <v>100</v>
      </c>
      <c r="U84">
        <f t="shared" si="9"/>
        <v>40.01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4">
        <f t="shared" si="5"/>
        <v>42042.615613425922</v>
      </c>
      <c r="L85" s="13">
        <f t="shared" si="6"/>
        <v>2015</v>
      </c>
      <c r="M85" s="14">
        <f t="shared" si="7"/>
        <v>42057.479166666672</v>
      </c>
      <c r="N85" t="b">
        <v>0</v>
      </c>
      <c r="O85">
        <v>13</v>
      </c>
      <c r="P85" t="b">
        <v>1</v>
      </c>
      <c r="Q85" t="s">
        <v>8264</v>
      </c>
      <c r="R85" s="10" t="s">
        <v>8308</v>
      </c>
      <c r="S85" t="s">
        <v>8310</v>
      </c>
      <c r="T85">
        <f t="shared" si="8"/>
        <v>103</v>
      </c>
      <c r="U85">
        <f t="shared" si="9"/>
        <v>15.77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4">
        <f t="shared" si="5"/>
        <v>40648.757939814815</v>
      </c>
      <c r="L86" s="13">
        <f t="shared" si="6"/>
        <v>2011</v>
      </c>
      <c r="M86" s="14">
        <f t="shared" si="7"/>
        <v>40678.757939814815</v>
      </c>
      <c r="N86" t="b">
        <v>0</v>
      </c>
      <c r="O86">
        <v>7</v>
      </c>
      <c r="P86" t="b">
        <v>1</v>
      </c>
      <c r="Q86" t="s">
        <v>8264</v>
      </c>
      <c r="R86" s="10" t="s">
        <v>8308</v>
      </c>
      <c r="S86" t="s">
        <v>8310</v>
      </c>
      <c r="T86">
        <f t="shared" si="8"/>
        <v>100</v>
      </c>
      <c r="U86">
        <f t="shared" si="9"/>
        <v>71.430000000000007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4">
        <f t="shared" si="5"/>
        <v>40779.125428240739</v>
      </c>
      <c r="L87" s="13">
        <f t="shared" si="6"/>
        <v>2011</v>
      </c>
      <c r="M87" s="14">
        <f t="shared" si="7"/>
        <v>40809.125428240739</v>
      </c>
      <c r="N87" t="b">
        <v>0</v>
      </c>
      <c r="O87">
        <v>21</v>
      </c>
      <c r="P87" t="b">
        <v>1</v>
      </c>
      <c r="Q87" t="s">
        <v>8264</v>
      </c>
      <c r="R87" s="10" t="s">
        <v>8308</v>
      </c>
      <c r="S87" t="s">
        <v>8310</v>
      </c>
      <c r="T87">
        <f t="shared" si="8"/>
        <v>126</v>
      </c>
      <c r="U87">
        <f t="shared" si="9"/>
        <v>71.709999999999994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4">
        <f t="shared" si="5"/>
        <v>42291.556076388893</v>
      </c>
      <c r="L88" s="13">
        <f t="shared" si="6"/>
        <v>2015</v>
      </c>
      <c r="M88" s="14">
        <f t="shared" si="7"/>
        <v>42365.59774305555</v>
      </c>
      <c r="N88" t="b">
        <v>0</v>
      </c>
      <c r="O88">
        <v>17</v>
      </c>
      <c r="P88" t="b">
        <v>1</v>
      </c>
      <c r="Q88" t="s">
        <v>8264</v>
      </c>
      <c r="R88" s="10" t="s">
        <v>8308</v>
      </c>
      <c r="S88" t="s">
        <v>8310</v>
      </c>
      <c r="T88">
        <f t="shared" si="8"/>
        <v>106</v>
      </c>
      <c r="U88">
        <f t="shared" si="9"/>
        <v>375.76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4">
        <f t="shared" si="5"/>
        <v>40322.53938657407</v>
      </c>
      <c r="L89" s="13">
        <f t="shared" si="6"/>
        <v>2010</v>
      </c>
      <c r="M89" s="14">
        <f t="shared" si="7"/>
        <v>40332.070138888892</v>
      </c>
      <c r="N89" t="b">
        <v>0</v>
      </c>
      <c r="O89">
        <v>25</v>
      </c>
      <c r="P89" t="b">
        <v>1</v>
      </c>
      <c r="Q89" t="s">
        <v>8264</v>
      </c>
      <c r="R89" s="10" t="s">
        <v>8308</v>
      </c>
      <c r="S89" t="s">
        <v>8310</v>
      </c>
      <c r="T89">
        <f t="shared" si="8"/>
        <v>105</v>
      </c>
      <c r="U89">
        <f t="shared" si="9"/>
        <v>104.6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4">
        <f t="shared" si="5"/>
        <v>41786.65892361111</v>
      </c>
      <c r="L90" s="13">
        <f t="shared" si="6"/>
        <v>2014</v>
      </c>
      <c r="M90" s="14">
        <f t="shared" si="7"/>
        <v>41812.65892361111</v>
      </c>
      <c r="N90" t="b">
        <v>0</v>
      </c>
      <c r="O90">
        <v>60</v>
      </c>
      <c r="P90" t="b">
        <v>1</v>
      </c>
      <c r="Q90" t="s">
        <v>8264</v>
      </c>
      <c r="R90" s="10" t="s">
        <v>8308</v>
      </c>
      <c r="S90" t="s">
        <v>8310</v>
      </c>
      <c r="T90">
        <f t="shared" si="8"/>
        <v>103</v>
      </c>
      <c r="U90">
        <f t="shared" si="9"/>
        <v>60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4">
        <f t="shared" si="5"/>
        <v>41402.752222222225</v>
      </c>
      <c r="L91" s="13">
        <f t="shared" si="6"/>
        <v>2013</v>
      </c>
      <c r="M91" s="14">
        <f t="shared" si="7"/>
        <v>41427.752222222225</v>
      </c>
      <c r="N91" t="b">
        <v>0</v>
      </c>
      <c r="O91">
        <v>56</v>
      </c>
      <c r="P91" t="b">
        <v>1</v>
      </c>
      <c r="Q91" t="s">
        <v>8264</v>
      </c>
      <c r="R91" s="10" t="s">
        <v>8308</v>
      </c>
      <c r="S91" t="s">
        <v>8310</v>
      </c>
      <c r="T91">
        <f t="shared" si="8"/>
        <v>115</v>
      </c>
      <c r="U91">
        <f t="shared" si="9"/>
        <v>123.29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4">
        <f t="shared" si="5"/>
        <v>40706.297442129631</v>
      </c>
      <c r="L92" s="13">
        <f t="shared" si="6"/>
        <v>2011</v>
      </c>
      <c r="M92" s="14">
        <f t="shared" si="7"/>
        <v>40736.297442129631</v>
      </c>
      <c r="N92" t="b">
        <v>0</v>
      </c>
      <c r="O92">
        <v>16</v>
      </c>
      <c r="P92" t="b">
        <v>1</v>
      </c>
      <c r="Q92" t="s">
        <v>8264</v>
      </c>
      <c r="R92" s="10" t="s">
        <v>8308</v>
      </c>
      <c r="S92" t="s">
        <v>8310</v>
      </c>
      <c r="T92">
        <f t="shared" si="8"/>
        <v>100</v>
      </c>
      <c r="U92">
        <f t="shared" si="9"/>
        <v>31.38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4">
        <f t="shared" si="5"/>
        <v>40619.402361111112</v>
      </c>
      <c r="L93" s="13">
        <f t="shared" si="6"/>
        <v>2011</v>
      </c>
      <c r="M93" s="14">
        <f t="shared" si="7"/>
        <v>40680.402361111112</v>
      </c>
      <c r="N93" t="b">
        <v>0</v>
      </c>
      <c r="O93">
        <v>46</v>
      </c>
      <c r="P93" t="b">
        <v>1</v>
      </c>
      <c r="Q93" t="s">
        <v>8264</v>
      </c>
      <c r="R93" s="10" t="s">
        <v>8308</v>
      </c>
      <c r="S93" t="s">
        <v>8310</v>
      </c>
      <c r="T93">
        <f t="shared" si="8"/>
        <v>120</v>
      </c>
      <c r="U93">
        <f t="shared" si="9"/>
        <v>78.260000000000005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4">
        <f t="shared" si="5"/>
        <v>42721.198877314819</v>
      </c>
      <c r="L94" s="13">
        <f t="shared" si="6"/>
        <v>2016</v>
      </c>
      <c r="M94" s="14">
        <f t="shared" si="7"/>
        <v>42767.333333333328</v>
      </c>
      <c r="N94" t="b">
        <v>0</v>
      </c>
      <c r="O94">
        <v>43</v>
      </c>
      <c r="P94" t="b">
        <v>1</v>
      </c>
      <c r="Q94" t="s">
        <v>8264</v>
      </c>
      <c r="R94" s="10" t="s">
        <v>8308</v>
      </c>
      <c r="S94" t="s">
        <v>8310</v>
      </c>
      <c r="T94">
        <f t="shared" si="8"/>
        <v>105</v>
      </c>
      <c r="U94">
        <f t="shared" si="9"/>
        <v>122.33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4">
        <f t="shared" si="5"/>
        <v>41065.858067129629</v>
      </c>
      <c r="L95" s="13">
        <f t="shared" si="6"/>
        <v>2012</v>
      </c>
      <c r="M95" s="14">
        <f t="shared" si="7"/>
        <v>41093.875</v>
      </c>
      <c r="N95" t="b">
        <v>0</v>
      </c>
      <c r="O95">
        <v>15</v>
      </c>
      <c r="P95" t="b">
        <v>1</v>
      </c>
      <c r="Q95" t="s">
        <v>8264</v>
      </c>
      <c r="R95" s="10" t="s">
        <v>8308</v>
      </c>
      <c r="S95" t="s">
        <v>8310</v>
      </c>
      <c r="T95">
        <f t="shared" si="8"/>
        <v>111</v>
      </c>
      <c r="U95">
        <f t="shared" si="9"/>
        <v>73.73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4">
        <f t="shared" si="5"/>
        <v>41716.717847222222</v>
      </c>
      <c r="L96" s="13">
        <f t="shared" si="6"/>
        <v>2014</v>
      </c>
      <c r="M96" s="14">
        <f t="shared" si="7"/>
        <v>41736.717847222222</v>
      </c>
      <c r="N96" t="b">
        <v>0</v>
      </c>
      <c r="O96">
        <v>12</v>
      </c>
      <c r="P96" t="b">
        <v>1</v>
      </c>
      <c r="Q96" t="s">
        <v>8264</v>
      </c>
      <c r="R96" s="10" t="s">
        <v>8308</v>
      </c>
      <c r="S96" t="s">
        <v>8310</v>
      </c>
      <c r="T96">
        <f t="shared" si="8"/>
        <v>104</v>
      </c>
      <c r="U96">
        <f t="shared" si="9"/>
        <v>21.67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4">
        <f t="shared" si="5"/>
        <v>40935.005104166667</v>
      </c>
      <c r="L97" s="13">
        <f t="shared" si="6"/>
        <v>2012</v>
      </c>
      <c r="M97" s="14">
        <f t="shared" si="7"/>
        <v>40965.005104166667</v>
      </c>
      <c r="N97" t="b">
        <v>0</v>
      </c>
      <c r="O97">
        <v>21</v>
      </c>
      <c r="P97" t="b">
        <v>1</v>
      </c>
      <c r="Q97" t="s">
        <v>8264</v>
      </c>
      <c r="R97" s="10" t="s">
        <v>8308</v>
      </c>
      <c r="S97" t="s">
        <v>8310</v>
      </c>
      <c r="T97">
        <f t="shared" si="8"/>
        <v>131</v>
      </c>
      <c r="U97">
        <f t="shared" si="9"/>
        <v>21.9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4">
        <f t="shared" si="5"/>
        <v>40324.662511574075</v>
      </c>
      <c r="L98" s="13">
        <f t="shared" si="6"/>
        <v>2010</v>
      </c>
      <c r="M98" s="14">
        <f t="shared" si="7"/>
        <v>40391.125</v>
      </c>
      <c r="N98" t="b">
        <v>0</v>
      </c>
      <c r="O98">
        <v>34</v>
      </c>
      <c r="P98" t="b">
        <v>1</v>
      </c>
      <c r="Q98" t="s">
        <v>8264</v>
      </c>
      <c r="R98" s="10" t="s">
        <v>8308</v>
      </c>
      <c r="S98" t="s">
        <v>8310</v>
      </c>
      <c r="T98">
        <f t="shared" si="8"/>
        <v>115</v>
      </c>
      <c r="U98">
        <f t="shared" si="9"/>
        <v>50.59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4">
        <f t="shared" si="5"/>
        <v>40706.135208333333</v>
      </c>
      <c r="L99" s="13">
        <f t="shared" si="6"/>
        <v>2011</v>
      </c>
      <c r="M99" s="14">
        <f t="shared" si="7"/>
        <v>40736.135208333333</v>
      </c>
      <c r="N99" t="b">
        <v>0</v>
      </c>
      <c r="O99">
        <v>8</v>
      </c>
      <c r="P99" t="b">
        <v>1</v>
      </c>
      <c r="Q99" t="s">
        <v>8264</v>
      </c>
      <c r="R99" s="10" t="s">
        <v>8308</v>
      </c>
      <c r="S99" t="s">
        <v>8310</v>
      </c>
      <c r="T99">
        <f t="shared" si="8"/>
        <v>106</v>
      </c>
      <c r="U99">
        <f t="shared" si="9"/>
        <v>53.13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4">
        <f t="shared" si="5"/>
        <v>41214.79483796296</v>
      </c>
      <c r="L100" s="13">
        <f t="shared" si="6"/>
        <v>2012</v>
      </c>
      <c r="M100" s="14">
        <f t="shared" si="7"/>
        <v>41250.979166666664</v>
      </c>
      <c r="N100" t="b">
        <v>0</v>
      </c>
      <c r="O100">
        <v>60</v>
      </c>
      <c r="P100" t="b">
        <v>1</v>
      </c>
      <c r="Q100" t="s">
        <v>8264</v>
      </c>
      <c r="R100" s="10" t="s">
        <v>8308</v>
      </c>
      <c r="S100" t="s">
        <v>8310</v>
      </c>
      <c r="T100">
        <f t="shared" si="8"/>
        <v>106</v>
      </c>
      <c r="U100">
        <f t="shared" si="9"/>
        <v>56.67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4">
        <f t="shared" si="5"/>
        <v>41631.902766203704</v>
      </c>
      <c r="L101" s="13">
        <f t="shared" si="6"/>
        <v>2013</v>
      </c>
      <c r="M101" s="14">
        <f t="shared" si="7"/>
        <v>41661.902766203704</v>
      </c>
      <c r="N101" t="b">
        <v>0</v>
      </c>
      <c r="O101">
        <v>39</v>
      </c>
      <c r="P101" t="b">
        <v>1</v>
      </c>
      <c r="Q101" t="s">
        <v>8264</v>
      </c>
      <c r="R101" s="10" t="s">
        <v>8308</v>
      </c>
      <c r="S101" t="s">
        <v>8310</v>
      </c>
      <c r="T101">
        <f t="shared" si="8"/>
        <v>106</v>
      </c>
      <c r="U101">
        <f t="shared" si="9"/>
        <v>40.78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4">
        <f t="shared" si="5"/>
        <v>41197.753310185188</v>
      </c>
      <c r="L102" s="13">
        <f t="shared" si="6"/>
        <v>2012</v>
      </c>
      <c r="M102" s="14">
        <f t="shared" si="7"/>
        <v>41217.794976851852</v>
      </c>
      <c r="N102" t="b">
        <v>0</v>
      </c>
      <c r="O102">
        <v>26</v>
      </c>
      <c r="P102" t="b">
        <v>1</v>
      </c>
      <c r="Q102" t="s">
        <v>8264</v>
      </c>
      <c r="R102" s="10" t="s">
        <v>8308</v>
      </c>
      <c r="S102" t="s">
        <v>8310</v>
      </c>
      <c r="T102">
        <f t="shared" si="8"/>
        <v>100</v>
      </c>
      <c r="U102">
        <f t="shared" si="9"/>
        <v>192.31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4">
        <f t="shared" si="5"/>
        <v>41274.776736111111</v>
      </c>
      <c r="L103" s="13">
        <f t="shared" si="6"/>
        <v>2012</v>
      </c>
      <c r="M103" s="14">
        <f t="shared" si="7"/>
        <v>41298.776736111111</v>
      </c>
      <c r="N103" t="b">
        <v>0</v>
      </c>
      <c r="O103">
        <v>35</v>
      </c>
      <c r="P103" t="b">
        <v>1</v>
      </c>
      <c r="Q103" t="s">
        <v>8264</v>
      </c>
      <c r="R103" s="10" t="s">
        <v>8308</v>
      </c>
      <c r="S103" t="s">
        <v>8310</v>
      </c>
      <c r="T103">
        <f t="shared" si="8"/>
        <v>100</v>
      </c>
      <c r="U103">
        <f t="shared" si="9"/>
        <v>100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4">
        <f t="shared" si="5"/>
        <v>40505.131168981483</v>
      </c>
      <c r="L104" s="13">
        <f t="shared" si="6"/>
        <v>2010</v>
      </c>
      <c r="M104" s="14">
        <f t="shared" si="7"/>
        <v>40535.131168981483</v>
      </c>
      <c r="N104" t="b">
        <v>0</v>
      </c>
      <c r="O104">
        <v>65</v>
      </c>
      <c r="P104" t="b">
        <v>1</v>
      </c>
      <c r="Q104" t="s">
        <v>8264</v>
      </c>
      <c r="R104" s="10" t="s">
        <v>8308</v>
      </c>
      <c r="S104" t="s">
        <v>8310</v>
      </c>
      <c r="T104">
        <f t="shared" si="8"/>
        <v>128</v>
      </c>
      <c r="U104">
        <f t="shared" si="9"/>
        <v>117.92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4">
        <f t="shared" si="5"/>
        <v>41682.805902777778</v>
      </c>
      <c r="L105" s="13">
        <f t="shared" si="6"/>
        <v>2014</v>
      </c>
      <c r="M105" s="14">
        <f t="shared" si="7"/>
        <v>41705.805902777778</v>
      </c>
      <c r="N105" t="b">
        <v>0</v>
      </c>
      <c r="O105">
        <v>49</v>
      </c>
      <c r="P105" t="b">
        <v>1</v>
      </c>
      <c r="Q105" t="s">
        <v>8264</v>
      </c>
      <c r="R105" s="10" t="s">
        <v>8308</v>
      </c>
      <c r="S105" t="s">
        <v>8310</v>
      </c>
      <c r="T105">
        <f t="shared" si="8"/>
        <v>105</v>
      </c>
      <c r="U105">
        <f t="shared" si="9"/>
        <v>27.9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4">
        <f t="shared" si="5"/>
        <v>40612.695208333331</v>
      </c>
      <c r="L106" s="13">
        <f t="shared" si="6"/>
        <v>2011</v>
      </c>
      <c r="M106" s="14">
        <f t="shared" si="7"/>
        <v>40636.041666666664</v>
      </c>
      <c r="N106" t="b">
        <v>0</v>
      </c>
      <c r="O106">
        <v>10</v>
      </c>
      <c r="P106" t="b">
        <v>1</v>
      </c>
      <c r="Q106" t="s">
        <v>8264</v>
      </c>
      <c r="R106" s="10" t="s">
        <v>8308</v>
      </c>
      <c r="S106" t="s">
        <v>8310</v>
      </c>
      <c r="T106">
        <f t="shared" si="8"/>
        <v>120</v>
      </c>
      <c r="U106">
        <f t="shared" si="9"/>
        <v>60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4">
        <f t="shared" si="5"/>
        <v>42485.724768518514</v>
      </c>
      <c r="L107" s="13">
        <f t="shared" si="6"/>
        <v>2016</v>
      </c>
      <c r="M107" s="14">
        <f t="shared" si="7"/>
        <v>42504</v>
      </c>
      <c r="N107" t="b">
        <v>0</v>
      </c>
      <c r="O107">
        <v>60</v>
      </c>
      <c r="P107" t="b">
        <v>1</v>
      </c>
      <c r="Q107" t="s">
        <v>8264</v>
      </c>
      <c r="R107" s="10" t="s">
        <v>8308</v>
      </c>
      <c r="S107" t="s">
        <v>8310</v>
      </c>
      <c r="T107">
        <f t="shared" si="8"/>
        <v>107</v>
      </c>
      <c r="U107">
        <f t="shared" si="9"/>
        <v>39.380000000000003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4">
        <f t="shared" si="5"/>
        <v>40987.776631944449</v>
      </c>
      <c r="L108" s="13">
        <f t="shared" si="6"/>
        <v>2012</v>
      </c>
      <c r="M108" s="14">
        <f t="shared" si="7"/>
        <v>41001.776631944449</v>
      </c>
      <c r="N108" t="b">
        <v>0</v>
      </c>
      <c r="O108">
        <v>27</v>
      </c>
      <c r="P108" t="b">
        <v>1</v>
      </c>
      <c r="Q108" t="s">
        <v>8264</v>
      </c>
      <c r="R108" s="10" t="s">
        <v>8308</v>
      </c>
      <c r="S108" t="s">
        <v>8310</v>
      </c>
      <c r="T108">
        <f t="shared" si="8"/>
        <v>101</v>
      </c>
      <c r="U108">
        <f t="shared" si="9"/>
        <v>186.11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4">
        <f t="shared" si="5"/>
        <v>40635.982488425929</v>
      </c>
      <c r="L109" s="13">
        <f t="shared" si="6"/>
        <v>2011</v>
      </c>
      <c r="M109" s="14">
        <f t="shared" si="7"/>
        <v>40657.982488425929</v>
      </c>
      <c r="N109" t="b">
        <v>0</v>
      </c>
      <c r="O109">
        <v>69</v>
      </c>
      <c r="P109" t="b">
        <v>1</v>
      </c>
      <c r="Q109" t="s">
        <v>8264</v>
      </c>
      <c r="R109" s="10" t="s">
        <v>8308</v>
      </c>
      <c r="S109" t="s">
        <v>8310</v>
      </c>
      <c r="T109">
        <f t="shared" si="8"/>
        <v>102</v>
      </c>
      <c r="U109">
        <f t="shared" si="9"/>
        <v>111.38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4">
        <f t="shared" si="5"/>
        <v>41365.613078703704</v>
      </c>
      <c r="L110" s="13">
        <f t="shared" si="6"/>
        <v>2013</v>
      </c>
      <c r="M110" s="14">
        <f t="shared" si="7"/>
        <v>41425.613078703704</v>
      </c>
      <c r="N110" t="b">
        <v>0</v>
      </c>
      <c r="O110">
        <v>47</v>
      </c>
      <c r="P110" t="b">
        <v>1</v>
      </c>
      <c r="Q110" t="s">
        <v>8264</v>
      </c>
      <c r="R110" s="10" t="s">
        <v>8308</v>
      </c>
      <c r="S110" t="s">
        <v>8310</v>
      </c>
      <c r="T110">
        <f t="shared" si="8"/>
        <v>247</v>
      </c>
      <c r="U110">
        <f t="shared" si="9"/>
        <v>78.72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4">
        <f t="shared" si="5"/>
        <v>40570.025810185187</v>
      </c>
      <c r="L111" s="13">
        <f t="shared" si="6"/>
        <v>2011</v>
      </c>
      <c r="M111" s="14">
        <f t="shared" si="7"/>
        <v>40600.025810185187</v>
      </c>
      <c r="N111" t="b">
        <v>0</v>
      </c>
      <c r="O111">
        <v>47</v>
      </c>
      <c r="P111" t="b">
        <v>1</v>
      </c>
      <c r="Q111" t="s">
        <v>8264</v>
      </c>
      <c r="R111" s="10" t="s">
        <v>8308</v>
      </c>
      <c r="S111" t="s">
        <v>8310</v>
      </c>
      <c r="T111">
        <f t="shared" si="8"/>
        <v>220</v>
      </c>
      <c r="U111">
        <f t="shared" si="9"/>
        <v>46.7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4">
        <f t="shared" si="5"/>
        <v>41557.949687500004</v>
      </c>
      <c r="L112" s="13">
        <f t="shared" si="6"/>
        <v>2013</v>
      </c>
      <c r="M112" s="14">
        <f t="shared" si="7"/>
        <v>41592.249305555553</v>
      </c>
      <c r="N112" t="b">
        <v>0</v>
      </c>
      <c r="O112">
        <v>26</v>
      </c>
      <c r="P112" t="b">
        <v>1</v>
      </c>
      <c r="Q112" t="s">
        <v>8264</v>
      </c>
      <c r="R112" s="10" t="s">
        <v>8308</v>
      </c>
      <c r="S112" t="s">
        <v>8310</v>
      </c>
      <c r="T112">
        <f t="shared" si="8"/>
        <v>131</v>
      </c>
      <c r="U112">
        <f t="shared" si="9"/>
        <v>65.38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4">
        <f t="shared" si="5"/>
        <v>42125.333182870367</v>
      </c>
      <c r="L113" s="13">
        <f t="shared" si="6"/>
        <v>2015</v>
      </c>
      <c r="M113" s="14">
        <f t="shared" si="7"/>
        <v>42155.333182870367</v>
      </c>
      <c r="N113" t="b">
        <v>0</v>
      </c>
      <c r="O113">
        <v>53</v>
      </c>
      <c r="P113" t="b">
        <v>1</v>
      </c>
      <c r="Q113" t="s">
        <v>8264</v>
      </c>
      <c r="R113" s="10" t="s">
        <v>8308</v>
      </c>
      <c r="S113" t="s">
        <v>8310</v>
      </c>
      <c r="T113">
        <f t="shared" si="8"/>
        <v>155</v>
      </c>
      <c r="U113">
        <f t="shared" si="9"/>
        <v>102.08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4">
        <f t="shared" si="5"/>
        <v>41718.043032407404</v>
      </c>
      <c r="L114" s="13">
        <f t="shared" si="6"/>
        <v>2014</v>
      </c>
      <c r="M114" s="14">
        <f t="shared" si="7"/>
        <v>41742.083333333336</v>
      </c>
      <c r="N114" t="b">
        <v>0</v>
      </c>
      <c r="O114">
        <v>81</v>
      </c>
      <c r="P114" t="b">
        <v>1</v>
      </c>
      <c r="Q114" t="s">
        <v>8264</v>
      </c>
      <c r="R114" s="10" t="s">
        <v>8308</v>
      </c>
      <c r="S114" t="s">
        <v>8310</v>
      </c>
      <c r="T114">
        <f t="shared" si="8"/>
        <v>104</v>
      </c>
      <c r="U114">
        <f t="shared" si="9"/>
        <v>64.2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4">
        <f t="shared" si="5"/>
        <v>40753.758425925924</v>
      </c>
      <c r="L115" s="13">
        <f t="shared" si="6"/>
        <v>2011</v>
      </c>
      <c r="M115" s="14">
        <f t="shared" si="7"/>
        <v>40761.625</v>
      </c>
      <c r="N115" t="b">
        <v>0</v>
      </c>
      <c r="O115">
        <v>78</v>
      </c>
      <c r="P115" t="b">
        <v>1</v>
      </c>
      <c r="Q115" t="s">
        <v>8264</v>
      </c>
      <c r="R115" s="10" t="s">
        <v>8308</v>
      </c>
      <c r="S115" t="s">
        <v>8310</v>
      </c>
      <c r="T115">
        <f t="shared" si="8"/>
        <v>141</v>
      </c>
      <c r="U115">
        <f t="shared" si="9"/>
        <v>90.38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4">
        <f t="shared" si="5"/>
        <v>40861.27416666667</v>
      </c>
      <c r="L116" s="13">
        <f t="shared" si="6"/>
        <v>2011</v>
      </c>
      <c r="M116" s="14">
        <f t="shared" si="7"/>
        <v>40921.27416666667</v>
      </c>
      <c r="N116" t="b">
        <v>0</v>
      </c>
      <c r="O116">
        <v>35</v>
      </c>
      <c r="P116" t="b">
        <v>1</v>
      </c>
      <c r="Q116" t="s">
        <v>8264</v>
      </c>
      <c r="R116" s="10" t="s">
        <v>8308</v>
      </c>
      <c r="S116" t="s">
        <v>8310</v>
      </c>
      <c r="T116">
        <f t="shared" si="8"/>
        <v>103</v>
      </c>
      <c r="U116">
        <f t="shared" si="9"/>
        <v>88.57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4">
        <f t="shared" si="5"/>
        <v>40918.738935185182</v>
      </c>
      <c r="L117" s="13">
        <f t="shared" si="6"/>
        <v>2012</v>
      </c>
      <c r="M117" s="14">
        <f t="shared" si="7"/>
        <v>40943.738935185182</v>
      </c>
      <c r="N117" t="b">
        <v>0</v>
      </c>
      <c r="O117">
        <v>22</v>
      </c>
      <c r="P117" t="b">
        <v>1</v>
      </c>
      <c r="Q117" t="s">
        <v>8264</v>
      </c>
      <c r="R117" s="10" t="s">
        <v>8308</v>
      </c>
      <c r="S117" t="s">
        <v>8310</v>
      </c>
      <c r="T117">
        <f t="shared" si="8"/>
        <v>140</v>
      </c>
      <c r="U117">
        <f t="shared" si="9"/>
        <v>28.73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4">
        <f t="shared" si="5"/>
        <v>40595.497164351851</v>
      </c>
      <c r="L118" s="13">
        <f t="shared" si="6"/>
        <v>2011</v>
      </c>
      <c r="M118" s="14">
        <f t="shared" si="7"/>
        <v>40641.455497685187</v>
      </c>
      <c r="N118" t="b">
        <v>0</v>
      </c>
      <c r="O118">
        <v>57</v>
      </c>
      <c r="P118" t="b">
        <v>1</v>
      </c>
      <c r="Q118" t="s">
        <v>8264</v>
      </c>
      <c r="R118" s="10" t="s">
        <v>8308</v>
      </c>
      <c r="S118" t="s">
        <v>8310</v>
      </c>
      <c r="T118">
        <f t="shared" si="8"/>
        <v>114</v>
      </c>
      <c r="U118">
        <f t="shared" si="9"/>
        <v>69.790000000000006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4">
        <f t="shared" si="5"/>
        <v>40248.834999999999</v>
      </c>
      <c r="L119" s="13">
        <f t="shared" si="6"/>
        <v>2010</v>
      </c>
      <c r="M119" s="14">
        <f t="shared" si="7"/>
        <v>40338.791666666664</v>
      </c>
      <c r="N119" t="b">
        <v>0</v>
      </c>
      <c r="O119">
        <v>27</v>
      </c>
      <c r="P119" t="b">
        <v>1</v>
      </c>
      <c r="Q119" t="s">
        <v>8264</v>
      </c>
      <c r="R119" s="10" t="s">
        <v>8308</v>
      </c>
      <c r="S119" t="s">
        <v>8310</v>
      </c>
      <c r="T119">
        <f t="shared" si="8"/>
        <v>100</v>
      </c>
      <c r="U119">
        <f t="shared" si="9"/>
        <v>167.49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4">
        <f t="shared" si="5"/>
        <v>40723.053657407407</v>
      </c>
      <c r="L120" s="13">
        <f t="shared" si="6"/>
        <v>2011</v>
      </c>
      <c r="M120" s="14">
        <f t="shared" si="7"/>
        <v>40753.053657407407</v>
      </c>
      <c r="N120" t="b">
        <v>0</v>
      </c>
      <c r="O120">
        <v>39</v>
      </c>
      <c r="P120" t="b">
        <v>1</v>
      </c>
      <c r="Q120" t="s">
        <v>8264</v>
      </c>
      <c r="R120" s="10" t="s">
        <v>8308</v>
      </c>
      <c r="S120" t="s">
        <v>8310</v>
      </c>
      <c r="T120">
        <f t="shared" si="8"/>
        <v>113</v>
      </c>
      <c r="U120">
        <f t="shared" si="9"/>
        <v>144.91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4">
        <f t="shared" si="5"/>
        <v>40739.069282407407</v>
      </c>
      <c r="L121" s="13">
        <f t="shared" si="6"/>
        <v>2011</v>
      </c>
      <c r="M121" s="14">
        <f t="shared" si="7"/>
        <v>40768.958333333336</v>
      </c>
      <c r="N121" t="b">
        <v>0</v>
      </c>
      <c r="O121">
        <v>37</v>
      </c>
      <c r="P121" t="b">
        <v>1</v>
      </c>
      <c r="Q121" t="s">
        <v>8264</v>
      </c>
      <c r="R121" s="10" t="s">
        <v>8308</v>
      </c>
      <c r="S121" t="s">
        <v>8310</v>
      </c>
      <c r="T121">
        <f t="shared" si="8"/>
        <v>105</v>
      </c>
      <c r="U121">
        <f t="shared" si="9"/>
        <v>91.84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4">
        <f t="shared" si="5"/>
        <v>42616.049849537041</v>
      </c>
      <c r="L122" s="13">
        <f t="shared" si="6"/>
        <v>2016</v>
      </c>
      <c r="M122" s="14">
        <f t="shared" si="7"/>
        <v>42646.049849537041</v>
      </c>
      <c r="N122" t="b">
        <v>0</v>
      </c>
      <c r="O122">
        <v>1</v>
      </c>
      <c r="P122" t="b">
        <v>0</v>
      </c>
      <c r="Q122" t="s">
        <v>8265</v>
      </c>
      <c r="R122" s="10" t="s">
        <v>8308</v>
      </c>
      <c r="S122" t="s">
        <v>8311</v>
      </c>
      <c r="T122">
        <f t="shared" si="8"/>
        <v>0</v>
      </c>
      <c r="U122">
        <f t="shared" si="9"/>
        <v>10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4">
        <f t="shared" si="5"/>
        <v>42096.704976851848</v>
      </c>
      <c r="L123" s="13">
        <f t="shared" si="6"/>
        <v>2015</v>
      </c>
      <c r="M123" s="14">
        <f t="shared" si="7"/>
        <v>42112.427777777775</v>
      </c>
      <c r="N123" t="b">
        <v>0</v>
      </c>
      <c r="O123">
        <v>1</v>
      </c>
      <c r="P123" t="b">
        <v>0</v>
      </c>
      <c r="Q123" t="s">
        <v>8265</v>
      </c>
      <c r="R123" s="10" t="s">
        <v>8308</v>
      </c>
      <c r="S123" t="s">
        <v>8311</v>
      </c>
      <c r="T123">
        <f t="shared" si="8"/>
        <v>0</v>
      </c>
      <c r="U123">
        <f t="shared" si="9"/>
        <v>1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4">
        <f t="shared" si="5"/>
        <v>42593.431793981479</v>
      </c>
      <c r="L124" s="13">
        <f t="shared" si="6"/>
        <v>2016</v>
      </c>
      <c r="M124" s="14">
        <f t="shared" si="7"/>
        <v>42653.431793981479</v>
      </c>
      <c r="N124" t="b">
        <v>0</v>
      </c>
      <c r="O124">
        <v>0</v>
      </c>
      <c r="P124" t="b">
        <v>0</v>
      </c>
      <c r="Q124" t="s">
        <v>8265</v>
      </c>
      <c r="R124" s="10" t="s">
        <v>8308</v>
      </c>
      <c r="S124" t="s">
        <v>8311</v>
      </c>
      <c r="T124">
        <f t="shared" si="8"/>
        <v>0</v>
      </c>
      <c r="U124">
        <f t="shared" si="9"/>
        <v>0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4">
        <f t="shared" si="5"/>
        <v>41904.781990740739</v>
      </c>
      <c r="L125" s="13">
        <f t="shared" si="6"/>
        <v>2014</v>
      </c>
      <c r="M125" s="14">
        <f t="shared" si="7"/>
        <v>41940.916666666664</v>
      </c>
      <c r="N125" t="b">
        <v>0</v>
      </c>
      <c r="O125">
        <v>6</v>
      </c>
      <c r="P125" t="b">
        <v>0</v>
      </c>
      <c r="Q125" t="s">
        <v>8265</v>
      </c>
      <c r="R125" s="10" t="s">
        <v>8308</v>
      </c>
      <c r="S125" t="s">
        <v>8311</v>
      </c>
      <c r="T125">
        <f t="shared" si="8"/>
        <v>0</v>
      </c>
      <c r="U125">
        <f t="shared" si="9"/>
        <v>25.17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4">
        <f t="shared" si="5"/>
        <v>42114.928726851853</v>
      </c>
      <c r="L126" s="13">
        <f t="shared" si="6"/>
        <v>2015</v>
      </c>
      <c r="M126" s="14">
        <f t="shared" si="7"/>
        <v>42139.928726851853</v>
      </c>
      <c r="N126" t="b">
        <v>0</v>
      </c>
      <c r="O126">
        <v>0</v>
      </c>
      <c r="P126" t="b">
        <v>0</v>
      </c>
      <c r="Q126" t="s">
        <v>8265</v>
      </c>
      <c r="R126" s="10" t="s">
        <v>8308</v>
      </c>
      <c r="S126" t="s">
        <v>8311</v>
      </c>
      <c r="T126">
        <f t="shared" si="8"/>
        <v>0</v>
      </c>
      <c r="U126">
        <f t="shared" si="9"/>
        <v>0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4">
        <f t="shared" si="5"/>
        <v>42709.993981481486</v>
      </c>
      <c r="L127" s="13">
        <f t="shared" si="6"/>
        <v>2016</v>
      </c>
      <c r="M127" s="14">
        <f t="shared" si="7"/>
        <v>42769.993981481486</v>
      </c>
      <c r="N127" t="b">
        <v>0</v>
      </c>
      <c r="O127">
        <v>6</v>
      </c>
      <c r="P127" t="b">
        <v>0</v>
      </c>
      <c r="Q127" t="s">
        <v>8265</v>
      </c>
      <c r="R127" s="10" t="s">
        <v>8308</v>
      </c>
      <c r="S127" t="s">
        <v>8311</v>
      </c>
      <c r="T127">
        <f t="shared" si="8"/>
        <v>14</v>
      </c>
      <c r="U127">
        <f t="shared" si="9"/>
        <v>11.67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4">
        <f t="shared" si="5"/>
        <v>42135.589548611111</v>
      </c>
      <c r="L128" s="13">
        <f t="shared" si="6"/>
        <v>2015</v>
      </c>
      <c r="M128" s="14">
        <f t="shared" si="7"/>
        <v>42166.083333333328</v>
      </c>
      <c r="N128" t="b">
        <v>0</v>
      </c>
      <c r="O128">
        <v>13</v>
      </c>
      <c r="P128" t="b">
        <v>0</v>
      </c>
      <c r="Q128" t="s">
        <v>8265</v>
      </c>
      <c r="R128" s="10" t="s">
        <v>8308</v>
      </c>
      <c r="S128" t="s">
        <v>8311</v>
      </c>
      <c r="T128">
        <f t="shared" si="8"/>
        <v>6</v>
      </c>
      <c r="U128">
        <f t="shared" si="9"/>
        <v>106.69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4">
        <f t="shared" si="5"/>
        <v>42067.62431712963</v>
      </c>
      <c r="L129" s="13">
        <f t="shared" si="6"/>
        <v>2015</v>
      </c>
      <c r="M129" s="14">
        <f t="shared" si="7"/>
        <v>42097.582650462966</v>
      </c>
      <c r="N129" t="b">
        <v>0</v>
      </c>
      <c r="O129">
        <v>4</v>
      </c>
      <c r="P129" t="b">
        <v>0</v>
      </c>
      <c r="Q129" t="s">
        <v>8265</v>
      </c>
      <c r="R129" s="10" t="s">
        <v>8308</v>
      </c>
      <c r="S129" t="s">
        <v>8311</v>
      </c>
      <c r="T129">
        <f t="shared" si="8"/>
        <v>2</v>
      </c>
      <c r="U129">
        <f t="shared" si="9"/>
        <v>47.5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4">
        <f t="shared" si="5"/>
        <v>42628.22792824074</v>
      </c>
      <c r="L130" s="13">
        <f t="shared" si="6"/>
        <v>2016</v>
      </c>
      <c r="M130" s="14">
        <f t="shared" si="7"/>
        <v>42663.22792824074</v>
      </c>
      <c r="N130" t="b">
        <v>0</v>
      </c>
      <c r="O130">
        <v>6</v>
      </c>
      <c r="P130" t="b">
        <v>0</v>
      </c>
      <c r="Q130" t="s">
        <v>8265</v>
      </c>
      <c r="R130" s="10" t="s">
        <v>8308</v>
      </c>
      <c r="S130" t="s">
        <v>8311</v>
      </c>
      <c r="T130">
        <f t="shared" si="8"/>
        <v>2</v>
      </c>
      <c r="U130">
        <f t="shared" si="9"/>
        <v>311.17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4">
        <f t="shared" ref="K131:K194" si="10">(((J131/60)/60)/24)+DATE(1970,1,1)</f>
        <v>41882.937303240738</v>
      </c>
      <c r="L131" s="13">
        <f t="shared" ref="L131:L194" si="11">YEAR(K131)</f>
        <v>2014</v>
      </c>
      <c r="M131" s="14">
        <f t="shared" ref="M131:M194" si="12">(((I131/60)/60)/24)+DATE(1970,1,1)</f>
        <v>41942.937303240738</v>
      </c>
      <c r="N131" t="b">
        <v>0</v>
      </c>
      <c r="O131">
        <v>0</v>
      </c>
      <c r="P131" t="b">
        <v>0</v>
      </c>
      <c r="Q131" t="s">
        <v>8265</v>
      </c>
      <c r="R131" s="10" t="s">
        <v>8308</v>
      </c>
      <c r="S131" t="s">
        <v>8311</v>
      </c>
      <c r="T131">
        <f t="shared" ref="T131:T194" si="13">ROUND(E131/D131*100,0)</f>
        <v>0</v>
      </c>
      <c r="U131">
        <f t="shared" ref="U131:U194" si="14">IFERROR(ROUND(E131/O131,2),0)</f>
        <v>0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4">
        <f t="shared" si="10"/>
        <v>41778.915416666663</v>
      </c>
      <c r="L132" s="13">
        <f t="shared" si="11"/>
        <v>2014</v>
      </c>
      <c r="M132" s="14">
        <f t="shared" si="12"/>
        <v>41806.844444444447</v>
      </c>
      <c r="N132" t="b">
        <v>0</v>
      </c>
      <c r="O132">
        <v>0</v>
      </c>
      <c r="P132" t="b">
        <v>0</v>
      </c>
      <c r="Q132" t="s">
        <v>8265</v>
      </c>
      <c r="R132" s="10" t="s">
        <v>8308</v>
      </c>
      <c r="S132" t="s">
        <v>8311</v>
      </c>
      <c r="T132">
        <f t="shared" si="13"/>
        <v>0</v>
      </c>
      <c r="U132">
        <f t="shared" si="14"/>
        <v>0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4">
        <f t="shared" si="10"/>
        <v>42541.837511574078</v>
      </c>
      <c r="L133" s="13">
        <f t="shared" si="11"/>
        <v>2016</v>
      </c>
      <c r="M133" s="14">
        <f t="shared" si="12"/>
        <v>42557</v>
      </c>
      <c r="N133" t="b">
        <v>0</v>
      </c>
      <c r="O133">
        <v>0</v>
      </c>
      <c r="P133" t="b">
        <v>0</v>
      </c>
      <c r="Q133" t="s">
        <v>8265</v>
      </c>
      <c r="R133" s="10" t="s">
        <v>8308</v>
      </c>
      <c r="S133" t="s">
        <v>8311</v>
      </c>
      <c r="T133">
        <f t="shared" si="13"/>
        <v>0</v>
      </c>
      <c r="U133">
        <f t="shared" si="14"/>
        <v>0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4">
        <f t="shared" si="10"/>
        <v>41905.812581018516</v>
      </c>
      <c r="L134" s="13">
        <f t="shared" si="11"/>
        <v>2014</v>
      </c>
      <c r="M134" s="14">
        <f t="shared" si="12"/>
        <v>41950.854247685187</v>
      </c>
      <c r="N134" t="b">
        <v>0</v>
      </c>
      <c r="O134">
        <v>81</v>
      </c>
      <c r="P134" t="b">
        <v>0</v>
      </c>
      <c r="Q134" t="s">
        <v>8265</v>
      </c>
      <c r="R134" s="10" t="s">
        <v>8308</v>
      </c>
      <c r="S134" t="s">
        <v>8311</v>
      </c>
      <c r="T134">
        <f t="shared" si="13"/>
        <v>10</v>
      </c>
      <c r="U134">
        <f t="shared" si="14"/>
        <v>94.51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4">
        <f t="shared" si="10"/>
        <v>42491.80768518518</v>
      </c>
      <c r="L135" s="13">
        <f t="shared" si="11"/>
        <v>2016</v>
      </c>
      <c r="M135" s="14">
        <f t="shared" si="12"/>
        <v>42521.729861111111</v>
      </c>
      <c r="N135" t="b">
        <v>0</v>
      </c>
      <c r="O135">
        <v>0</v>
      </c>
      <c r="P135" t="b">
        <v>0</v>
      </c>
      <c r="Q135" t="s">
        <v>8265</v>
      </c>
      <c r="R135" s="10" t="s">
        <v>8308</v>
      </c>
      <c r="S135" t="s">
        <v>8311</v>
      </c>
      <c r="T135">
        <f t="shared" si="13"/>
        <v>0</v>
      </c>
      <c r="U135">
        <f t="shared" si="14"/>
        <v>0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4">
        <f t="shared" si="10"/>
        <v>42221.909930555557</v>
      </c>
      <c r="L136" s="13">
        <f t="shared" si="11"/>
        <v>2015</v>
      </c>
      <c r="M136" s="14">
        <f t="shared" si="12"/>
        <v>42251.708333333328</v>
      </c>
      <c r="N136" t="b">
        <v>0</v>
      </c>
      <c r="O136">
        <v>0</v>
      </c>
      <c r="P136" t="b">
        <v>0</v>
      </c>
      <c r="Q136" t="s">
        <v>8265</v>
      </c>
      <c r="R136" s="10" t="s">
        <v>8308</v>
      </c>
      <c r="S136" t="s">
        <v>8311</v>
      </c>
      <c r="T136">
        <f t="shared" si="13"/>
        <v>0</v>
      </c>
      <c r="U136">
        <f t="shared" si="14"/>
        <v>0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4">
        <f t="shared" si="10"/>
        <v>41788.381909722222</v>
      </c>
      <c r="L137" s="13">
        <f t="shared" si="11"/>
        <v>2014</v>
      </c>
      <c r="M137" s="14">
        <f t="shared" si="12"/>
        <v>41821.791666666664</v>
      </c>
      <c r="N137" t="b">
        <v>0</v>
      </c>
      <c r="O137">
        <v>5</v>
      </c>
      <c r="P137" t="b">
        <v>0</v>
      </c>
      <c r="Q137" t="s">
        <v>8265</v>
      </c>
      <c r="R137" s="10" t="s">
        <v>8308</v>
      </c>
      <c r="S137" t="s">
        <v>8311</v>
      </c>
      <c r="T137">
        <f t="shared" si="13"/>
        <v>13</v>
      </c>
      <c r="U137">
        <f t="shared" si="14"/>
        <v>80.599999999999994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4">
        <f t="shared" si="10"/>
        <v>42096.410115740742</v>
      </c>
      <c r="L138" s="13">
        <f t="shared" si="11"/>
        <v>2015</v>
      </c>
      <c r="M138" s="14">
        <f t="shared" si="12"/>
        <v>42140.427777777775</v>
      </c>
      <c r="N138" t="b">
        <v>0</v>
      </c>
      <c r="O138">
        <v>0</v>
      </c>
      <c r="P138" t="b">
        <v>0</v>
      </c>
      <c r="Q138" t="s">
        <v>8265</v>
      </c>
      <c r="R138" s="10" t="s">
        <v>8308</v>
      </c>
      <c r="S138" t="s">
        <v>8311</v>
      </c>
      <c r="T138">
        <f t="shared" si="13"/>
        <v>0</v>
      </c>
      <c r="U138">
        <f t="shared" si="14"/>
        <v>0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4">
        <f t="shared" si="10"/>
        <v>42239.573993055557</v>
      </c>
      <c r="L139" s="13">
        <f t="shared" si="11"/>
        <v>2015</v>
      </c>
      <c r="M139" s="14">
        <f t="shared" si="12"/>
        <v>42289.573993055557</v>
      </c>
      <c r="N139" t="b">
        <v>0</v>
      </c>
      <c r="O139">
        <v>0</v>
      </c>
      <c r="P139" t="b">
        <v>0</v>
      </c>
      <c r="Q139" t="s">
        <v>8265</v>
      </c>
      <c r="R139" s="10" t="s">
        <v>8308</v>
      </c>
      <c r="S139" t="s">
        <v>8311</v>
      </c>
      <c r="T139">
        <f t="shared" si="13"/>
        <v>0</v>
      </c>
      <c r="U139">
        <f t="shared" si="14"/>
        <v>0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4">
        <f t="shared" si="10"/>
        <v>42186.257418981477</v>
      </c>
      <c r="L140" s="13">
        <f t="shared" si="11"/>
        <v>2015</v>
      </c>
      <c r="M140" s="14">
        <f t="shared" si="12"/>
        <v>42217.207638888889</v>
      </c>
      <c r="N140" t="b">
        <v>0</v>
      </c>
      <c r="O140">
        <v>58</v>
      </c>
      <c r="P140" t="b">
        <v>0</v>
      </c>
      <c r="Q140" t="s">
        <v>8265</v>
      </c>
      <c r="R140" s="10" t="s">
        <v>8308</v>
      </c>
      <c r="S140" t="s">
        <v>8311</v>
      </c>
      <c r="T140">
        <f t="shared" si="13"/>
        <v>3</v>
      </c>
      <c r="U140">
        <f t="shared" si="14"/>
        <v>81.239999999999995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4">
        <f t="shared" si="10"/>
        <v>42187.920972222222</v>
      </c>
      <c r="L141" s="13">
        <f t="shared" si="11"/>
        <v>2015</v>
      </c>
      <c r="M141" s="14">
        <f t="shared" si="12"/>
        <v>42197.920972222222</v>
      </c>
      <c r="N141" t="b">
        <v>0</v>
      </c>
      <c r="O141">
        <v>1</v>
      </c>
      <c r="P141" t="b">
        <v>0</v>
      </c>
      <c r="Q141" t="s">
        <v>8265</v>
      </c>
      <c r="R141" s="10" t="s">
        <v>8308</v>
      </c>
      <c r="S141" t="s">
        <v>8311</v>
      </c>
      <c r="T141">
        <f t="shared" si="13"/>
        <v>100</v>
      </c>
      <c r="U141">
        <f t="shared" si="14"/>
        <v>500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4">
        <f t="shared" si="10"/>
        <v>42053.198287037041</v>
      </c>
      <c r="L142" s="13">
        <f t="shared" si="11"/>
        <v>2015</v>
      </c>
      <c r="M142" s="14">
        <f t="shared" si="12"/>
        <v>42083.15662037037</v>
      </c>
      <c r="N142" t="b">
        <v>0</v>
      </c>
      <c r="O142">
        <v>0</v>
      </c>
      <c r="P142" t="b">
        <v>0</v>
      </c>
      <c r="Q142" t="s">
        <v>8265</v>
      </c>
      <c r="R142" s="10" t="s">
        <v>8308</v>
      </c>
      <c r="S142" t="s">
        <v>8311</v>
      </c>
      <c r="T142">
        <f t="shared" si="13"/>
        <v>0</v>
      </c>
      <c r="U142">
        <f t="shared" si="14"/>
        <v>0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4">
        <f t="shared" si="10"/>
        <v>42110.153043981481</v>
      </c>
      <c r="L143" s="13">
        <f t="shared" si="11"/>
        <v>2015</v>
      </c>
      <c r="M143" s="14">
        <f t="shared" si="12"/>
        <v>42155.153043981481</v>
      </c>
      <c r="N143" t="b">
        <v>0</v>
      </c>
      <c r="O143">
        <v>28</v>
      </c>
      <c r="P143" t="b">
        <v>0</v>
      </c>
      <c r="Q143" t="s">
        <v>8265</v>
      </c>
      <c r="R143" s="10" t="s">
        <v>8308</v>
      </c>
      <c r="S143" t="s">
        <v>8311</v>
      </c>
      <c r="T143">
        <f t="shared" si="13"/>
        <v>11</v>
      </c>
      <c r="U143">
        <f t="shared" si="14"/>
        <v>46.18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4">
        <f t="shared" si="10"/>
        <v>41938.893263888887</v>
      </c>
      <c r="L144" s="13">
        <f t="shared" si="11"/>
        <v>2014</v>
      </c>
      <c r="M144" s="14">
        <f t="shared" si="12"/>
        <v>41959.934930555552</v>
      </c>
      <c r="N144" t="b">
        <v>0</v>
      </c>
      <c r="O144">
        <v>1</v>
      </c>
      <c r="P144" t="b">
        <v>0</v>
      </c>
      <c r="Q144" t="s">
        <v>8265</v>
      </c>
      <c r="R144" s="10" t="s">
        <v>8308</v>
      </c>
      <c r="S144" t="s">
        <v>8311</v>
      </c>
      <c r="T144">
        <f t="shared" si="13"/>
        <v>0</v>
      </c>
      <c r="U144">
        <f t="shared" si="14"/>
        <v>10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4">
        <f t="shared" si="10"/>
        <v>42559.064143518524</v>
      </c>
      <c r="L145" s="13">
        <f t="shared" si="11"/>
        <v>2016</v>
      </c>
      <c r="M145" s="14">
        <f t="shared" si="12"/>
        <v>42616.246527777781</v>
      </c>
      <c r="N145" t="b">
        <v>0</v>
      </c>
      <c r="O145">
        <v>0</v>
      </c>
      <c r="P145" t="b">
        <v>0</v>
      </c>
      <c r="Q145" t="s">
        <v>8265</v>
      </c>
      <c r="R145" s="10" t="s">
        <v>8308</v>
      </c>
      <c r="S145" t="s">
        <v>8311</v>
      </c>
      <c r="T145">
        <f t="shared" si="13"/>
        <v>0</v>
      </c>
      <c r="U145">
        <f t="shared" si="14"/>
        <v>0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4">
        <f t="shared" si="10"/>
        <v>42047.762407407412</v>
      </c>
      <c r="L146" s="13">
        <f t="shared" si="11"/>
        <v>2015</v>
      </c>
      <c r="M146" s="14">
        <f t="shared" si="12"/>
        <v>42107.72074074074</v>
      </c>
      <c r="N146" t="b">
        <v>0</v>
      </c>
      <c r="O146">
        <v>37</v>
      </c>
      <c r="P146" t="b">
        <v>0</v>
      </c>
      <c r="Q146" t="s">
        <v>8265</v>
      </c>
      <c r="R146" s="10" t="s">
        <v>8308</v>
      </c>
      <c r="S146" t="s">
        <v>8311</v>
      </c>
      <c r="T146">
        <f t="shared" si="13"/>
        <v>28</v>
      </c>
      <c r="U146">
        <f t="shared" si="14"/>
        <v>55.95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4">
        <f t="shared" si="10"/>
        <v>42200.542268518519</v>
      </c>
      <c r="L147" s="13">
        <f t="shared" si="11"/>
        <v>2015</v>
      </c>
      <c r="M147" s="14">
        <f t="shared" si="12"/>
        <v>42227.542268518519</v>
      </c>
      <c r="N147" t="b">
        <v>0</v>
      </c>
      <c r="O147">
        <v>9</v>
      </c>
      <c r="P147" t="b">
        <v>0</v>
      </c>
      <c r="Q147" t="s">
        <v>8265</v>
      </c>
      <c r="R147" s="10" t="s">
        <v>8308</v>
      </c>
      <c r="S147" t="s">
        <v>8311</v>
      </c>
      <c r="T147">
        <f t="shared" si="13"/>
        <v>8</v>
      </c>
      <c r="U147">
        <f t="shared" si="14"/>
        <v>37.56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4">
        <f t="shared" si="10"/>
        <v>42693.016180555554</v>
      </c>
      <c r="L148" s="13">
        <f t="shared" si="11"/>
        <v>2016</v>
      </c>
      <c r="M148" s="14">
        <f t="shared" si="12"/>
        <v>42753.016180555554</v>
      </c>
      <c r="N148" t="b">
        <v>0</v>
      </c>
      <c r="O148">
        <v>3</v>
      </c>
      <c r="P148" t="b">
        <v>0</v>
      </c>
      <c r="Q148" t="s">
        <v>8265</v>
      </c>
      <c r="R148" s="10" t="s">
        <v>8308</v>
      </c>
      <c r="S148" t="s">
        <v>8311</v>
      </c>
      <c r="T148">
        <f t="shared" si="13"/>
        <v>1</v>
      </c>
      <c r="U148">
        <f t="shared" si="14"/>
        <v>38.33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4">
        <f t="shared" si="10"/>
        <v>41969.767824074079</v>
      </c>
      <c r="L149" s="13">
        <f t="shared" si="11"/>
        <v>2014</v>
      </c>
      <c r="M149" s="14">
        <f t="shared" si="12"/>
        <v>42012.762499999997</v>
      </c>
      <c r="N149" t="b">
        <v>0</v>
      </c>
      <c r="O149">
        <v>0</v>
      </c>
      <c r="P149" t="b">
        <v>0</v>
      </c>
      <c r="Q149" t="s">
        <v>8265</v>
      </c>
      <c r="R149" s="10" t="s">
        <v>8308</v>
      </c>
      <c r="S149" t="s">
        <v>8311</v>
      </c>
      <c r="T149">
        <f t="shared" si="13"/>
        <v>0</v>
      </c>
      <c r="U149">
        <f t="shared" si="14"/>
        <v>0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4">
        <f t="shared" si="10"/>
        <v>42397.281666666662</v>
      </c>
      <c r="L150" s="13">
        <f t="shared" si="11"/>
        <v>2016</v>
      </c>
      <c r="M150" s="14">
        <f t="shared" si="12"/>
        <v>42427.281666666662</v>
      </c>
      <c r="N150" t="b">
        <v>0</v>
      </c>
      <c r="O150">
        <v>2</v>
      </c>
      <c r="P150" t="b">
        <v>0</v>
      </c>
      <c r="Q150" t="s">
        <v>8265</v>
      </c>
      <c r="R150" s="10" t="s">
        <v>8308</v>
      </c>
      <c r="S150" t="s">
        <v>8311</v>
      </c>
      <c r="T150">
        <f t="shared" si="13"/>
        <v>0</v>
      </c>
      <c r="U150">
        <f t="shared" si="14"/>
        <v>20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4">
        <f t="shared" si="10"/>
        <v>41968.172106481477</v>
      </c>
      <c r="L151" s="13">
        <f t="shared" si="11"/>
        <v>2014</v>
      </c>
      <c r="M151" s="14">
        <f t="shared" si="12"/>
        <v>41998.333333333328</v>
      </c>
      <c r="N151" t="b">
        <v>0</v>
      </c>
      <c r="O151">
        <v>6</v>
      </c>
      <c r="P151" t="b">
        <v>0</v>
      </c>
      <c r="Q151" t="s">
        <v>8265</v>
      </c>
      <c r="R151" s="10" t="s">
        <v>8308</v>
      </c>
      <c r="S151" t="s">
        <v>8311</v>
      </c>
      <c r="T151">
        <f t="shared" si="13"/>
        <v>1</v>
      </c>
      <c r="U151">
        <f t="shared" si="14"/>
        <v>15.33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4">
        <f t="shared" si="10"/>
        <v>42090.161828703705</v>
      </c>
      <c r="L152" s="13">
        <f t="shared" si="11"/>
        <v>2015</v>
      </c>
      <c r="M152" s="14">
        <f t="shared" si="12"/>
        <v>42150.161828703705</v>
      </c>
      <c r="N152" t="b">
        <v>0</v>
      </c>
      <c r="O152">
        <v>67</v>
      </c>
      <c r="P152" t="b">
        <v>0</v>
      </c>
      <c r="Q152" t="s">
        <v>8265</v>
      </c>
      <c r="R152" s="10" t="s">
        <v>8308</v>
      </c>
      <c r="S152" t="s">
        <v>8311</v>
      </c>
      <c r="T152">
        <f t="shared" si="13"/>
        <v>23</v>
      </c>
      <c r="U152">
        <f t="shared" si="14"/>
        <v>449.43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4">
        <f t="shared" si="10"/>
        <v>42113.550821759258</v>
      </c>
      <c r="L153" s="13">
        <f t="shared" si="11"/>
        <v>2015</v>
      </c>
      <c r="M153" s="14">
        <f t="shared" si="12"/>
        <v>42173.550821759258</v>
      </c>
      <c r="N153" t="b">
        <v>0</v>
      </c>
      <c r="O153">
        <v>5</v>
      </c>
      <c r="P153" t="b">
        <v>0</v>
      </c>
      <c r="Q153" t="s">
        <v>8265</v>
      </c>
      <c r="R153" s="10" t="s">
        <v>8308</v>
      </c>
      <c r="S153" t="s">
        <v>8311</v>
      </c>
      <c r="T153">
        <f t="shared" si="13"/>
        <v>0</v>
      </c>
      <c r="U153">
        <f t="shared" si="14"/>
        <v>28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4">
        <f t="shared" si="10"/>
        <v>41875.077546296299</v>
      </c>
      <c r="L154" s="13">
        <f t="shared" si="11"/>
        <v>2014</v>
      </c>
      <c r="M154" s="14">
        <f t="shared" si="12"/>
        <v>41905.077546296299</v>
      </c>
      <c r="N154" t="b">
        <v>0</v>
      </c>
      <c r="O154">
        <v>2</v>
      </c>
      <c r="P154" t="b">
        <v>0</v>
      </c>
      <c r="Q154" t="s">
        <v>8265</v>
      </c>
      <c r="R154" s="10" t="s">
        <v>8308</v>
      </c>
      <c r="S154" t="s">
        <v>8311</v>
      </c>
      <c r="T154">
        <f t="shared" si="13"/>
        <v>0</v>
      </c>
      <c r="U154">
        <f t="shared" si="14"/>
        <v>15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4">
        <f t="shared" si="10"/>
        <v>41933.586157407408</v>
      </c>
      <c r="L155" s="13">
        <f t="shared" si="11"/>
        <v>2014</v>
      </c>
      <c r="M155" s="14">
        <f t="shared" si="12"/>
        <v>41975.627824074079</v>
      </c>
      <c r="N155" t="b">
        <v>0</v>
      </c>
      <c r="O155">
        <v>10</v>
      </c>
      <c r="P155" t="b">
        <v>0</v>
      </c>
      <c r="Q155" t="s">
        <v>8265</v>
      </c>
      <c r="R155" s="10" t="s">
        <v>8308</v>
      </c>
      <c r="S155" t="s">
        <v>8311</v>
      </c>
      <c r="T155">
        <f t="shared" si="13"/>
        <v>1</v>
      </c>
      <c r="U155">
        <f t="shared" si="14"/>
        <v>35.9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4">
        <f t="shared" si="10"/>
        <v>42115.547395833331</v>
      </c>
      <c r="L156" s="13">
        <f t="shared" si="11"/>
        <v>2015</v>
      </c>
      <c r="M156" s="14">
        <f t="shared" si="12"/>
        <v>42158.547395833331</v>
      </c>
      <c r="N156" t="b">
        <v>0</v>
      </c>
      <c r="O156">
        <v>3</v>
      </c>
      <c r="P156" t="b">
        <v>0</v>
      </c>
      <c r="Q156" t="s">
        <v>8265</v>
      </c>
      <c r="R156" s="10" t="s">
        <v>8308</v>
      </c>
      <c r="S156" t="s">
        <v>8311</v>
      </c>
      <c r="T156">
        <f t="shared" si="13"/>
        <v>3</v>
      </c>
      <c r="U156">
        <f t="shared" si="14"/>
        <v>13.33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4">
        <f t="shared" si="10"/>
        <v>42168.559432870374</v>
      </c>
      <c r="L157" s="13">
        <f t="shared" si="11"/>
        <v>2015</v>
      </c>
      <c r="M157" s="14">
        <f t="shared" si="12"/>
        <v>42208.559432870374</v>
      </c>
      <c r="N157" t="b">
        <v>0</v>
      </c>
      <c r="O157">
        <v>4</v>
      </c>
      <c r="P157" t="b">
        <v>0</v>
      </c>
      <c r="Q157" t="s">
        <v>8265</v>
      </c>
      <c r="R157" s="10" t="s">
        <v>8308</v>
      </c>
      <c r="S157" t="s">
        <v>8311</v>
      </c>
      <c r="T157">
        <f t="shared" si="13"/>
        <v>0</v>
      </c>
      <c r="U157">
        <f t="shared" si="14"/>
        <v>20.25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4">
        <f t="shared" si="10"/>
        <v>41794.124953703707</v>
      </c>
      <c r="L158" s="13">
        <f t="shared" si="11"/>
        <v>2014</v>
      </c>
      <c r="M158" s="14">
        <f t="shared" si="12"/>
        <v>41854.124953703707</v>
      </c>
      <c r="N158" t="b">
        <v>0</v>
      </c>
      <c r="O158">
        <v>15</v>
      </c>
      <c r="P158" t="b">
        <v>0</v>
      </c>
      <c r="Q158" t="s">
        <v>8265</v>
      </c>
      <c r="R158" s="10" t="s">
        <v>8308</v>
      </c>
      <c r="S158" t="s">
        <v>8311</v>
      </c>
      <c r="T158">
        <f t="shared" si="13"/>
        <v>5</v>
      </c>
      <c r="U158">
        <f t="shared" si="14"/>
        <v>119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4">
        <f t="shared" si="10"/>
        <v>42396.911712962959</v>
      </c>
      <c r="L159" s="13">
        <f t="shared" si="11"/>
        <v>2016</v>
      </c>
      <c r="M159" s="14">
        <f t="shared" si="12"/>
        <v>42426.911712962959</v>
      </c>
      <c r="N159" t="b">
        <v>0</v>
      </c>
      <c r="O159">
        <v>2</v>
      </c>
      <c r="P159" t="b">
        <v>0</v>
      </c>
      <c r="Q159" t="s">
        <v>8265</v>
      </c>
      <c r="R159" s="10" t="s">
        <v>8308</v>
      </c>
      <c r="S159" t="s">
        <v>8311</v>
      </c>
      <c r="T159">
        <f t="shared" si="13"/>
        <v>0</v>
      </c>
      <c r="U159">
        <f t="shared" si="14"/>
        <v>4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4">
        <f t="shared" si="10"/>
        <v>41904.07671296296</v>
      </c>
      <c r="L160" s="13">
        <f t="shared" si="11"/>
        <v>2014</v>
      </c>
      <c r="M160" s="14">
        <f t="shared" si="12"/>
        <v>41934.07671296296</v>
      </c>
      <c r="N160" t="b">
        <v>0</v>
      </c>
      <c r="O160">
        <v>0</v>
      </c>
      <c r="P160" t="b">
        <v>0</v>
      </c>
      <c r="Q160" t="s">
        <v>8265</v>
      </c>
      <c r="R160" s="10" t="s">
        <v>8308</v>
      </c>
      <c r="S160" t="s">
        <v>8311</v>
      </c>
      <c r="T160">
        <f t="shared" si="13"/>
        <v>0</v>
      </c>
      <c r="U160">
        <f t="shared" si="14"/>
        <v>0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4">
        <f t="shared" si="10"/>
        <v>42514.434548611112</v>
      </c>
      <c r="L161" s="13">
        <f t="shared" si="11"/>
        <v>2016</v>
      </c>
      <c r="M161" s="14">
        <f t="shared" si="12"/>
        <v>42554.434548611112</v>
      </c>
      <c r="N161" t="b">
        <v>0</v>
      </c>
      <c r="O161">
        <v>1</v>
      </c>
      <c r="P161" t="b">
        <v>0</v>
      </c>
      <c r="Q161" t="s">
        <v>8265</v>
      </c>
      <c r="R161" s="10" t="s">
        <v>8308</v>
      </c>
      <c r="S161" t="s">
        <v>8311</v>
      </c>
      <c r="T161">
        <f t="shared" si="13"/>
        <v>0</v>
      </c>
      <c r="U161">
        <f t="shared" si="14"/>
        <v>10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4">
        <f t="shared" si="10"/>
        <v>42171.913090277783</v>
      </c>
      <c r="L162" s="13">
        <f t="shared" si="11"/>
        <v>2015</v>
      </c>
      <c r="M162" s="14">
        <f t="shared" si="12"/>
        <v>42231.913090277783</v>
      </c>
      <c r="N162" t="b">
        <v>0</v>
      </c>
      <c r="O162">
        <v>0</v>
      </c>
      <c r="P162" t="b">
        <v>0</v>
      </c>
      <c r="Q162" t="s">
        <v>8266</v>
      </c>
      <c r="R162" s="10" t="s">
        <v>8308</v>
      </c>
      <c r="S162" t="s">
        <v>8312</v>
      </c>
      <c r="T162">
        <f t="shared" si="13"/>
        <v>0</v>
      </c>
      <c r="U162">
        <f t="shared" si="14"/>
        <v>0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4">
        <f t="shared" si="10"/>
        <v>41792.687442129631</v>
      </c>
      <c r="L163" s="13">
        <f t="shared" si="11"/>
        <v>2014</v>
      </c>
      <c r="M163" s="14">
        <f t="shared" si="12"/>
        <v>41822.687442129631</v>
      </c>
      <c r="N163" t="b">
        <v>0</v>
      </c>
      <c r="O163">
        <v>1</v>
      </c>
      <c r="P163" t="b">
        <v>0</v>
      </c>
      <c r="Q163" t="s">
        <v>8266</v>
      </c>
      <c r="R163" s="10" t="s">
        <v>8308</v>
      </c>
      <c r="S163" t="s">
        <v>8312</v>
      </c>
      <c r="T163">
        <f t="shared" si="13"/>
        <v>0</v>
      </c>
      <c r="U163">
        <f t="shared" si="14"/>
        <v>5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4">
        <f t="shared" si="10"/>
        <v>41835.126805555556</v>
      </c>
      <c r="L164" s="13">
        <f t="shared" si="11"/>
        <v>2014</v>
      </c>
      <c r="M164" s="14">
        <f t="shared" si="12"/>
        <v>41867.987500000003</v>
      </c>
      <c r="N164" t="b">
        <v>0</v>
      </c>
      <c r="O164">
        <v>10</v>
      </c>
      <c r="P164" t="b">
        <v>0</v>
      </c>
      <c r="Q164" t="s">
        <v>8266</v>
      </c>
      <c r="R164" s="10" t="s">
        <v>8308</v>
      </c>
      <c r="S164" t="s">
        <v>8312</v>
      </c>
      <c r="T164">
        <f t="shared" si="13"/>
        <v>16</v>
      </c>
      <c r="U164">
        <f t="shared" si="14"/>
        <v>43.5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4">
        <f t="shared" si="10"/>
        <v>42243.961273148147</v>
      </c>
      <c r="L165" s="13">
        <f t="shared" si="11"/>
        <v>2015</v>
      </c>
      <c r="M165" s="14">
        <f t="shared" si="12"/>
        <v>42278</v>
      </c>
      <c r="N165" t="b">
        <v>0</v>
      </c>
      <c r="O165">
        <v>0</v>
      </c>
      <c r="P165" t="b">
        <v>0</v>
      </c>
      <c r="Q165" t="s">
        <v>8266</v>
      </c>
      <c r="R165" s="10" t="s">
        <v>8308</v>
      </c>
      <c r="S165" t="s">
        <v>8312</v>
      </c>
      <c r="T165">
        <f t="shared" si="13"/>
        <v>0</v>
      </c>
      <c r="U165">
        <f t="shared" si="14"/>
        <v>0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4">
        <f t="shared" si="10"/>
        <v>41841.762743055559</v>
      </c>
      <c r="L166" s="13">
        <f t="shared" si="11"/>
        <v>2014</v>
      </c>
      <c r="M166" s="14">
        <f t="shared" si="12"/>
        <v>41901.762743055559</v>
      </c>
      <c r="N166" t="b">
        <v>0</v>
      </c>
      <c r="O166">
        <v>7</v>
      </c>
      <c r="P166" t="b">
        <v>0</v>
      </c>
      <c r="Q166" t="s">
        <v>8266</v>
      </c>
      <c r="R166" s="10" t="s">
        <v>8308</v>
      </c>
      <c r="S166" t="s">
        <v>8312</v>
      </c>
      <c r="T166">
        <f t="shared" si="13"/>
        <v>1</v>
      </c>
      <c r="U166">
        <f t="shared" si="14"/>
        <v>91.43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4">
        <f t="shared" si="10"/>
        <v>42351.658842592587</v>
      </c>
      <c r="L167" s="13">
        <f t="shared" si="11"/>
        <v>2015</v>
      </c>
      <c r="M167" s="14">
        <f t="shared" si="12"/>
        <v>42381.658842592587</v>
      </c>
      <c r="N167" t="b">
        <v>0</v>
      </c>
      <c r="O167">
        <v>0</v>
      </c>
      <c r="P167" t="b">
        <v>0</v>
      </c>
      <c r="Q167" t="s">
        <v>8266</v>
      </c>
      <c r="R167" s="10" t="s">
        <v>8308</v>
      </c>
      <c r="S167" t="s">
        <v>8312</v>
      </c>
      <c r="T167">
        <f t="shared" si="13"/>
        <v>0</v>
      </c>
      <c r="U167">
        <f t="shared" si="14"/>
        <v>0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4">
        <f t="shared" si="10"/>
        <v>42721.075949074075</v>
      </c>
      <c r="L168" s="13">
        <f t="shared" si="11"/>
        <v>2016</v>
      </c>
      <c r="M168" s="14">
        <f t="shared" si="12"/>
        <v>42751.075949074075</v>
      </c>
      <c r="N168" t="b">
        <v>0</v>
      </c>
      <c r="O168">
        <v>1</v>
      </c>
      <c r="P168" t="b">
        <v>0</v>
      </c>
      <c r="Q168" t="s">
        <v>8266</v>
      </c>
      <c r="R168" s="10" t="s">
        <v>8308</v>
      </c>
      <c r="S168" t="s">
        <v>8312</v>
      </c>
      <c r="T168">
        <f t="shared" si="13"/>
        <v>60</v>
      </c>
      <c r="U168">
        <f t="shared" si="14"/>
        <v>3000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4">
        <f t="shared" si="10"/>
        <v>42160.927488425921</v>
      </c>
      <c r="L169" s="13">
        <f t="shared" si="11"/>
        <v>2015</v>
      </c>
      <c r="M169" s="14">
        <f t="shared" si="12"/>
        <v>42220.927488425921</v>
      </c>
      <c r="N169" t="b">
        <v>0</v>
      </c>
      <c r="O169">
        <v>2</v>
      </c>
      <c r="P169" t="b">
        <v>0</v>
      </c>
      <c r="Q169" t="s">
        <v>8266</v>
      </c>
      <c r="R169" s="10" t="s">
        <v>8308</v>
      </c>
      <c r="S169" t="s">
        <v>8312</v>
      </c>
      <c r="T169">
        <f t="shared" si="13"/>
        <v>0</v>
      </c>
      <c r="U169">
        <f t="shared" si="14"/>
        <v>5.5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4">
        <f t="shared" si="10"/>
        <v>42052.83530092593</v>
      </c>
      <c r="L170" s="13">
        <f t="shared" si="11"/>
        <v>2015</v>
      </c>
      <c r="M170" s="14">
        <f t="shared" si="12"/>
        <v>42082.793634259258</v>
      </c>
      <c r="N170" t="b">
        <v>0</v>
      </c>
      <c r="O170">
        <v>3</v>
      </c>
      <c r="P170" t="b">
        <v>0</v>
      </c>
      <c r="Q170" t="s">
        <v>8266</v>
      </c>
      <c r="R170" s="10" t="s">
        <v>8308</v>
      </c>
      <c r="S170" t="s">
        <v>8312</v>
      </c>
      <c r="T170">
        <f t="shared" si="13"/>
        <v>4</v>
      </c>
      <c r="U170">
        <f t="shared" si="14"/>
        <v>108.33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4">
        <f t="shared" si="10"/>
        <v>41900.505312499998</v>
      </c>
      <c r="L171" s="13">
        <f t="shared" si="11"/>
        <v>2014</v>
      </c>
      <c r="M171" s="14">
        <f t="shared" si="12"/>
        <v>41930.505312499998</v>
      </c>
      <c r="N171" t="b">
        <v>0</v>
      </c>
      <c r="O171">
        <v>10</v>
      </c>
      <c r="P171" t="b">
        <v>0</v>
      </c>
      <c r="Q171" t="s">
        <v>8266</v>
      </c>
      <c r="R171" s="10" t="s">
        <v>8308</v>
      </c>
      <c r="S171" t="s">
        <v>8312</v>
      </c>
      <c r="T171">
        <f t="shared" si="13"/>
        <v>22</v>
      </c>
      <c r="U171">
        <f t="shared" si="14"/>
        <v>56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4">
        <f t="shared" si="10"/>
        <v>42216.977812500001</v>
      </c>
      <c r="L172" s="13">
        <f t="shared" si="11"/>
        <v>2015</v>
      </c>
      <c r="M172" s="14">
        <f t="shared" si="12"/>
        <v>42246.227777777778</v>
      </c>
      <c r="N172" t="b">
        <v>0</v>
      </c>
      <c r="O172">
        <v>10</v>
      </c>
      <c r="P172" t="b">
        <v>0</v>
      </c>
      <c r="Q172" t="s">
        <v>8266</v>
      </c>
      <c r="R172" s="10" t="s">
        <v>8308</v>
      </c>
      <c r="S172" t="s">
        <v>8312</v>
      </c>
      <c r="T172">
        <f t="shared" si="13"/>
        <v>3</v>
      </c>
      <c r="U172">
        <f t="shared" si="14"/>
        <v>32.5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4">
        <f t="shared" si="10"/>
        <v>42534.180717592593</v>
      </c>
      <c r="L173" s="13">
        <f t="shared" si="11"/>
        <v>2016</v>
      </c>
      <c r="M173" s="14">
        <f t="shared" si="12"/>
        <v>42594.180717592593</v>
      </c>
      <c r="N173" t="b">
        <v>0</v>
      </c>
      <c r="O173">
        <v>1</v>
      </c>
      <c r="P173" t="b">
        <v>0</v>
      </c>
      <c r="Q173" t="s">
        <v>8266</v>
      </c>
      <c r="R173" s="10" t="s">
        <v>8308</v>
      </c>
      <c r="S173" t="s">
        <v>8312</v>
      </c>
      <c r="T173">
        <f t="shared" si="13"/>
        <v>0</v>
      </c>
      <c r="U173">
        <f t="shared" si="14"/>
        <v>1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4">
        <f t="shared" si="10"/>
        <v>42047.394942129627</v>
      </c>
      <c r="L174" s="13">
        <f t="shared" si="11"/>
        <v>2015</v>
      </c>
      <c r="M174" s="14">
        <f t="shared" si="12"/>
        <v>42082.353275462956</v>
      </c>
      <c r="N174" t="b">
        <v>0</v>
      </c>
      <c r="O174">
        <v>0</v>
      </c>
      <c r="P174" t="b">
        <v>0</v>
      </c>
      <c r="Q174" t="s">
        <v>8266</v>
      </c>
      <c r="R174" s="10" t="s">
        <v>8308</v>
      </c>
      <c r="S174" t="s">
        <v>8312</v>
      </c>
      <c r="T174">
        <f t="shared" si="13"/>
        <v>0</v>
      </c>
      <c r="U174">
        <f t="shared" si="14"/>
        <v>0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4">
        <f t="shared" si="10"/>
        <v>42033.573009259257</v>
      </c>
      <c r="L175" s="13">
        <f t="shared" si="11"/>
        <v>2015</v>
      </c>
      <c r="M175" s="14">
        <f t="shared" si="12"/>
        <v>42063.573009259257</v>
      </c>
      <c r="N175" t="b">
        <v>0</v>
      </c>
      <c r="O175">
        <v>0</v>
      </c>
      <c r="P175" t="b">
        <v>0</v>
      </c>
      <c r="Q175" t="s">
        <v>8266</v>
      </c>
      <c r="R175" s="10" t="s">
        <v>8308</v>
      </c>
      <c r="S175" t="s">
        <v>8312</v>
      </c>
      <c r="T175">
        <f t="shared" si="13"/>
        <v>0</v>
      </c>
      <c r="U175">
        <f t="shared" si="14"/>
        <v>0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4">
        <f t="shared" si="10"/>
        <v>42072.758981481486</v>
      </c>
      <c r="L176" s="13">
        <f t="shared" si="11"/>
        <v>2015</v>
      </c>
      <c r="M176" s="14">
        <f t="shared" si="12"/>
        <v>42132.758981481486</v>
      </c>
      <c r="N176" t="b">
        <v>0</v>
      </c>
      <c r="O176">
        <v>0</v>
      </c>
      <c r="P176" t="b">
        <v>0</v>
      </c>
      <c r="Q176" t="s">
        <v>8266</v>
      </c>
      <c r="R176" s="10" t="s">
        <v>8308</v>
      </c>
      <c r="S176" t="s">
        <v>8312</v>
      </c>
      <c r="T176">
        <f t="shared" si="13"/>
        <v>0</v>
      </c>
      <c r="U176">
        <f t="shared" si="14"/>
        <v>0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4">
        <f t="shared" si="10"/>
        <v>41855.777905092589</v>
      </c>
      <c r="L177" s="13">
        <f t="shared" si="11"/>
        <v>2014</v>
      </c>
      <c r="M177" s="14">
        <f t="shared" si="12"/>
        <v>41880.777905092589</v>
      </c>
      <c r="N177" t="b">
        <v>0</v>
      </c>
      <c r="O177">
        <v>26</v>
      </c>
      <c r="P177" t="b">
        <v>0</v>
      </c>
      <c r="Q177" t="s">
        <v>8266</v>
      </c>
      <c r="R177" s="10" t="s">
        <v>8308</v>
      </c>
      <c r="S177" t="s">
        <v>8312</v>
      </c>
      <c r="T177">
        <f t="shared" si="13"/>
        <v>6</v>
      </c>
      <c r="U177">
        <f t="shared" si="14"/>
        <v>49.88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4">
        <f t="shared" si="10"/>
        <v>42191.824062500003</v>
      </c>
      <c r="L178" s="13">
        <f t="shared" si="11"/>
        <v>2015</v>
      </c>
      <c r="M178" s="14">
        <f t="shared" si="12"/>
        <v>42221.824062500003</v>
      </c>
      <c r="N178" t="b">
        <v>0</v>
      </c>
      <c r="O178">
        <v>0</v>
      </c>
      <c r="P178" t="b">
        <v>0</v>
      </c>
      <c r="Q178" t="s">
        <v>8266</v>
      </c>
      <c r="R178" s="10" t="s">
        <v>8308</v>
      </c>
      <c r="S178" t="s">
        <v>8312</v>
      </c>
      <c r="T178">
        <f t="shared" si="13"/>
        <v>0</v>
      </c>
      <c r="U178">
        <f t="shared" si="14"/>
        <v>0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4">
        <f t="shared" si="10"/>
        <v>42070.047754629632</v>
      </c>
      <c r="L179" s="13">
        <f t="shared" si="11"/>
        <v>2015</v>
      </c>
      <c r="M179" s="14">
        <f t="shared" si="12"/>
        <v>42087.00608796296</v>
      </c>
      <c r="N179" t="b">
        <v>0</v>
      </c>
      <c r="O179">
        <v>7</v>
      </c>
      <c r="P179" t="b">
        <v>0</v>
      </c>
      <c r="Q179" t="s">
        <v>8266</v>
      </c>
      <c r="R179" s="10" t="s">
        <v>8308</v>
      </c>
      <c r="S179" t="s">
        <v>8312</v>
      </c>
      <c r="T179">
        <f t="shared" si="13"/>
        <v>40</v>
      </c>
      <c r="U179">
        <f t="shared" si="14"/>
        <v>25.71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4">
        <f t="shared" si="10"/>
        <v>42304.955381944441</v>
      </c>
      <c r="L180" s="13">
        <f t="shared" si="11"/>
        <v>2015</v>
      </c>
      <c r="M180" s="14">
        <f t="shared" si="12"/>
        <v>42334.997048611112</v>
      </c>
      <c r="N180" t="b">
        <v>0</v>
      </c>
      <c r="O180">
        <v>0</v>
      </c>
      <c r="P180" t="b">
        <v>0</v>
      </c>
      <c r="Q180" t="s">
        <v>8266</v>
      </c>
      <c r="R180" s="10" t="s">
        <v>8308</v>
      </c>
      <c r="S180" t="s">
        <v>8312</v>
      </c>
      <c r="T180">
        <f t="shared" si="13"/>
        <v>0</v>
      </c>
      <c r="U180">
        <f t="shared" si="14"/>
        <v>0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4">
        <f t="shared" si="10"/>
        <v>42403.080497685187</v>
      </c>
      <c r="L181" s="13">
        <f t="shared" si="11"/>
        <v>2016</v>
      </c>
      <c r="M181" s="14">
        <f t="shared" si="12"/>
        <v>42433.080497685187</v>
      </c>
      <c r="N181" t="b">
        <v>0</v>
      </c>
      <c r="O181">
        <v>2</v>
      </c>
      <c r="P181" t="b">
        <v>0</v>
      </c>
      <c r="Q181" t="s">
        <v>8266</v>
      </c>
      <c r="R181" s="10" t="s">
        <v>8308</v>
      </c>
      <c r="S181" t="s">
        <v>8312</v>
      </c>
      <c r="T181">
        <f t="shared" si="13"/>
        <v>20</v>
      </c>
      <c r="U181">
        <f t="shared" si="14"/>
        <v>100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4">
        <f t="shared" si="10"/>
        <v>42067.991238425922</v>
      </c>
      <c r="L182" s="13">
        <f t="shared" si="11"/>
        <v>2015</v>
      </c>
      <c r="M182" s="14">
        <f t="shared" si="12"/>
        <v>42107.791666666672</v>
      </c>
      <c r="N182" t="b">
        <v>0</v>
      </c>
      <c r="O182">
        <v>13</v>
      </c>
      <c r="P182" t="b">
        <v>0</v>
      </c>
      <c r="Q182" t="s">
        <v>8266</v>
      </c>
      <c r="R182" s="10" t="s">
        <v>8308</v>
      </c>
      <c r="S182" t="s">
        <v>8312</v>
      </c>
      <c r="T182">
        <f t="shared" si="13"/>
        <v>33</v>
      </c>
      <c r="U182">
        <f t="shared" si="14"/>
        <v>30.85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4">
        <f t="shared" si="10"/>
        <v>42147.741840277777</v>
      </c>
      <c r="L183" s="13">
        <f t="shared" si="11"/>
        <v>2015</v>
      </c>
      <c r="M183" s="14">
        <f t="shared" si="12"/>
        <v>42177.741840277777</v>
      </c>
      <c r="N183" t="b">
        <v>0</v>
      </c>
      <c r="O183">
        <v>4</v>
      </c>
      <c r="P183" t="b">
        <v>0</v>
      </c>
      <c r="Q183" t="s">
        <v>8266</v>
      </c>
      <c r="R183" s="10" t="s">
        <v>8308</v>
      </c>
      <c r="S183" t="s">
        <v>8312</v>
      </c>
      <c r="T183">
        <f t="shared" si="13"/>
        <v>21</v>
      </c>
      <c r="U183">
        <f t="shared" si="14"/>
        <v>180.5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4">
        <f t="shared" si="10"/>
        <v>42712.011944444443</v>
      </c>
      <c r="L184" s="13">
        <f t="shared" si="11"/>
        <v>2016</v>
      </c>
      <c r="M184" s="14">
        <f t="shared" si="12"/>
        <v>42742.011944444443</v>
      </c>
      <c r="N184" t="b">
        <v>0</v>
      </c>
      <c r="O184">
        <v>0</v>
      </c>
      <c r="P184" t="b">
        <v>0</v>
      </c>
      <c r="Q184" t="s">
        <v>8266</v>
      </c>
      <c r="R184" s="10" t="s">
        <v>8308</v>
      </c>
      <c r="S184" t="s">
        <v>8312</v>
      </c>
      <c r="T184">
        <f t="shared" si="13"/>
        <v>0</v>
      </c>
      <c r="U184">
        <f t="shared" si="14"/>
        <v>0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4">
        <f t="shared" si="10"/>
        <v>41939.810300925928</v>
      </c>
      <c r="L185" s="13">
        <f t="shared" si="11"/>
        <v>2014</v>
      </c>
      <c r="M185" s="14">
        <f t="shared" si="12"/>
        <v>41969.851967592593</v>
      </c>
      <c r="N185" t="b">
        <v>0</v>
      </c>
      <c r="O185">
        <v>12</v>
      </c>
      <c r="P185" t="b">
        <v>0</v>
      </c>
      <c r="Q185" t="s">
        <v>8266</v>
      </c>
      <c r="R185" s="10" t="s">
        <v>8308</v>
      </c>
      <c r="S185" t="s">
        <v>8312</v>
      </c>
      <c r="T185">
        <f t="shared" si="13"/>
        <v>36</v>
      </c>
      <c r="U185">
        <f t="shared" si="14"/>
        <v>373.5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4">
        <f t="shared" si="10"/>
        <v>41825.791226851856</v>
      </c>
      <c r="L186" s="13">
        <f t="shared" si="11"/>
        <v>2014</v>
      </c>
      <c r="M186" s="14">
        <f t="shared" si="12"/>
        <v>41883.165972222225</v>
      </c>
      <c r="N186" t="b">
        <v>0</v>
      </c>
      <c r="O186">
        <v>2</v>
      </c>
      <c r="P186" t="b">
        <v>0</v>
      </c>
      <c r="Q186" t="s">
        <v>8266</v>
      </c>
      <c r="R186" s="10" t="s">
        <v>8308</v>
      </c>
      <c r="S186" t="s">
        <v>8312</v>
      </c>
      <c r="T186">
        <f t="shared" si="13"/>
        <v>3</v>
      </c>
      <c r="U186">
        <f t="shared" si="14"/>
        <v>25.5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4">
        <f t="shared" si="10"/>
        <v>42570.91133101852</v>
      </c>
      <c r="L187" s="13">
        <f t="shared" si="11"/>
        <v>2016</v>
      </c>
      <c r="M187" s="14">
        <f t="shared" si="12"/>
        <v>42600.91133101852</v>
      </c>
      <c r="N187" t="b">
        <v>0</v>
      </c>
      <c r="O187">
        <v>10</v>
      </c>
      <c r="P187" t="b">
        <v>0</v>
      </c>
      <c r="Q187" t="s">
        <v>8266</v>
      </c>
      <c r="R187" s="10" t="s">
        <v>8308</v>
      </c>
      <c r="S187" t="s">
        <v>8312</v>
      </c>
      <c r="T187">
        <f t="shared" si="13"/>
        <v>6</v>
      </c>
      <c r="U187">
        <f t="shared" si="14"/>
        <v>220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4">
        <f t="shared" si="10"/>
        <v>42767.812893518523</v>
      </c>
      <c r="L188" s="13">
        <f t="shared" si="11"/>
        <v>2017</v>
      </c>
      <c r="M188" s="14">
        <f t="shared" si="12"/>
        <v>42797.833333333328</v>
      </c>
      <c r="N188" t="b">
        <v>0</v>
      </c>
      <c r="O188">
        <v>0</v>
      </c>
      <c r="P188" t="b">
        <v>0</v>
      </c>
      <c r="Q188" t="s">
        <v>8266</v>
      </c>
      <c r="R188" s="10" t="s">
        <v>8308</v>
      </c>
      <c r="S188" t="s">
        <v>8312</v>
      </c>
      <c r="T188">
        <f t="shared" si="13"/>
        <v>0</v>
      </c>
      <c r="U188">
        <f t="shared" si="14"/>
        <v>0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4">
        <f t="shared" si="10"/>
        <v>42182.234456018516</v>
      </c>
      <c r="L189" s="13">
        <f t="shared" si="11"/>
        <v>2015</v>
      </c>
      <c r="M189" s="14">
        <f t="shared" si="12"/>
        <v>42206.290972222225</v>
      </c>
      <c r="N189" t="b">
        <v>0</v>
      </c>
      <c r="O189">
        <v>5</v>
      </c>
      <c r="P189" t="b">
        <v>0</v>
      </c>
      <c r="Q189" t="s">
        <v>8266</v>
      </c>
      <c r="R189" s="10" t="s">
        <v>8308</v>
      </c>
      <c r="S189" t="s">
        <v>8312</v>
      </c>
      <c r="T189">
        <f t="shared" si="13"/>
        <v>16</v>
      </c>
      <c r="U189">
        <f t="shared" si="14"/>
        <v>160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4">
        <f t="shared" si="10"/>
        <v>41857.18304398148</v>
      </c>
      <c r="L190" s="13">
        <f t="shared" si="11"/>
        <v>2014</v>
      </c>
      <c r="M190" s="14">
        <f t="shared" si="12"/>
        <v>41887.18304398148</v>
      </c>
      <c r="N190" t="b">
        <v>0</v>
      </c>
      <c r="O190">
        <v>0</v>
      </c>
      <c r="P190" t="b">
        <v>0</v>
      </c>
      <c r="Q190" t="s">
        <v>8266</v>
      </c>
      <c r="R190" s="10" t="s">
        <v>8308</v>
      </c>
      <c r="S190" t="s">
        <v>8312</v>
      </c>
      <c r="T190">
        <f t="shared" si="13"/>
        <v>0</v>
      </c>
      <c r="U190">
        <f t="shared" si="14"/>
        <v>0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4">
        <f t="shared" si="10"/>
        <v>42556.690706018519</v>
      </c>
      <c r="L191" s="13">
        <f t="shared" si="11"/>
        <v>2016</v>
      </c>
      <c r="M191" s="14">
        <f t="shared" si="12"/>
        <v>42616.690706018519</v>
      </c>
      <c r="N191" t="b">
        <v>0</v>
      </c>
      <c r="O191">
        <v>5</v>
      </c>
      <c r="P191" t="b">
        <v>0</v>
      </c>
      <c r="Q191" t="s">
        <v>8266</v>
      </c>
      <c r="R191" s="10" t="s">
        <v>8308</v>
      </c>
      <c r="S191" t="s">
        <v>8312</v>
      </c>
      <c r="T191">
        <f t="shared" si="13"/>
        <v>0</v>
      </c>
      <c r="U191">
        <f t="shared" si="14"/>
        <v>69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4">
        <f t="shared" si="10"/>
        <v>42527.650995370372</v>
      </c>
      <c r="L192" s="13">
        <f t="shared" si="11"/>
        <v>2016</v>
      </c>
      <c r="M192" s="14">
        <f t="shared" si="12"/>
        <v>42537.650995370372</v>
      </c>
      <c r="N192" t="b">
        <v>0</v>
      </c>
      <c r="O192">
        <v>1</v>
      </c>
      <c r="P192" t="b">
        <v>0</v>
      </c>
      <c r="Q192" t="s">
        <v>8266</v>
      </c>
      <c r="R192" s="10" t="s">
        <v>8308</v>
      </c>
      <c r="S192" t="s">
        <v>8312</v>
      </c>
      <c r="T192">
        <f t="shared" si="13"/>
        <v>0</v>
      </c>
      <c r="U192">
        <f t="shared" si="14"/>
        <v>50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4">
        <f t="shared" si="10"/>
        <v>42239.441412037035</v>
      </c>
      <c r="L193" s="13">
        <f t="shared" si="11"/>
        <v>2015</v>
      </c>
      <c r="M193" s="14">
        <f t="shared" si="12"/>
        <v>42279.441412037035</v>
      </c>
      <c r="N193" t="b">
        <v>0</v>
      </c>
      <c r="O193">
        <v>3</v>
      </c>
      <c r="P193" t="b">
        <v>0</v>
      </c>
      <c r="Q193" t="s">
        <v>8266</v>
      </c>
      <c r="R193" s="10" t="s">
        <v>8308</v>
      </c>
      <c r="S193" t="s">
        <v>8312</v>
      </c>
      <c r="T193">
        <f t="shared" si="13"/>
        <v>5</v>
      </c>
      <c r="U193">
        <f t="shared" si="14"/>
        <v>83.33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4">
        <f t="shared" si="10"/>
        <v>41899.792037037041</v>
      </c>
      <c r="L194" s="13">
        <f t="shared" si="11"/>
        <v>2014</v>
      </c>
      <c r="M194" s="14">
        <f t="shared" si="12"/>
        <v>41929.792037037041</v>
      </c>
      <c r="N194" t="b">
        <v>0</v>
      </c>
      <c r="O194">
        <v>3</v>
      </c>
      <c r="P194" t="b">
        <v>0</v>
      </c>
      <c r="Q194" t="s">
        <v>8266</v>
      </c>
      <c r="R194" s="10" t="s">
        <v>8308</v>
      </c>
      <c r="S194" t="s">
        <v>8312</v>
      </c>
      <c r="T194">
        <f t="shared" si="13"/>
        <v>0</v>
      </c>
      <c r="U194">
        <f t="shared" si="14"/>
        <v>5.67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4">
        <f t="shared" ref="K195:K258" si="15">(((J195/60)/60)/24)+DATE(1970,1,1)</f>
        <v>41911.934791666667</v>
      </c>
      <c r="L195" s="13">
        <f t="shared" ref="L195:L258" si="16">YEAR(K195)</f>
        <v>2014</v>
      </c>
      <c r="M195" s="14">
        <f t="shared" ref="M195:M258" si="17">(((I195/60)/60)/24)+DATE(1970,1,1)</f>
        <v>41971.976458333331</v>
      </c>
      <c r="N195" t="b">
        <v>0</v>
      </c>
      <c r="O195">
        <v>0</v>
      </c>
      <c r="P195" t="b">
        <v>0</v>
      </c>
      <c r="Q195" t="s">
        <v>8266</v>
      </c>
      <c r="R195" s="10" t="s">
        <v>8308</v>
      </c>
      <c r="S195" t="s">
        <v>8312</v>
      </c>
      <c r="T195">
        <f t="shared" ref="T195:T258" si="18">ROUND(E195/D195*100,0)</f>
        <v>0</v>
      </c>
      <c r="U195">
        <f t="shared" ref="U195:U258" si="19">IFERROR(ROUND(E195/O195,2),0)</f>
        <v>0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4">
        <f t="shared" si="15"/>
        <v>42375.996886574074</v>
      </c>
      <c r="L196" s="13">
        <f t="shared" si="16"/>
        <v>2016</v>
      </c>
      <c r="M196" s="14">
        <f t="shared" si="17"/>
        <v>42435.996886574074</v>
      </c>
      <c r="N196" t="b">
        <v>0</v>
      </c>
      <c r="O196">
        <v>3</v>
      </c>
      <c r="P196" t="b">
        <v>0</v>
      </c>
      <c r="Q196" t="s">
        <v>8266</v>
      </c>
      <c r="R196" s="10" t="s">
        <v>8308</v>
      </c>
      <c r="S196" t="s">
        <v>8312</v>
      </c>
      <c r="T196">
        <f t="shared" si="18"/>
        <v>0</v>
      </c>
      <c r="U196">
        <f t="shared" si="19"/>
        <v>1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4">
        <f t="shared" si="15"/>
        <v>42135.67050925926</v>
      </c>
      <c r="L197" s="13">
        <f t="shared" si="16"/>
        <v>2015</v>
      </c>
      <c r="M197" s="14">
        <f t="shared" si="17"/>
        <v>42195.67050925926</v>
      </c>
      <c r="N197" t="b">
        <v>0</v>
      </c>
      <c r="O197">
        <v>0</v>
      </c>
      <c r="P197" t="b">
        <v>0</v>
      </c>
      <c r="Q197" t="s">
        <v>8266</v>
      </c>
      <c r="R197" s="10" t="s">
        <v>8308</v>
      </c>
      <c r="S197" t="s">
        <v>8312</v>
      </c>
      <c r="T197">
        <f t="shared" si="18"/>
        <v>0</v>
      </c>
      <c r="U197">
        <f t="shared" si="19"/>
        <v>0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4">
        <f t="shared" si="15"/>
        <v>42259.542800925927</v>
      </c>
      <c r="L198" s="13">
        <f t="shared" si="16"/>
        <v>2015</v>
      </c>
      <c r="M198" s="14">
        <f t="shared" si="17"/>
        <v>42287.875</v>
      </c>
      <c r="N198" t="b">
        <v>0</v>
      </c>
      <c r="O198">
        <v>19</v>
      </c>
      <c r="P198" t="b">
        <v>0</v>
      </c>
      <c r="Q198" t="s">
        <v>8266</v>
      </c>
      <c r="R198" s="10" t="s">
        <v>8308</v>
      </c>
      <c r="S198" t="s">
        <v>8312</v>
      </c>
      <c r="T198">
        <f t="shared" si="18"/>
        <v>42</v>
      </c>
      <c r="U198">
        <f t="shared" si="19"/>
        <v>77.11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4">
        <f t="shared" si="15"/>
        <v>42741.848379629635</v>
      </c>
      <c r="L199" s="13">
        <f t="shared" si="16"/>
        <v>2017</v>
      </c>
      <c r="M199" s="14">
        <f t="shared" si="17"/>
        <v>42783.875</v>
      </c>
      <c r="N199" t="b">
        <v>0</v>
      </c>
      <c r="O199">
        <v>8</v>
      </c>
      <c r="P199" t="b">
        <v>0</v>
      </c>
      <c r="Q199" t="s">
        <v>8266</v>
      </c>
      <c r="R199" s="10" t="s">
        <v>8308</v>
      </c>
      <c r="S199" t="s">
        <v>8312</v>
      </c>
      <c r="T199">
        <f t="shared" si="18"/>
        <v>10</v>
      </c>
      <c r="U199">
        <f t="shared" si="19"/>
        <v>32.75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4">
        <f t="shared" si="15"/>
        <v>41887.383356481485</v>
      </c>
      <c r="L200" s="13">
        <f t="shared" si="16"/>
        <v>2014</v>
      </c>
      <c r="M200" s="14">
        <f t="shared" si="17"/>
        <v>41917.383356481485</v>
      </c>
      <c r="N200" t="b">
        <v>0</v>
      </c>
      <c r="O200">
        <v>6</v>
      </c>
      <c r="P200" t="b">
        <v>0</v>
      </c>
      <c r="Q200" t="s">
        <v>8266</v>
      </c>
      <c r="R200" s="10" t="s">
        <v>8308</v>
      </c>
      <c r="S200" t="s">
        <v>8312</v>
      </c>
      <c r="T200">
        <f t="shared" si="18"/>
        <v>1</v>
      </c>
      <c r="U200">
        <f t="shared" si="19"/>
        <v>46.5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4">
        <f t="shared" si="15"/>
        <v>42584.123865740738</v>
      </c>
      <c r="L201" s="13">
        <f t="shared" si="16"/>
        <v>2016</v>
      </c>
      <c r="M201" s="14">
        <f t="shared" si="17"/>
        <v>42614.123865740738</v>
      </c>
      <c r="N201" t="b">
        <v>0</v>
      </c>
      <c r="O201">
        <v>0</v>
      </c>
      <c r="P201" t="b">
        <v>0</v>
      </c>
      <c r="Q201" t="s">
        <v>8266</v>
      </c>
      <c r="R201" s="10" t="s">
        <v>8308</v>
      </c>
      <c r="S201" t="s">
        <v>8312</v>
      </c>
      <c r="T201">
        <f t="shared" si="18"/>
        <v>0</v>
      </c>
      <c r="U201">
        <f t="shared" si="19"/>
        <v>0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4">
        <f t="shared" si="15"/>
        <v>41867.083368055559</v>
      </c>
      <c r="L202" s="13">
        <f t="shared" si="16"/>
        <v>2014</v>
      </c>
      <c r="M202" s="14">
        <f t="shared" si="17"/>
        <v>41897.083368055559</v>
      </c>
      <c r="N202" t="b">
        <v>0</v>
      </c>
      <c r="O202">
        <v>18</v>
      </c>
      <c r="P202" t="b">
        <v>0</v>
      </c>
      <c r="Q202" t="s">
        <v>8266</v>
      </c>
      <c r="R202" s="10" t="s">
        <v>8308</v>
      </c>
      <c r="S202" t="s">
        <v>8312</v>
      </c>
      <c r="T202">
        <f t="shared" si="18"/>
        <v>26</v>
      </c>
      <c r="U202">
        <f t="shared" si="19"/>
        <v>87.31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4">
        <f t="shared" si="15"/>
        <v>42023.818622685183</v>
      </c>
      <c r="L203" s="13">
        <f t="shared" si="16"/>
        <v>2015</v>
      </c>
      <c r="M203" s="14">
        <f t="shared" si="17"/>
        <v>42043.818622685183</v>
      </c>
      <c r="N203" t="b">
        <v>0</v>
      </c>
      <c r="O203">
        <v>7</v>
      </c>
      <c r="P203" t="b">
        <v>0</v>
      </c>
      <c r="Q203" t="s">
        <v>8266</v>
      </c>
      <c r="R203" s="10" t="s">
        <v>8308</v>
      </c>
      <c r="S203" t="s">
        <v>8312</v>
      </c>
      <c r="T203">
        <f t="shared" si="18"/>
        <v>58</v>
      </c>
      <c r="U203">
        <f t="shared" si="19"/>
        <v>54.29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4">
        <f t="shared" si="15"/>
        <v>42255.927824074075</v>
      </c>
      <c r="L204" s="13">
        <f t="shared" si="16"/>
        <v>2015</v>
      </c>
      <c r="M204" s="14">
        <f t="shared" si="17"/>
        <v>42285.874305555553</v>
      </c>
      <c r="N204" t="b">
        <v>0</v>
      </c>
      <c r="O204">
        <v>0</v>
      </c>
      <c r="P204" t="b">
        <v>0</v>
      </c>
      <c r="Q204" t="s">
        <v>8266</v>
      </c>
      <c r="R204" s="10" t="s">
        <v>8308</v>
      </c>
      <c r="S204" t="s">
        <v>8312</v>
      </c>
      <c r="T204">
        <f t="shared" si="18"/>
        <v>0</v>
      </c>
      <c r="U204">
        <f t="shared" si="19"/>
        <v>0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4">
        <f t="shared" si="15"/>
        <v>41973.847962962958</v>
      </c>
      <c r="L205" s="13">
        <f t="shared" si="16"/>
        <v>2014</v>
      </c>
      <c r="M205" s="14">
        <f t="shared" si="17"/>
        <v>42033.847962962958</v>
      </c>
      <c r="N205" t="b">
        <v>0</v>
      </c>
      <c r="O205">
        <v>8</v>
      </c>
      <c r="P205" t="b">
        <v>0</v>
      </c>
      <c r="Q205" t="s">
        <v>8266</v>
      </c>
      <c r="R205" s="10" t="s">
        <v>8308</v>
      </c>
      <c r="S205" t="s">
        <v>8312</v>
      </c>
      <c r="T205">
        <f t="shared" si="18"/>
        <v>30</v>
      </c>
      <c r="U205">
        <f t="shared" si="19"/>
        <v>93.25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4">
        <f t="shared" si="15"/>
        <v>42556.583368055552</v>
      </c>
      <c r="L206" s="13">
        <f t="shared" si="16"/>
        <v>2016</v>
      </c>
      <c r="M206" s="14">
        <f t="shared" si="17"/>
        <v>42586.583368055552</v>
      </c>
      <c r="N206" t="b">
        <v>0</v>
      </c>
      <c r="O206">
        <v>1293</v>
      </c>
      <c r="P206" t="b">
        <v>0</v>
      </c>
      <c r="Q206" t="s">
        <v>8266</v>
      </c>
      <c r="R206" s="10" t="s">
        <v>8308</v>
      </c>
      <c r="S206" t="s">
        <v>8312</v>
      </c>
      <c r="T206">
        <f t="shared" si="18"/>
        <v>51</v>
      </c>
      <c r="U206">
        <f t="shared" si="19"/>
        <v>117.68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4">
        <f t="shared" si="15"/>
        <v>42248.632199074069</v>
      </c>
      <c r="L207" s="13">
        <f t="shared" si="16"/>
        <v>2015</v>
      </c>
      <c r="M207" s="14">
        <f t="shared" si="17"/>
        <v>42283.632199074069</v>
      </c>
      <c r="N207" t="b">
        <v>0</v>
      </c>
      <c r="O207">
        <v>17</v>
      </c>
      <c r="P207" t="b">
        <v>0</v>
      </c>
      <c r="Q207" t="s">
        <v>8266</v>
      </c>
      <c r="R207" s="10" t="s">
        <v>8308</v>
      </c>
      <c r="S207" t="s">
        <v>8312</v>
      </c>
      <c r="T207">
        <f t="shared" si="18"/>
        <v>16</v>
      </c>
      <c r="U207">
        <f t="shared" si="19"/>
        <v>76.47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4">
        <f t="shared" si="15"/>
        <v>42567.004432870366</v>
      </c>
      <c r="L208" s="13">
        <f t="shared" si="16"/>
        <v>2016</v>
      </c>
      <c r="M208" s="14">
        <f t="shared" si="17"/>
        <v>42588.004432870366</v>
      </c>
      <c r="N208" t="b">
        <v>0</v>
      </c>
      <c r="O208">
        <v>0</v>
      </c>
      <c r="P208" t="b">
        <v>0</v>
      </c>
      <c r="Q208" t="s">
        <v>8266</v>
      </c>
      <c r="R208" s="10" t="s">
        <v>8308</v>
      </c>
      <c r="S208" t="s">
        <v>8312</v>
      </c>
      <c r="T208">
        <f t="shared" si="18"/>
        <v>0</v>
      </c>
      <c r="U208">
        <f t="shared" si="19"/>
        <v>0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4">
        <f t="shared" si="15"/>
        <v>41978.197199074071</v>
      </c>
      <c r="L209" s="13">
        <f t="shared" si="16"/>
        <v>2014</v>
      </c>
      <c r="M209" s="14">
        <f t="shared" si="17"/>
        <v>42008.197199074071</v>
      </c>
      <c r="N209" t="b">
        <v>0</v>
      </c>
      <c r="O209">
        <v>13</v>
      </c>
      <c r="P209" t="b">
        <v>0</v>
      </c>
      <c r="Q209" t="s">
        <v>8266</v>
      </c>
      <c r="R209" s="10" t="s">
        <v>8308</v>
      </c>
      <c r="S209" t="s">
        <v>8312</v>
      </c>
      <c r="T209">
        <f t="shared" si="18"/>
        <v>15</v>
      </c>
      <c r="U209">
        <f t="shared" si="19"/>
        <v>163.85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4">
        <f t="shared" si="15"/>
        <v>41959.369988425926</v>
      </c>
      <c r="L210" s="13">
        <f t="shared" si="16"/>
        <v>2014</v>
      </c>
      <c r="M210" s="14">
        <f t="shared" si="17"/>
        <v>41989.369988425926</v>
      </c>
      <c r="N210" t="b">
        <v>0</v>
      </c>
      <c r="O210">
        <v>0</v>
      </c>
      <c r="P210" t="b">
        <v>0</v>
      </c>
      <c r="Q210" t="s">
        <v>8266</v>
      </c>
      <c r="R210" s="10" t="s">
        <v>8308</v>
      </c>
      <c r="S210" t="s">
        <v>8312</v>
      </c>
      <c r="T210">
        <f t="shared" si="18"/>
        <v>0</v>
      </c>
      <c r="U210">
        <f t="shared" si="19"/>
        <v>0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4">
        <f t="shared" si="15"/>
        <v>42165.922858796301</v>
      </c>
      <c r="L211" s="13">
        <f t="shared" si="16"/>
        <v>2015</v>
      </c>
      <c r="M211" s="14">
        <f t="shared" si="17"/>
        <v>42195.922858796301</v>
      </c>
      <c r="N211" t="b">
        <v>0</v>
      </c>
      <c r="O211">
        <v>0</v>
      </c>
      <c r="P211" t="b">
        <v>0</v>
      </c>
      <c r="Q211" t="s">
        <v>8266</v>
      </c>
      <c r="R211" s="10" t="s">
        <v>8308</v>
      </c>
      <c r="S211" t="s">
        <v>8312</v>
      </c>
      <c r="T211">
        <f t="shared" si="18"/>
        <v>0</v>
      </c>
      <c r="U211">
        <f t="shared" si="19"/>
        <v>0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4">
        <f t="shared" si="15"/>
        <v>42249.064722222218</v>
      </c>
      <c r="L212" s="13">
        <f t="shared" si="16"/>
        <v>2015</v>
      </c>
      <c r="M212" s="14">
        <f t="shared" si="17"/>
        <v>42278.208333333328</v>
      </c>
      <c r="N212" t="b">
        <v>0</v>
      </c>
      <c r="O212">
        <v>33</v>
      </c>
      <c r="P212" t="b">
        <v>0</v>
      </c>
      <c r="Q212" t="s">
        <v>8266</v>
      </c>
      <c r="R212" s="10" t="s">
        <v>8308</v>
      </c>
      <c r="S212" t="s">
        <v>8312</v>
      </c>
      <c r="T212">
        <f t="shared" si="18"/>
        <v>25</v>
      </c>
      <c r="U212">
        <f t="shared" si="19"/>
        <v>91.82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4">
        <f t="shared" si="15"/>
        <v>42236.159918981488</v>
      </c>
      <c r="L213" s="13">
        <f t="shared" si="16"/>
        <v>2015</v>
      </c>
      <c r="M213" s="14">
        <f t="shared" si="17"/>
        <v>42266.159918981488</v>
      </c>
      <c r="N213" t="b">
        <v>0</v>
      </c>
      <c r="O213">
        <v>12</v>
      </c>
      <c r="P213" t="b">
        <v>0</v>
      </c>
      <c r="Q213" t="s">
        <v>8266</v>
      </c>
      <c r="R213" s="10" t="s">
        <v>8308</v>
      </c>
      <c r="S213" t="s">
        <v>8312</v>
      </c>
      <c r="T213">
        <f t="shared" si="18"/>
        <v>45</v>
      </c>
      <c r="U213">
        <f t="shared" si="19"/>
        <v>185.83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4">
        <f t="shared" si="15"/>
        <v>42416.881018518514</v>
      </c>
      <c r="L214" s="13">
        <f t="shared" si="16"/>
        <v>2016</v>
      </c>
      <c r="M214" s="14">
        <f t="shared" si="17"/>
        <v>42476.839351851857</v>
      </c>
      <c r="N214" t="b">
        <v>0</v>
      </c>
      <c r="O214">
        <v>1</v>
      </c>
      <c r="P214" t="b">
        <v>0</v>
      </c>
      <c r="Q214" t="s">
        <v>8266</v>
      </c>
      <c r="R214" s="10" t="s">
        <v>8308</v>
      </c>
      <c r="S214" t="s">
        <v>8312</v>
      </c>
      <c r="T214">
        <f t="shared" si="18"/>
        <v>0</v>
      </c>
      <c r="U214">
        <f t="shared" si="19"/>
        <v>1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4">
        <f t="shared" si="15"/>
        <v>42202.594293981485</v>
      </c>
      <c r="L215" s="13">
        <f t="shared" si="16"/>
        <v>2015</v>
      </c>
      <c r="M215" s="14">
        <f t="shared" si="17"/>
        <v>42232.587974537033</v>
      </c>
      <c r="N215" t="b">
        <v>0</v>
      </c>
      <c r="O215">
        <v>1</v>
      </c>
      <c r="P215" t="b">
        <v>0</v>
      </c>
      <c r="Q215" t="s">
        <v>8266</v>
      </c>
      <c r="R215" s="10" t="s">
        <v>8308</v>
      </c>
      <c r="S215" t="s">
        <v>8312</v>
      </c>
      <c r="T215">
        <f t="shared" si="18"/>
        <v>0</v>
      </c>
      <c r="U215">
        <f t="shared" si="19"/>
        <v>20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4">
        <f t="shared" si="15"/>
        <v>42009.64061342593</v>
      </c>
      <c r="L216" s="13">
        <f t="shared" si="16"/>
        <v>2015</v>
      </c>
      <c r="M216" s="14">
        <f t="shared" si="17"/>
        <v>42069.64061342593</v>
      </c>
      <c r="N216" t="b">
        <v>0</v>
      </c>
      <c r="O216">
        <v>1</v>
      </c>
      <c r="P216" t="b">
        <v>0</v>
      </c>
      <c r="Q216" t="s">
        <v>8266</v>
      </c>
      <c r="R216" s="10" t="s">
        <v>8308</v>
      </c>
      <c r="S216" t="s">
        <v>8312</v>
      </c>
      <c r="T216">
        <f t="shared" si="18"/>
        <v>0</v>
      </c>
      <c r="U216">
        <f t="shared" si="19"/>
        <v>1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4">
        <f t="shared" si="15"/>
        <v>42375.230115740742</v>
      </c>
      <c r="L217" s="13">
        <f t="shared" si="16"/>
        <v>2016</v>
      </c>
      <c r="M217" s="14">
        <f t="shared" si="17"/>
        <v>42417.999305555553</v>
      </c>
      <c r="N217" t="b">
        <v>0</v>
      </c>
      <c r="O217">
        <v>1</v>
      </c>
      <c r="P217" t="b">
        <v>0</v>
      </c>
      <c r="Q217" t="s">
        <v>8266</v>
      </c>
      <c r="R217" s="10" t="s">
        <v>8308</v>
      </c>
      <c r="S217" t="s">
        <v>8312</v>
      </c>
      <c r="T217">
        <f t="shared" si="18"/>
        <v>0</v>
      </c>
      <c r="U217">
        <f t="shared" si="19"/>
        <v>10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4">
        <f t="shared" si="15"/>
        <v>42066.958761574075</v>
      </c>
      <c r="L218" s="13">
        <f t="shared" si="16"/>
        <v>2015</v>
      </c>
      <c r="M218" s="14">
        <f t="shared" si="17"/>
        <v>42116.917094907403</v>
      </c>
      <c r="N218" t="b">
        <v>0</v>
      </c>
      <c r="O218">
        <v>84</v>
      </c>
      <c r="P218" t="b">
        <v>0</v>
      </c>
      <c r="Q218" t="s">
        <v>8266</v>
      </c>
      <c r="R218" s="10" t="s">
        <v>8308</v>
      </c>
      <c r="S218" t="s">
        <v>8312</v>
      </c>
      <c r="T218">
        <f t="shared" si="18"/>
        <v>56</v>
      </c>
      <c r="U218">
        <f t="shared" si="19"/>
        <v>331.54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4">
        <f t="shared" si="15"/>
        <v>41970.64061342593</v>
      </c>
      <c r="L219" s="13">
        <f t="shared" si="16"/>
        <v>2014</v>
      </c>
      <c r="M219" s="14">
        <f t="shared" si="17"/>
        <v>42001.64061342593</v>
      </c>
      <c r="N219" t="b">
        <v>0</v>
      </c>
      <c r="O219">
        <v>38</v>
      </c>
      <c r="P219" t="b">
        <v>0</v>
      </c>
      <c r="Q219" t="s">
        <v>8266</v>
      </c>
      <c r="R219" s="10" t="s">
        <v>8308</v>
      </c>
      <c r="S219" t="s">
        <v>8312</v>
      </c>
      <c r="T219">
        <f t="shared" si="18"/>
        <v>12</v>
      </c>
      <c r="U219">
        <f t="shared" si="19"/>
        <v>314.29000000000002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4">
        <f t="shared" si="15"/>
        <v>42079.628344907411</v>
      </c>
      <c r="L220" s="13">
        <f t="shared" si="16"/>
        <v>2015</v>
      </c>
      <c r="M220" s="14">
        <f t="shared" si="17"/>
        <v>42139.628344907411</v>
      </c>
      <c r="N220" t="b">
        <v>0</v>
      </c>
      <c r="O220">
        <v>1</v>
      </c>
      <c r="P220" t="b">
        <v>0</v>
      </c>
      <c r="Q220" t="s">
        <v>8266</v>
      </c>
      <c r="R220" s="10" t="s">
        <v>8308</v>
      </c>
      <c r="S220" t="s">
        <v>8312</v>
      </c>
      <c r="T220">
        <f t="shared" si="18"/>
        <v>2</v>
      </c>
      <c r="U220">
        <f t="shared" si="19"/>
        <v>100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4">
        <f t="shared" si="15"/>
        <v>42429.326678240745</v>
      </c>
      <c r="L221" s="13">
        <f t="shared" si="16"/>
        <v>2016</v>
      </c>
      <c r="M221" s="14">
        <f t="shared" si="17"/>
        <v>42461.290972222225</v>
      </c>
      <c r="N221" t="b">
        <v>0</v>
      </c>
      <c r="O221">
        <v>76</v>
      </c>
      <c r="P221" t="b">
        <v>0</v>
      </c>
      <c r="Q221" t="s">
        <v>8266</v>
      </c>
      <c r="R221" s="10" t="s">
        <v>8308</v>
      </c>
      <c r="S221" t="s">
        <v>8312</v>
      </c>
      <c r="T221">
        <f t="shared" si="18"/>
        <v>18</v>
      </c>
      <c r="U221">
        <f t="shared" si="19"/>
        <v>115.99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4">
        <f t="shared" si="15"/>
        <v>42195.643865740742</v>
      </c>
      <c r="L222" s="13">
        <f t="shared" si="16"/>
        <v>2015</v>
      </c>
      <c r="M222" s="14">
        <f t="shared" si="17"/>
        <v>42236.837499999994</v>
      </c>
      <c r="N222" t="b">
        <v>0</v>
      </c>
      <c r="O222">
        <v>3</v>
      </c>
      <c r="P222" t="b">
        <v>0</v>
      </c>
      <c r="Q222" t="s">
        <v>8266</v>
      </c>
      <c r="R222" s="10" t="s">
        <v>8308</v>
      </c>
      <c r="S222" t="s">
        <v>8312</v>
      </c>
      <c r="T222">
        <f t="shared" si="18"/>
        <v>1</v>
      </c>
      <c r="U222">
        <f t="shared" si="19"/>
        <v>120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4">
        <f t="shared" si="15"/>
        <v>42031.837546296301</v>
      </c>
      <c r="L223" s="13">
        <f t="shared" si="16"/>
        <v>2015</v>
      </c>
      <c r="M223" s="14">
        <f t="shared" si="17"/>
        <v>42091.79587962963</v>
      </c>
      <c r="N223" t="b">
        <v>0</v>
      </c>
      <c r="O223">
        <v>0</v>
      </c>
      <c r="P223" t="b">
        <v>0</v>
      </c>
      <c r="Q223" t="s">
        <v>8266</v>
      </c>
      <c r="R223" s="10" t="s">
        <v>8308</v>
      </c>
      <c r="S223" t="s">
        <v>8312</v>
      </c>
      <c r="T223">
        <f t="shared" si="18"/>
        <v>0</v>
      </c>
      <c r="U223">
        <f t="shared" si="19"/>
        <v>0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4">
        <f t="shared" si="15"/>
        <v>42031.769884259258</v>
      </c>
      <c r="L224" s="13">
        <f t="shared" si="16"/>
        <v>2015</v>
      </c>
      <c r="M224" s="14">
        <f t="shared" si="17"/>
        <v>42090.110416666663</v>
      </c>
      <c r="N224" t="b">
        <v>0</v>
      </c>
      <c r="O224">
        <v>2</v>
      </c>
      <c r="P224" t="b">
        <v>0</v>
      </c>
      <c r="Q224" t="s">
        <v>8266</v>
      </c>
      <c r="R224" s="10" t="s">
        <v>8308</v>
      </c>
      <c r="S224" t="s">
        <v>8312</v>
      </c>
      <c r="T224">
        <f t="shared" si="18"/>
        <v>13</v>
      </c>
      <c r="U224">
        <f t="shared" si="19"/>
        <v>65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4">
        <f t="shared" si="15"/>
        <v>42482.048032407409</v>
      </c>
      <c r="L225" s="13">
        <f t="shared" si="16"/>
        <v>2016</v>
      </c>
      <c r="M225" s="14">
        <f t="shared" si="17"/>
        <v>42512.045138888891</v>
      </c>
      <c r="N225" t="b">
        <v>0</v>
      </c>
      <c r="O225">
        <v>0</v>
      </c>
      <c r="P225" t="b">
        <v>0</v>
      </c>
      <c r="Q225" t="s">
        <v>8266</v>
      </c>
      <c r="R225" s="10" t="s">
        <v>8308</v>
      </c>
      <c r="S225" t="s">
        <v>8312</v>
      </c>
      <c r="T225">
        <f t="shared" si="18"/>
        <v>0</v>
      </c>
      <c r="U225">
        <f t="shared" si="19"/>
        <v>0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4">
        <f t="shared" si="15"/>
        <v>42135.235254629632</v>
      </c>
      <c r="L226" s="13">
        <f t="shared" si="16"/>
        <v>2015</v>
      </c>
      <c r="M226" s="14">
        <f t="shared" si="17"/>
        <v>42195.235254629632</v>
      </c>
      <c r="N226" t="b">
        <v>0</v>
      </c>
      <c r="O226">
        <v>0</v>
      </c>
      <c r="P226" t="b">
        <v>0</v>
      </c>
      <c r="Q226" t="s">
        <v>8266</v>
      </c>
      <c r="R226" s="10" t="s">
        <v>8308</v>
      </c>
      <c r="S226" t="s">
        <v>8312</v>
      </c>
      <c r="T226">
        <f t="shared" si="18"/>
        <v>0</v>
      </c>
      <c r="U226">
        <f t="shared" si="19"/>
        <v>0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4">
        <f t="shared" si="15"/>
        <v>42438.961273148147</v>
      </c>
      <c r="L227" s="13">
        <f t="shared" si="16"/>
        <v>2016</v>
      </c>
      <c r="M227" s="14">
        <f t="shared" si="17"/>
        <v>42468.919606481482</v>
      </c>
      <c r="N227" t="b">
        <v>0</v>
      </c>
      <c r="O227">
        <v>0</v>
      </c>
      <c r="P227" t="b">
        <v>0</v>
      </c>
      <c r="Q227" t="s">
        <v>8266</v>
      </c>
      <c r="R227" s="10" t="s">
        <v>8308</v>
      </c>
      <c r="S227" t="s">
        <v>8312</v>
      </c>
      <c r="T227">
        <f t="shared" si="18"/>
        <v>0</v>
      </c>
      <c r="U227">
        <f t="shared" si="19"/>
        <v>0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4">
        <f t="shared" si="15"/>
        <v>42106.666018518517</v>
      </c>
      <c r="L228" s="13">
        <f t="shared" si="16"/>
        <v>2015</v>
      </c>
      <c r="M228" s="14">
        <f t="shared" si="17"/>
        <v>42155.395138888889</v>
      </c>
      <c r="N228" t="b">
        <v>0</v>
      </c>
      <c r="O228">
        <v>2</v>
      </c>
      <c r="P228" t="b">
        <v>0</v>
      </c>
      <c r="Q228" t="s">
        <v>8266</v>
      </c>
      <c r="R228" s="10" t="s">
        <v>8308</v>
      </c>
      <c r="S228" t="s">
        <v>8312</v>
      </c>
      <c r="T228">
        <f t="shared" si="18"/>
        <v>1</v>
      </c>
      <c r="U228">
        <f t="shared" si="19"/>
        <v>125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4">
        <f t="shared" si="15"/>
        <v>42164.893993055557</v>
      </c>
      <c r="L229" s="13">
        <f t="shared" si="16"/>
        <v>2015</v>
      </c>
      <c r="M229" s="14">
        <f t="shared" si="17"/>
        <v>42194.893993055557</v>
      </c>
      <c r="N229" t="b">
        <v>0</v>
      </c>
      <c r="O229">
        <v>0</v>
      </c>
      <c r="P229" t="b">
        <v>0</v>
      </c>
      <c r="Q229" t="s">
        <v>8266</v>
      </c>
      <c r="R229" s="10" t="s">
        <v>8308</v>
      </c>
      <c r="S229" t="s">
        <v>8312</v>
      </c>
      <c r="T229">
        <f t="shared" si="18"/>
        <v>0</v>
      </c>
      <c r="U229">
        <f t="shared" si="19"/>
        <v>0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4">
        <f t="shared" si="15"/>
        <v>42096.686400462961</v>
      </c>
      <c r="L230" s="13">
        <f t="shared" si="16"/>
        <v>2015</v>
      </c>
      <c r="M230" s="14">
        <f t="shared" si="17"/>
        <v>42156.686400462961</v>
      </c>
      <c r="N230" t="b">
        <v>0</v>
      </c>
      <c r="O230">
        <v>0</v>
      </c>
      <c r="P230" t="b">
        <v>0</v>
      </c>
      <c r="Q230" t="s">
        <v>8266</v>
      </c>
      <c r="R230" s="10" t="s">
        <v>8308</v>
      </c>
      <c r="S230" t="s">
        <v>8312</v>
      </c>
      <c r="T230">
        <f t="shared" si="18"/>
        <v>0</v>
      </c>
      <c r="U230">
        <f t="shared" si="19"/>
        <v>0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4">
        <f t="shared" si="15"/>
        <v>42383.933993055558</v>
      </c>
      <c r="L231" s="13">
        <f t="shared" si="16"/>
        <v>2016</v>
      </c>
      <c r="M231" s="14">
        <f t="shared" si="17"/>
        <v>42413.933993055558</v>
      </c>
      <c r="N231" t="b">
        <v>0</v>
      </c>
      <c r="O231">
        <v>0</v>
      </c>
      <c r="P231" t="b">
        <v>0</v>
      </c>
      <c r="Q231" t="s">
        <v>8266</v>
      </c>
      <c r="R231" s="10" t="s">
        <v>8308</v>
      </c>
      <c r="S231" t="s">
        <v>8312</v>
      </c>
      <c r="T231">
        <f t="shared" si="18"/>
        <v>0</v>
      </c>
      <c r="U231">
        <f t="shared" si="19"/>
        <v>0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4">
        <f t="shared" si="15"/>
        <v>42129.777210648142</v>
      </c>
      <c r="L232" s="13">
        <f t="shared" si="16"/>
        <v>2015</v>
      </c>
      <c r="M232" s="14">
        <f t="shared" si="17"/>
        <v>42159.777210648142</v>
      </c>
      <c r="N232" t="b">
        <v>0</v>
      </c>
      <c r="O232">
        <v>2</v>
      </c>
      <c r="P232" t="b">
        <v>0</v>
      </c>
      <c r="Q232" t="s">
        <v>8266</v>
      </c>
      <c r="R232" s="10" t="s">
        <v>8308</v>
      </c>
      <c r="S232" t="s">
        <v>8312</v>
      </c>
      <c r="T232">
        <f t="shared" si="18"/>
        <v>0</v>
      </c>
      <c r="U232">
        <f t="shared" si="19"/>
        <v>30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4">
        <f t="shared" si="15"/>
        <v>42341.958923611113</v>
      </c>
      <c r="L233" s="13">
        <f t="shared" si="16"/>
        <v>2015</v>
      </c>
      <c r="M233" s="14">
        <f t="shared" si="17"/>
        <v>42371.958923611113</v>
      </c>
      <c r="N233" t="b">
        <v>0</v>
      </c>
      <c r="O233">
        <v>0</v>
      </c>
      <c r="P233" t="b">
        <v>0</v>
      </c>
      <c r="Q233" t="s">
        <v>8266</v>
      </c>
      <c r="R233" s="10" t="s">
        <v>8308</v>
      </c>
      <c r="S233" t="s">
        <v>8312</v>
      </c>
      <c r="T233">
        <f t="shared" si="18"/>
        <v>0</v>
      </c>
      <c r="U233">
        <f t="shared" si="19"/>
        <v>0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4">
        <f t="shared" si="15"/>
        <v>42032.82576388889</v>
      </c>
      <c r="L234" s="13">
        <f t="shared" si="16"/>
        <v>2015</v>
      </c>
      <c r="M234" s="14">
        <f t="shared" si="17"/>
        <v>42062.82576388889</v>
      </c>
      <c r="N234" t="b">
        <v>0</v>
      </c>
      <c r="O234">
        <v>7</v>
      </c>
      <c r="P234" t="b">
        <v>0</v>
      </c>
      <c r="Q234" t="s">
        <v>8266</v>
      </c>
      <c r="R234" s="10" t="s">
        <v>8308</v>
      </c>
      <c r="S234" t="s">
        <v>8312</v>
      </c>
      <c r="T234">
        <f t="shared" si="18"/>
        <v>3</v>
      </c>
      <c r="U234">
        <f t="shared" si="19"/>
        <v>15.71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4">
        <f t="shared" si="15"/>
        <v>42612.911712962959</v>
      </c>
      <c r="L235" s="13">
        <f t="shared" si="16"/>
        <v>2016</v>
      </c>
      <c r="M235" s="14">
        <f t="shared" si="17"/>
        <v>42642.911712962959</v>
      </c>
      <c r="N235" t="b">
        <v>0</v>
      </c>
      <c r="O235">
        <v>0</v>
      </c>
      <c r="P235" t="b">
        <v>0</v>
      </c>
      <c r="Q235" t="s">
        <v>8266</v>
      </c>
      <c r="R235" s="10" t="s">
        <v>8308</v>
      </c>
      <c r="S235" t="s">
        <v>8312</v>
      </c>
      <c r="T235">
        <f t="shared" si="18"/>
        <v>0</v>
      </c>
      <c r="U235">
        <f t="shared" si="19"/>
        <v>0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4">
        <f t="shared" si="15"/>
        <v>42136.035405092596</v>
      </c>
      <c r="L236" s="13">
        <f t="shared" si="16"/>
        <v>2015</v>
      </c>
      <c r="M236" s="14">
        <f t="shared" si="17"/>
        <v>42176.035405092596</v>
      </c>
      <c r="N236" t="b">
        <v>0</v>
      </c>
      <c r="O236">
        <v>5</v>
      </c>
      <c r="P236" t="b">
        <v>0</v>
      </c>
      <c r="Q236" t="s">
        <v>8266</v>
      </c>
      <c r="R236" s="10" t="s">
        <v>8308</v>
      </c>
      <c r="S236" t="s">
        <v>8312</v>
      </c>
      <c r="T236">
        <f t="shared" si="18"/>
        <v>40</v>
      </c>
      <c r="U236">
        <f t="shared" si="19"/>
        <v>80.2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4">
        <f t="shared" si="15"/>
        <v>42164.908530092594</v>
      </c>
      <c r="L237" s="13">
        <f t="shared" si="16"/>
        <v>2015</v>
      </c>
      <c r="M237" s="14">
        <f t="shared" si="17"/>
        <v>42194.908530092594</v>
      </c>
      <c r="N237" t="b">
        <v>0</v>
      </c>
      <c r="O237">
        <v>0</v>
      </c>
      <c r="P237" t="b">
        <v>0</v>
      </c>
      <c r="Q237" t="s">
        <v>8266</v>
      </c>
      <c r="R237" s="10" t="s">
        <v>8308</v>
      </c>
      <c r="S237" t="s">
        <v>8312</v>
      </c>
      <c r="T237">
        <f t="shared" si="18"/>
        <v>0</v>
      </c>
      <c r="U237">
        <f t="shared" si="19"/>
        <v>0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4">
        <f t="shared" si="15"/>
        <v>42321.08447916666</v>
      </c>
      <c r="L238" s="13">
        <f t="shared" si="16"/>
        <v>2015</v>
      </c>
      <c r="M238" s="14">
        <f t="shared" si="17"/>
        <v>42374</v>
      </c>
      <c r="N238" t="b">
        <v>0</v>
      </c>
      <c r="O238">
        <v>0</v>
      </c>
      <c r="P238" t="b">
        <v>0</v>
      </c>
      <c r="Q238" t="s">
        <v>8266</v>
      </c>
      <c r="R238" s="10" t="s">
        <v>8308</v>
      </c>
      <c r="S238" t="s">
        <v>8312</v>
      </c>
      <c r="T238">
        <f t="shared" si="18"/>
        <v>0</v>
      </c>
      <c r="U238">
        <f t="shared" si="19"/>
        <v>0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4">
        <f t="shared" si="15"/>
        <v>42377.577187499999</v>
      </c>
      <c r="L239" s="13">
        <f t="shared" si="16"/>
        <v>2016</v>
      </c>
      <c r="M239" s="14">
        <f t="shared" si="17"/>
        <v>42437.577187499999</v>
      </c>
      <c r="N239" t="b">
        <v>0</v>
      </c>
      <c r="O239">
        <v>1</v>
      </c>
      <c r="P239" t="b">
        <v>0</v>
      </c>
      <c r="Q239" t="s">
        <v>8266</v>
      </c>
      <c r="R239" s="10" t="s">
        <v>8308</v>
      </c>
      <c r="S239" t="s">
        <v>8312</v>
      </c>
      <c r="T239">
        <f t="shared" si="18"/>
        <v>0</v>
      </c>
      <c r="U239">
        <f t="shared" si="19"/>
        <v>50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4">
        <f t="shared" si="15"/>
        <v>42713.962499999994</v>
      </c>
      <c r="L240" s="13">
        <f t="shared" si="16"/>
        <v>2016</v>
      </c>
      <c r="M240" s="14">
        <f t="shared" si="17"/>
        <v>42734.375</v>
      </c>
      <c r="N240" t="b">
        <v>0</v>
      </c>
      <c r="O240">
        <v>0</v>
      </c>
      <c r="P240" t="b">
        <v>0</v>
      </c>
      <c r="Q240" t="s">
        <v>8266</v>
      </c>
      <c r="R240" s="10" t="s">
        <v>8308</v>
      </c>
      <c r="S240" t="s">
        <v>8312</v>
      </c>
      <c r="T240">
        <f t="shared" si="18"/>
        <v>0</v>
      </c>
      <c r="U240">
        <f t="shared" si="19"/>
        <v>0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4">
        <f t="shared" si="15"/>
        <v>42297.110300925924</v>
      </c>
      <c r="L241" s="13">
        <f t="shared" si="16"/>
        <v>2015</v>
      </c>
      <c r="M241" s="14">
        <f t="shared" si="17"/>
        <v>42316.5</v>
      </c>
      <c r="N241" t="b">
        <v>0</v>
      </c>
      <c r="O241">
        <v>5</v>
      </c>
      <c r="P241" t="b">
        <v>0</v>
      </c>
      <c r="Q241" t="s">
        <v>8266</v>
      </c>
      <c r="R241" s="10" t="s">
        <v>8308</v>
      </c>
      <c r="S241" t="s">
        <v>8312</v>
      </c>
      <c r="T241">
        <f t="shared" si="18"/>
        <v>25</v>
      </c>
      <c r="U241">
        <f t="shared" si="19"/>
        <v>50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4">
        <f t="shared" si="15"/>
        <v>41354.708460648151</v>
      </c>
      <c r="L242" s="13">
        <f t="shared" si="16"/>
        <v>2013</v>
      </c>
      <c r="M242" s="14">
        <f t="shared" si="17"/>
        <v>41399.708460648151</v>
      </c>
      <c r="N242" t="b">
        <v>1</v>
      </c>
      <c r="O242">
        <v>137</v>
      </c>
      <c r="P242" t="b">
        <v>1</v>
      </c>
      <c r="Q242" t="s">
        <v>8267</v>
      </c>
      <c r="R242" s="10" t="s">
        <v>8308</v>
      </c>
      <c r="S242" t="s">
        <v>8313</v>
      </c>
      <c r="T242">
        <f t="shared" si="18"/>
        <v>108</v>
      </c>
      <c r="U242">
        <f t="shared" si="19"/>
        <v>117.85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4">
        <f t="shared" si="15"/>
        <v>41949.697962962964</v>
      </c>
      <c r="L243" s="13">
        <f t="shared" si="16"/>
        <v>2014</v>
      </c>
      <c r="M243" s="14">
        <f t="shared" si="17"/>
        <v>41994.697962962964</v>
      </c>
      <c r="N243" t="b">
        <v>1</v>
      </c>
      <c r="O243">
        <v>376</v>
      </c>
      <c r="P243" t="b">
        <v>1</v>
      </c>
      <c r="Q243" t="s">
        <v>8267</v>
      </c>
      <c r="R243" s="10" t="s">
        <v>8308</v>
      </c>
      <c r="S243" t="s">
        <v>8313</v>
      </c>
      <c r="T243">
        <f t="shared" si="18"/>
        <v>113</v>
      </c>
      <c r="U243">
        <f t="shared" si="19"/>
        <v>109.04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4">
        <f t="shared" si="15"/>
        <v>40862.492939814816</v>
      </c>
      <c r="L244" s="13">
        <f t="shared" si="16"/>
        <v>2011</v>
      </c>
      <c r="M244" s="14">
        <f t="shared" si="17"/>
        <v>40897.492939814816</v>
      </c>
      <c r="N244" t="b">
        <v>1</v>
      </c>
      <c r="O244">
        <v>202</v>
      </c>
      <c r="P244" t="b">
        <v>1</v>
      </c>
      <c r="Q244" t="s">
        <v>8267</v>
      </c>
      <c r="R244" s="10" t="s">
        <v>8308</v>
      </c>
      <c r="S244" t="s">
        <v>8313</v>
      </c>
      <c r="T244">
        <f t="shared" si="18"/>
        <v>113</v>
      </c>
      <c r="U244">
        <f t="shared" si="19"/>
        <v>73.02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4">
        <f t="shared" si="15"/>
        <v>41662.047500000001</v>
      </c>
      <c r="L245" s="13">
        <f t="shared" si="16"/>
        <v>2014</v>
      </c>
      <c r="M245" s="14">
        <f t="shared" si="17"/>
        <v>41692.047500000001</v>
      </c>
      <c r="N245" t="b">
        <v>1</v>
      </c>
      <c r="O245">
        <v>328</v>
      </c>
      <c r="P245" t="b">
        <v>1</v>
      </c>
      <c r="Q245" t="s">
        <v>8267</v>
      </c>
      <c r="R245" s="10" t="s">
        <v>8308</v>
      </c>
      <c r="S245" t="s">
        <v>8313</v>
      </c>
      <c r="T245">
        <f t="shared" si="18"/>
        <v>103</v>
      </c>
      <c r="U245">
        <f t="shared" si="19"/>
        <v>78.2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4">
        <f t="shared" si="15"/>
        <v>40213.323599537034</v>
      </c>
      <c r="L246" s="13">
        <f t="shared" si="16"/>
        <v>2010</v>
      </c>
      <c r="M246" s="14">
        <f t="shared" si="17"/>
        <v>40253.29583333333</v>
      </c>
      <c r="N246" t="b">
        <v>1</v>
      </c>
      <c r="O246">
        <v>84</v>
      </c>
      <c r="P246" t="b">
        <v>1</v>
      </c>
      <c r="Q246" t="s">
        <v>8267</v>
      </c>
      <c r="R246" s="10" t="s">
        <v>8308</v>
      </c>
      <c r="S246" t="s">
        <v>8313</v>
      </c>
      <c r="T246">
        <f t="shared" si="18"/>
        <v>114</v>
      </c>
      <c r="U246">
        <f t="shared" si="19"/>
        <v>47.4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4">
        <f t="shared" si="15"/>
        <v>41107.053067129629</v>
      </c>
      <c r="L247" s="13">
        <f t="shared" si="16"/>
        <v>2012</v>
      </c>
      <c r="M247" s="14">
        <f t="shared" si="17"/>
        <v>41137.053067129629</v>
      </c>
      <c r="N247" t="b">
        <v>1</v>
      </c>
      <c r="O247">
        <v>96</v>
      </c>
      <c r="P247" t="b">
        <v>1</v>
      </c>
      <c r="Q247" t="s">
        <v>8267</v>
      </c>
      <c r="R247" s="10" t="s">
        <v>8308</v>
      </c>
      <c r="S247" t="s">
        <v>8313</v>
      </c>
      <c r="T247">
        <f t="shared" si="18"/>
        <v>104</v>
      </c>
      <c r="U247">
        <f t="shared" si="19"/>
        <v>54.02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4">
        <f t="shared" si="15"/>
        <v>40480.363483796296</v>
      </c>
      <c r="L248" s="13">
        <f t="shared" si="16"/>
        <v>2010</v>
      </c>
      <c r="M248" s="14">
        <f t="shared" si="17"/>
        <v>40530.405150462961</v>
      </c>
      <c r="N248" t="b">
        <v>1</v>
      </c>
      <c r="O248">
        <v>223</v>
      </c>
      <c r="P248" t="b">
        <v>1</v>
      </c>
      <c r="Q248" t="s">
        <v>8267</v>
      </c>
      <c r="R248" s="10" t="s">
        <v>8308</v>
      </c>
      <c r="S248" t="s">
        <v>8313</v>
      </c>
      <c r="T248">
        <f t="shared" si="18"/>
        <v>305</v>
      </c>
      <c r="U248">
        <f t="shared" si="19"/>
        <v>68.489999999999995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4">
        <f t="shared" si="15"/>
        <v>40430.604328703703</v>
      </c>
      <c r="L249" s="13">
        <f t="shared" si="16"/>
        <v>2010</v>
      </c>
      <c r="M249" s="14">
        <f t="shared" si="17"/>
        <v>40467.152083333334</v>
      </c>
      <c r="N249" t="b">
        <v>1</v>
      </c>
      <c r="O249">
        <v>62</v>
      </c>
      <c r="P249" t="b">
        <v>1</v>
      </c>
      <c r="Q249" t="s">
        <v>8267</v>
      </c>
      <c r="R249" s="10" t="s">
        <v>8308</v>
      </c>
      <c r="S249" t="s">
        <v>8313</v>
      </c>
      <c r="T249">
        <f t="shared" si="18"/>
        <v>134</v>
      </c>
      <c r="U249">
        <f t="shared" si="19"/>
        <v>108.15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4">
        <f t="shared" si="15"/>
        <v>40870.774409722224</v>
      </c>
      <c r="L250" s="13">
        <f t="shared" si="16"/>
        <v>2011</v>
      </c>
      <c r="M250" s="14">
        <f t="shared" si="17"/>
        <v>40915.774409722224</v>
      </c>
      <c r="N250" t="b">
        <v>1</v>
      </c>
      <c r="O250">
        <v>146</v>
      </c>
      <c r="P250" t="b">
        <v>1</v>
      </c>
      <c r="Q250" t="s">
        <v>8267</v>
      </c>
      <c r="R250" s="10" t="s">
        <v>8308</v>
      </c>
      <c r="S250" t="s">
        <v>8313</v>
      </c>
      <c r="T250">
        <f t="shared" si="18"/>
        <v>101</v>
      </c>
      <c r="U250">
        <f t="shared" si="19"/>
        <v>589.95000000000005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4">
        <f t="shared" si="15"/>
        <v>40332.923842592594</v>
      </c>
      <c r="L251" s="13">
        <f t="shared" si="16"/>
        <v>2010</v>
      </c>
      <c r="M251" s="14">
        <f t="shared" si="17"/>
        <v>40412.736111111109</v>
      </c>
      <c r="N251" t="b">
        <v>1</v>
      </c>
      <c r="O251">
        <v>235</v>
      </c>
      <c r="P251" t="b">
        <v>1</v>
      </c>
      <c r="Q251" t="s">
        <v>8267</v>
      </c>
      <c r="R251" s="10" t="s">
        <v>8308</v>
      </c>
      <c r="S251" t="s">
        <v>8313</v>
      </c>
      <c r="T251">
        <f t="shared" si="18"/>
        <v>113</v>
      </c>
      <c r="U251">
        <f t="shared" si="19"/>
        <v>48.05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4">
        <f t="shared" si="15"/>
        <v>41401.565868055557</v>
      </c>
      <c r="L252" s="13">
        <f t="shared" si="16"/>
        <v>2013</v>
      </c>
      <c r="M252" s="14">
        <f t="shared" si="17"/>
        <v>41431.565868055557</v>
      </c>
      <c r="N252" t="b">
        <v>1</v>
      </c>
      <c r="O252">
        <v>437</v>
      </c>
      <c r="P252" t="b">
        <v>1</v>
      </c>
      <c r="Q252" t="s">
        <v>8267</v>
      </c>
      <c r="R252" s="10" t="s">
        <v>8308</v>
      </c>
      <c r="S252" t="s">
        <v>8313</v>
      </c>
      <c r="T252">
        <f t="shared" si="18"/>
        <v>106</v>
      </c>
      <c r="U252">
        <f t="shared" si="19"/>
        <v>72.48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4">
        <f t="shared" si="15"/>
        <v>41013.787569444445</v>
      </c>
      <c r="L253" s="13">
        <f t="shared" si="16"/>
        <v>2012</v>
      </c>
      <c r="M253" s="14">
        <f t="shared" si="17"/>
        <v>41045.791666666664</v>
      </c>
      <c r="N253" t="b">
        <v>1</v>
      </c>
      <c r="O253">
        <v>77</v>
      </c>
      <c r="P253" t="b">
        <v>1</v>
      </c>
      <c r="Q253" t="s">
        <v>8267</v>
      </c>
      <c r="R253" s="10" t="s">
        <v>8308</v>
      </c>
      <c r="S253" t="s">
        <v>8313</v>
      </c>
      <c r="T253">
        <f t="shared" si="18"/>
        <v>126</v>
      </c>
      <c r="U253">
        <f t="shared" si="19"/>
        <v>57.08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4">
        <f t="shared" si="15"/>
        <v>40266.662708333337</v>
      </c>
      <c r="L254" s="13">
        <f t="shared" si="16"/>
        <v>2010</v>
      </c>
      <c r="M254" s="14">
        <f t="shared" si="17"/>
        <v>40330.165972222225</v>
      </c>
      <c r="N254" t="b">
        <v>1</v>
      </c>
      <c r="O254">
        <v>108</v>
      </c>
      <c r="P254" t="b">
        <v>1</v>
      </c>
      <c r="Q254" t="s">
        <v>8267</v>
      </c>
      <c r="R254" s="10" t="s">
        <v>8308</v>
      </c>
      <c r="S254" t="s">
        <v>8313</v>
      </c>
      <c r="T254">
        <f t="shared" si="18"/>
        <v>185</v>
      </c>
      <c r="U254">
        <f t="shared" si="19"/>
        <v>85.44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4">
        <f t="shared" si="15"/>
        <v>40924.650868055556</v>
      </c>
      <c r="L255" s="13">
        <f t="shared" si="16"/>
        <v>2012</v>
      </c>
      <c r="M255" s="14">
        <f t="shared" si="17"/>
        <v>40954.650868055556</v>
      </c>
      <c r="N255" t="b">
        <v>1</v>
      </c>
      <c r="O255">
        <v>7</v>
      </c>
      <c r="P255" t="b">
        <v>1</v>
      </c>
      <c r="Q255" t="s">
        <v>8267</v>
      </c>
      <c r="R255" s="10" t="s">
        <v>8308</v>
      </c>
      <c r="S255" t="s">
        <v>8313</v>
      </c>
      <c r="T255">
        <f t="shared" si="18"/>
        <v>101</v>
      </c>
      <c r="U255">
        <f t="shared" si="19"/>
        <v>215.86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4">
        <f t="shared" si="15"/>
        <v>42263.952662037031</v>
      </c>
      <c r="L256" s="13">
        <f t="shared" si="16"/>
        <v>2015</v>
      </c>
      <c r="M256" s="14">
        <f t="shared" si="17"/>
        <v>42294.083333333328</v>
      </c>
      <c r="N256" t="b">
        <v>1</v>
      </c>
      <c r="O256">
        <v>314</v>
      </c>
      <c r="P256" t="b">
        <v>1</v>
      </c>
      <c r="Q256" t="s">
        <v>8267</v>
      </c>
      <c r="R256" s="10" t="s">
        <v>8308</v>
      </c>
      <c r="S256" t="s">
        <v>8313</v>
      </c>
      <c r="T256">
        <f t="shared" si="18"/>
        <v>117</v>
      </c>
      <c r="U256">
        <f t="shared" si="19"/>
        <v>89.39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4">
        <f t="shared" si="15"/>
        <v>40588.526412037041</v>
      </c>
      <c r="L257" s="13">
        <f t="shared" si="16"/>
        <v>2011</v>
      </c>
      <c r="M257" s="14">
        <f t="shared" si="17"/>
        <v>40618.48474537037</v>
      </c>
      <c r="N257" t="b">
        <v>1</v>
      </c>
      <c r="O257">
        <v>188</v>
      </c>
      <c r="P257" t="b">
        <v>1</v>
      </c>
      <c r="Q257" t="s">
        <v>8267</v>
      </c>
      <c r="R257" s="10" t="s">
        <v>8308</v>
      </c>
      <c r="S257" t="s">
        <v>8313</v>
      </c>
      <c r="T257">
        <f t="shared" si="18"/>
        <v>107</v>
      </c>
      <c r="U257">
        <f t="shared" si="19"/>
        <v>45.42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4">
        <f t="shared" si="15"/>
        <v>41319.769293981481</v>
      </c>
      <c r="L258" s="13">
        <f t="shared" si="16"/>
        <v>2013</v>
      </c>
      <c r="M258" s="14">
        <f t="shared" si="17"/>
        <v>41349.769293981481</v>
      </c>
      <c r="N258" t="b">
        <v>1</v>
      </c>
      <c r="O258">
        <v>275</v>
      </c>
      <c r="P258" t="b">
        <v>1</v>
      </c>
      <c r="Q258" t="s">
        <v>8267</v>
      </c>
      <c r="R258" s="10" t="s">
        <v>8308</v>
      </c>
      <c r="S258" t="s">
        <v>8313</v>
      </c>
      <c r="T258">
        <f t="shared" si="18"/>
        <v>139</v>
      </c>
      <c r="U258">
        <f t="shared" si="19"/>
        <v>65.760000000000005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4">
        <f t="shared" ref="K259:K322" si="20">(((J259/60)/60)/24)+DATE(1970,1,1)</f>
        <v>42479.626875000002</v>
      </c>
      <c r="L259" s="13">
        <f t="shared" ref="L259:L322" si="21">YEAR(K259)</f>
        <v>2016</v>
      </c>
      <c r="M259" s="14">
        <f t="shared" ref="M259:M322" si="22">(((I259/60)/60)/24)+DATE(1970,1,1)</f>
        <v>42509.626875000002</v>
      </c>
      <c r="N259" t="b">
        <v>1</v>
      </c>
      <c r="O259">
        <v>560</v>
      </c>
      <c r="P259" t="b">
        <v>1</v>
      </c>
      <c r="Q259" t="s">
        <v>8267</v>
      </c>
      <c r="R259" s="10" t="s">
        <v>8308</v>
      </c>
      <c r="S259" t="s">
        <v>8313</v>
      </c>
      <c r="T259">
        <f t="shared" ref="T259:T322" si="23">ROUND(E259/D259*100,0)</f>
        <v>107</v>
      </c>
      <c r="U259">
        <f t="shared" ref="U259:U322" si="24">IFERROR(ROUND(E259/O259,2),0)</f>
        <v>66.7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4">
        <f t="shared" si="20"/>
        <v>40682.051689814813</v>
      </c>
      <c r="L260" s="13">
        <f t="shared" si="21"/>
        <v>2011</v>
      </c>
      <c r="M260" s="14">
        <f t="shared" si="22"/>
        <v>40712.051689814813</v>
      </c>
      <c r="N260" t="b">
        <v>1</v>
      </c>
      <c r="O260">
        <v>688</v>
      </c>
      <c r="P260" t="b">
        <v>1</v>
      </c>
      <c r="Q260" t="s">
        <v>8267</v>
      </c>
      <c r="R260" s="10" t="s">
        <v>8308</v>
      </c>
      <c r="S260" t="s">
        <v>8313</v>
      </c>
      <c r="T260">
        <f t="shared" si="23"/>
        <v>191</v>
      </c>
      <c r="U260">
        <f t="shared" si="24"/>
        <v>83.35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4">
        <f t="shared" si="20"/>
        <v>42072.738067129627</v>
      </c>
      <c r="L261" s="13">
        <f t="shared" si="21"/>
        <v>2015</v>
      </c>
      <c r="M261" s="14">
        <f t="shared" si="22"/>
        <v>42102.738067129627</v>
      </c>
      <c r="N261" t="b">
        <v>1</v>
      </c>
      <c r="O261">
        <v>942</v>
      </c>
      <c r="P261" t="b">
        <v>1</v>
      </c>
      <c r="Q261" t="s">
        <v>8267</v>
      </c>
      <c r="R261" s="10" t="s">
        <v>8308</v>
      </c>
      <c r="S261" t="s">
        <v>8313</v>
      </c>
      <c r="T261">
        <f t="shared" si="23"/>
        <v>132</v>
      </c>
      <c r="U261">
        <f t="shared" si="24"/>
        <v>105.05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4">
        <f t="shared" si="20"/>
        <v>40330.755543981482</v>
      </c>
      <c r="L262" s="13">
        <f t="shared" si="21"/>
        <v>2010</v>
      </c>
      <c r="M262" s="14">
        <f t="shared" si="22"/>
        <v>40376.415972222225</v>
      </c>
      <c r="N262" t="b">
        <v>1</v>
      </c>
      <c r="O262">
        <v>88</v>
      </c>
      <c r="P262" t="b">
        <v>1</v>
      </c>
      <c r="Q262" t="s">
        <v>8267</v>
      </c>
      <c r="R262" s="10" t="s">
        <v>8308</v>
      </c>
      <c r="S262" t="s">
        <v>8313</v>
      </c>
      <c r="T262">
        <f t="shared" si="23"/>
        <v>106</v>
      </c>
      <c r="U262">
        <f t="shared" si="24"/>
        <v>120.91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4">
        <f t="shared" si="20"/>
        <v>41017.885462962964</v>
      </c>
      <c r="L263" s="13">
        <f t="shared" si="21"/>
        <v>2012</v>
      </c>
      <c r="M263" s="14">
        <f t="shared" si="22"/>
        <v>41067.621527777781</v>
      </c>
      <c r="N263" t="b">
        <v>1</v>
      </c>
      <c r="O263">
        <v>220</v>
      </c>
      <c r="P263" t="b">
        <v>1</v>
      </c>
      <c r="Q263" t="s">
        <v>8267</v>
      </c>
      <c r="R263" s="10" t="s">
        <v>8308</v>
      </c>
      <c r="S263" t="s">
        <v>8313</v>
      </c>
      <c r="T263">
        <f t="shared" si="23"/>
        <v>107</v>
      </c>
      <c r="U263">
        <f t="shared" si="24"/>
        <v>97.64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4">
        <f t="shared" si="20"/>
        <v>40555.24800925926</v>
      </c>
      <c r="L264" s="13">
        <f t="shared" si="21"/>
        <v>2011</v>
      </c>
      <c r="M264" s="14">
        <f t="shared" si="22"/>
        <v>40600.24800925926</v>
      </c>
      <c r="N264" t="b">
        <v>1</v>
      </c>
      <c r="O264">
        <v>145</v>
      </c>
      <c r="P264" t="b">
        <v>1</v>
      </c>
      <c r="Q264" t="s">
        <v>8267</v>
      </c>
      <c r="R264" s="10" t="s">
        <v>8308</v>
      </c>
      <c r="S264" t="s">
        <v>8313</v>
      </c>
      <c r="T264">
        <f t="shared" si="23"/>
        <v>240</v>
      </c>
      <c r="U264">
        <f t="shared" si="24"/>
        <v>41.38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4">
        <f t="shared" si="20"/>
        <v>41149.954791666663</v>
      </c>
      <c r="L265" s="13">
        <f t="shared" si="21"/>
        <v>2012</v>
      </c>
      <c r="M265" s="14">
        <f t="shared" si="22"/>
        <v>41179.954791666663</v>
      </c>
      <c r="N265" t="b">
        <v>1</v>
      </c>
      <c r="O265">
        <v>963</v>
      </c>
      <c r="P265" t="b">
        <v>1</v>
      </c>
      <c r="Q265" t="s">
        <v>8267</v>
      </c>
      <c r="R265" s="10" t="s">
        <v>8308</v>
      </c>
      <c r="S265" t="s">
        <v>8313</v>
      </c>
      <c r="T265">
        <f t="shared" si="23"/>
        <v>118</v>
      </c>
      <c r="U265">
        <f t="shared" si="24"/>
        <v>30.65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4">
        <f t="shared" si="20"/>
        <v>41010.620312500003</v>
      </c>
      <c r="L266" s="13">
        <f t="shared" si="21"/>
        <v>2012</v>
      </c>
      <c r="M266" s="14">
        <f t="shared" si="22"/>
        <v>41040.620312500003</v>
      </c>
      <c r="N266" t="b">
        <v>1</v>
      </c>
      <c r="O266">
        <v>91</v>
      </c>
      <c r="P266" t="b">
        <v>1</v>
      </c>
      <c r="Q266" t="s">
        <v>8267</v>
      </c>
      <c r="R266" s="10" t="s">
        <v>8308</v>
      </c>
      <c r="S266" t="s">
        <v>8313</v>
      </c>
      <c r="T266">
        <f t="shared" si="23"/>
        <v>118</v>
      </c>
      <c r="U266">
        <f t="shared" si="24"/>
        <v>64.95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4">
        <f t="shared" si="20"/>
        <v>40267.245717592588</v>
      </c>
      <c r="L267" s="13">
        <f t="shared" si="21"/>
        <v>2010</v>
      </c>
      <c r="M267" s="14">
        <f t="shared" si="22"/>
        <v>40308.844444444447</v>
      </c>
      <c r="N267" t="b">
        <v>1</v>
      </c>
      <c r="O267">
        <v>58</v>
      </c>
      <c r="P267" t="b">
        <v>1</v>
      </c>
      <c r="Q267" t="s">
        <v>8267</v>
      </c>
      <c r="R267" s="10" t="s">
        <v>8308</v>
      </c>
      <c r="S267" t="s">
        <v>8313</v>
      </c>
      <c r="T267">
        <f t="shared" si="23"/>
        <v>111</v>
      </c>
      <c r="U267">
        <f t="shared" si="24"/>
        <v>95.78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4">
        <f t="shared" si="20"/>
        <v>40205.174849537041</v>
      </c>
      <c r="L268" s="13">
        <f t="shared" si="21"/>
        <v>2010</v>
      </c>
      <c r="M268" s="14">
        <f t="shared" si="22"/>
        <v>40291.160416666666</v>
      </c>
      <c r="N268" t="b">
        <v>1</v>
      </c>
      <c r="O268">
        <v>36</v>
      </c>
      <c r="P268" t="b">
        <v>1</v>
      </c>
      <c r="Q268" t="s">
        <v>8267</v>
      </c>
      <c r="R268" s="10" t="s">
        <v>8308</v>
      </c>
      <c r="S268" t="s">
        <v>8313</v>
      </c>
      <c r="T268">
        <f t="shared" si="23"/>
        <v>146</v>
      </c>
      <c r="U268">
        <f t="shared" si="24"/>
        <v>40.42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4">
        <f t="shared" si="20"/>
        <v>41785.452534722222</v>
      </c>
      <c r="L269" s="13">
        <f t="shared" si="21"/>
        <v>2014</v>
      </c>
      <c r="M269" s="14">
        <f t="shared" si="22"/>
        <v>41815.452534722222</v>
      </c>
      <c r="N269" t="b">
        <v>1</v>
      </c>
      <c r="O269">
        <v>165</v>
      </c>
      <c r="P269" t="b">
        <v>1</v>
      </c>
      <c r="Q269" t="s">
        <v>8267</v>
      </c>
      <c r="R269" s="10" t="s">
        <v>8308</v>
      </c>
      <c r="S269" t="s">
        <v>8313</v>
      </c>
      <c r="T269">
        <f t="shared" si="23"/>
        <v>132</v>
      </c>
      <c r="U269">
        <f t="shared" si="24"/>
        <v>78.58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4">
        <f t="shared" si="20"/>
        <v>40809.15252314815</v>
      </c>
      <c r="L270" s="13">
        <f t="shared" si="21"/>
        <v>2011</v>
      </c>
      <c r="M270" s="14">
        <f t="shared" si="22"/>
        <v>40854.194189814814</v>
      </c>
      <c r="N270" t="b">
        <v>1</v>
      </c>
      <c r="O270">
        <v>111</v>
      </c>
      <c r="P270" t="b">
        <v>1</v>
      </c>
      <c r="Q270" t="s">
        <v>8267</v>
      </c>
      <c r="R270" s="10" t="s">
        <v>8308</v>
      </c>
      <c r="S270" t="s">
        <v>8313</v>
      </c>
      <c r="T270">
        <f t="shared" si="23"/>
        <v>111</v>
      </c>
      <c r="U270">
        <f t="shared" si="24"/>
        <v>50.18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4">
        <f t="shared" si="20"/>
        <v>42758.197013888886</v>
      </c>
      <c r="L271" s="13">
        <f t="shared" si="21"/>
        <v>2017</v>
      </c>
      <c r="M271" s="14">
        <f t="shared" si="22"/>
        <v>42788.197013888886</v>
      </c>
      <c r="N271" t="b">
        <v>1</v>
      </c>
      <c r="O271">
        <v>1596</v>
      </c>
      <c r="P271" t="b">
        <v>1</v>
      </c>
      <c r="Q271" t="s">
        <v>8267</v>
      </c>
      <c r="R271" s="10" t="s">
        <v>8308</v>
      </c>
      <c r="S271" t="s">
        <v>8313</v>
      </c>
      <c r="T271">
        <f t="shared" si="23"/>
        <v>147</v>
      </c>
      <c r="U271">
        <f t="shared" si="24"/>
        <v>92.25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4">
        <f t="shared" si="20"/>
        <v>40637.866550925923</v>
      </c>
      <c r="L272" s="13">
        <f t="shared" si="21"/>
        <v>2011</v>
      </c>
      <c r="M272" s="14">
        <f t="shared" si="22"/>
        <v>40688.166666666664</v>
      </c>
      <c r="N272" t="b">
        <v>1</v>
      </c>
      <c r="O272">
        <v>61</v>
      </c>
      <c r="P272" t="b">
        <v>1</v>
      </c>
      <c r="Q272" t="s">
        <v>8267</v>
      </c>
      <c r="R272" s="10" t="s">
        <v>8308</v>
      </c>
      <c r="S272" t="s">
        <v>8313</v>
      </c>
      <c r="T272">
        <f t="shared" si="23"/>
        <v>153</v>
      </c>
      <c r="U272">
        <f t="shared" si="24"/>
        <v>57.54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4">
        <f t="shared" si="20"/>
        <v>41612.10024305556</v>
      </c>
      <c r="L273" s="13">
        <f t="shared" si="21"/>
        <v>2013</v>
      </c>
      <c r="M273" s="14">
        <f t="shared" si="22"/>
        <v>41641.333333333336</v>
      </c>
      <c r="N273" t="b">
        <v>1</v>
      </c>
      <c r="O273">
        <v>287</v>
      </c>
      <c r="P273" t="b">
        <v>1</v>
      </c>
      <c r="Q273" t="s">
        <v>8267</v>
      </c>
      <c r="R273" s="10" t="s">
        <v>8308</v>
      </c>
      <c r="S273" t="s">
        <v>8313</v>
      </c>
      <c r="T273">
        <f t="shared" si="23"/>
        <v>105</v>
      </c>
      <c r="U273">
        <f t="shared" si="24"/>
        <v>109.42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4">
        <f t="shared" si="20"/>
        <v>40235.900358796294</v>
      </c>
      <c r="L274" s="13">
        <f t="shared" si="21"/>
        <v>2010</v>
      </c>
      <c r="M274" s="14">
        <f t="shared" si="22"/>
        <v>40296.78402777778</v>
      </c>
      <c r="N274" t="b">
        <v>1</v>
      </c>
      <c r="O274">
        <v>65</v>
      </c>
      <c r="P274" t="b">
        <v>1</v>
      </c>
      <c r="Q274" t="s">
        <v>8267</v>
      </c>
      <c r="R274" s="10" t="s">
        <v>8308</v>
      </c>
      <c r="S274" t="s">
        <v>8313</v>
      </c>
      <c r="T274">
        <f t="shared" si="23"/>
        <v>177</v>
      </c>
      <c r="U274">
        <f t="shared" si="24"/>
        <v>81.89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4">
        <f t="shared" si="20"/>
        <v>40697.498449074075</v>
      </c>
      <c r="L275" s="13">
        <f t="shared" si="21"/>
        <v>2011</v>
      </c>
      <c r="M275" s="14">
        <f t="shared" si="22"/>
        <v>40727.498449074075</v>
      </c>
      <c r="N275" t="b">
        <v>1</v>
      </c>
      <c r="O275">
        <v>118</v>
      </c>
      <c r="P275" t="b">
        <v>1</v>
      </c>
      <c r="Q275" t="s">
        <v>8267</v>
      </c>
      <c r="R275" s="10" t="s">
        <v>8308</v>
      </c>
      <c r="S275" t="s">
        <v>8313</v>
      </c>
      <c r="T275">
        <f t="shared" si="23"/>
        <v>108</v>
      </c>
      <c r="U275">
        <f t="shared" si="24"/>
        <v>45.67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4">
        <f t="shared" si="20"/>
        <v>40969.912372685183</v>
      </c>
      <c r="L276" s="13">
        <f t="shared" si="21"/>
        <v>2012</v>
      </c>
      <c r="M276" s="14">
        <f t="shared" si="22"/>
        <v>41004.290972222225</v>
      </c>
      <c r="N276" t="b">
        <v>1</v>
      </c>
      <c r="O276">
        <v>113</v>
      </c>
      <c r="P276" t="b">
        <v>1</v>
      </c>
      <c r="Q276" t="s">
        <v>8267</v>
      </c>
      <c r="R276" s="10" t="s">
        <v>8308</v>
      </c>
      <c r="S276" t="s">
        <v>8313</v>
      </c>
      <c r="T276">
        <f t="shared" si="23"/>
        <v>156</v>
      </c>
      <c r="U276">
        <f t="shared" si="24"/>
        <v>55.22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4">
        <f t="shared" si="20"/>
        <v>41193.032013888893</v>
      </c>
      <c r="L277" s="13">
        <f t="shared" si="21"/>
        <v>2012</v>
      </c>
      <c r="M277" s="14">
        <f t="shared" si="22"/>
        <v>41223.073680555557</v>
      </c>
      <c r="N277" t="b">
        <v>1</v>
      </c>
      <c r="O277">
        <v>332</v>
      </c>
      <c r="P277" t="b">
        <v>1</v>
      </c>
      <c r="Q277" t="s">
        <v>8267</v>
      </c>
      <c r="R277" s="10" t="s">
        <v>8308</v>
      </c>
      <c r="S277" t="s">
        <v>8313</v>
      </c>
      <c r="T277">
        <f t="shared" si="23"/>
        <v>108</v>
      </c>
      <c r="U277">
        <f t="shared" si="24"/>
        <v>65.3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4">
        <f t="shared" si="20"/>
        <v>40967.081874999996</v>
      </c>
      <c r="L278" s="13">
        <f t="shared" si="21"/>
        <v>2012</v>
      </c>
      <c r="M278" s="14">
        <f t="shared" si="22"/>
        <v>41027.040208333332</v>
      </c>
      <c r="N278" t="b">
        <v>1</v>
      </c>
      <c r="O278">
        <v>62</v>
      </c>
      <c r="P278" t="b">
        <v>1</v>
      </c>
      <c r="Q278" t="s">
        <v>8267</v>
      </c>
      <c r="R278" s="10" t="s">
        <v>8308</v>
      </c>
      <c r="S278" t="s">
        <v>8313</v>
      </c>
      <c r="T278">
        <f t="shared" si="23"/>
        <v>148</v>
      </c>
      <c r="U278">
        <f t="shared" si="24"/>
        <v>95.23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4">
        <f t="shared" si="20"/>
        <v>42117.891423611116</v>
      </c>
      <c r="L279" s="13">
        <f t="shared" si="21"/>
        <v>2015</v>
      </c>
      <c r="M279" s="14">
        <f t="shared" si="22"/>
        <v>42147.891423611116</v>
      </c>
      <c r="N279" t="b">
        <v>1</v>
      </c>
      <c r="O279">
        <v>951</v>
      </c>
      <c r="P279" t="b">
        <v>1</v>
      </c>
      <c r="Q279" t="s">
        <v>8267</v>
      </c>
      <c r="R279" s="10" t="s">
        <v>8308</v>
      </c>
      <c r="S279" t="s">
        <v>8313</v>
      </c>
      <c r="T279">
        <f t="shared" si="23"/>
        <v>110</v>
      </c>
      <c r="U279">
        <f t="shared" si="24"/>
        <v>75.44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4">
        <f t="shared" si="20"/>
        <v>41164.040960648148</v>
      </c>
      <c r="L280" s="13">
        <f t="shared" si="21"/>
        <v>2012</v>
      </c>
      <c r="M280" s="14">
        <f t="shared" si="22"/>
        <v>41194.040960648148</v>
      </c>
      <c r="N280" t="b">
        <v>1</v>
      </c>
      <c r="O280">
        <v>415</v>
      </c>
      <c r="P280" t="b">
        <v>1</v>
      </c>
      <c r="Q280" t="s">
        <v>8267</v>
      </c>
      <c r="R280" s="10" t="s">
        <v>8308</v>
      </c>
      <c r="S280" t="s">
        <v>8313</v>
      </c>
      <c r="T280">
        <f t="shared" si="23"/>
        <v>150</v>
      </c>
      <c r="U280">
        <f t="shared" si="24"/>
        <v>97.82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4">
        <f t="shared" si="20"/>
        <v>42759.244166666671</v>
      </c>
      <c r="L281" s="13">
        <f t="shared" si="21"/>
        <v>2017</v>
      </c>
      <c r="M281" s="14">
        <f t="shared" si="22"/>
        <v>42793.084027777775</v>
      </c>
      <c r="N281" t="b">
        <v>1</v>
      </c>
      <c r="O281">
        <v>305</v>
      </c>
      <c r="P281" t="b">
        <v>1</v>
      </c>
      <c r="Q281" t="s">
        <v>8267</v>
      </c>
      <c r="R281" s="10" t="s">
        <v>8308</v>
      </c>
      <c r="S281" t="s">
        <v>8313</v>
      </c>
      <c r="T281">
        <f t="shared" si="23"/>
        <v>157</v>
      </c>
      <c r="U281">
        <f t="shared" si="24"/>
        <v>87.69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4">
        <f t="shared" si="20"/>
        <v>41744.590682870366</v>
      </c>
      <c r="L282" s="13">
        <f t="shared" si="21"/>
        <v>2014</v>
      </c>
      <c r="M282" s="14">
        <f t="shared" si="22"/>
        <v>41789.590682870366</v>
      </c>
      <c r="N282" t="b">
        <v>1</v>
      </c>
      <c r="O282">
        <v>2139</v>
      </c>
      <c r="P282" t="b">
        <v>1</v>
      </c>
      <c r="Q282" t="s">
        <v>8267</v>
      </c>
      <c r="R282" s="10" t="s">
        <v>8308</v>
      </c>
      <c r="S282" t="s">
        <v>8313</v>
      </c>
      <c r="T282">
        <f t="shared" si="23"/>
        <v>156</v>
      </c>
      <c r="U282">
        <f t="shared" si="24"/>
        <v>54.75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4">
        <f t="shared" si="20"/>
        <v>39950.163344907407</v>
      </c>
      <c r="L283" s="13">
        <f t="shared" si="21"/>
        <v>2009</v>
      </c>
      <c r="M283" s="14">
        <f t="shared" si="22"/>
        <v>40035.80972222222</v>
      </c>
      <c r="N283" t="b">
        <v>1</v>
      </c>
      <c r="O283">
        <v>79</v>
      </c>
      <c r="P283" t="b">
        <v>1</v>
      </c>
      <c r="Q283" t="s">
        <v>8267</v>
      </c>
      <c r="R283" s="10" t="s">
        <v>8308</v>
      </c>
      <c r="S283" t="s">
        <v>8313</v>
      </c>
      <c r="T283">
        <f t="shared" si="23"/>
        <v>121</v>
      </c>
      <c r="U283">
        <f t="shared" si="24"/>
        <v>83.95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4">
        <f t="shared" si="20"/>
        <v>40194.920046296298</v>
      </c>
      <c r="L284" s="13">
        <f t="shared" si="21"/>
        <v>2010</v>
      </c>
      <c r="M284" s="14">
        <f t="shared" si="22"/>
        <v>40231.916666666664</v>
      </c>
      <c r="N284" t="b">
        <v>1</v>
      </c>
      <c r="O284">
        <v>179</v>
      </c>
      <c r="P284" t="b">
        <v>1</v>
      </c>
      <c r="Q284" t="s">
        <v>8267</v>
      </c>
      <c r="R284" s="10" t="s">
        <v>8308</v>
      </c>
      <c r="S284" t="s">
        <v>8313</v>
      </c>
      <c r="T284">
        <f t="shared" si="23"/>
        <v>101</v>
      </c>
      <c r="U284">
        <f t="shared" si="24"/>
        <v>254.39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4">
        <f t="shared" si="20"/>
        <v>40675.71</v>
      </c>
      <c r="L285" s="13">
        <f t="shared" si="21"/>
        <v>2011</v>
      </c>
      <c r="M285" s="14">
        <f t="shared" si="22"/>
        <v>40695.207638888889</v>
      </c>
      <c r="N285" t="b">
        <v>1</v>
      </c>
      <c r="O285">
        <v>202</v>
      </c>
      <c r="P285" t="b">
        <v>1</v>
      </c>
      <c r="Q285" t="s">
        <v>8267</v>
      </c>
      <c r="R285" s="10" t="s">
        <v>8308</v>
      </c>
      <c r="S285" t="s">
        <v>8313</v>
      </c>
      <c r="T285">
        <f t="shared" si="23"/>
        <v>114</v>
      </c>
      <c r="U285">
        <f t="shared" si="24"/>
        <v>101.83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4">
        <f t="shared" si="20"/>
        <v>40904.738194444442</v>
      </c>
      <c r="L286" s="13">
        <f t="shared" si="21"/>
        <v>2011</v>
      </c>
      <c r="M286" s="14">
        <f t="shared" si="22"/>
        <v>40929.738194444442</v>
      </c>
      <c r="N286" t="b">
        <v>1</v>
      </c>
      <c r="O286">
        <v>760</v>
      </c>
      <c r="P286" t="b">
        <v>1</v>
      </c>
      <c r="Q286" t="s">
        <v>8267</v>
      </c>
      <c r="R286" s="10" t="s">
        <v>8308</v>
      </c>
      <c r="S286" t="s">
        <v>8313</v>
      </c>
      <c r="T286">
        <f t="shared" si="23"/>
        <v>105</v>
      </c>
      <c r="U286">
        <f t="shared" si="24"/>
        <v>55.07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4">
        <f t="shared" si="20"/>
        <v>41506.756111111114</v>
      </c>
      <c r="L287" s="13">
        <f t="shared" si="21"/>
        <v>2013</v>
      </c>
      <c r="M287" s="14">
        <f t="shared" si="22"/>
        <v>41536.756111111114</v>
      </c>
      <c r="N287" t="b">
        <v>1</v>
      </c>
      <c r="O287">
        <v>563</v>
      </c>
      <c r="P287" t="b">
        <v>1</v>
      </c>
      <c r="Q287" t="s">
        <v>8267</v>
      </c>
      <c r="R287" s="10" t="s">
        <v>8308</v>
      </c>
      <c r="S287" t="s">
        <v>8313</v>
      </c>
      <c r="T287">
        <f t="shared" si="23"/>
        <v>229</v>
      </c>
      <c r="U287">
        <f t="shared" si="24"/>
        <v>56.9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4">
        <f t="shared" si="20"/>
        <v>41313.816249999996</v>
      </c>
      <c r="L288" s="13">
        <f t="shared" si="21"/>
        <v>2013</v>
      </c>
      <c r="M288" s="14">
        <f t="shared" si="22"/>
        <v>41358.774583333332</v>
      </c>
      <c r="N288" t="b">
        <v>1</v>
      </c>
      <c r="O288">
        <v>135</v>
      </c>
      <c r="P288" t="b">
        <v>1</v>
      </c>
      <c r="Q288" t="s">
        <v>8267</v>
      </c>
      <c r="R288" s="10" t="s">
        <v>8308</v>
      </c>
      <c r="S288" t="s">
        <v>8313</v>
      </c>
      <c r="T288">
        <f t="shared" si="23"/>
        <v>109</v>
      </c>
      <c r="U288">
        <f t="shared" si="24"/>
        <v>121.28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4">
        <f t="shared" si="20"/>
        <v>41184.277986111112</v>
      </c>
      <c r="L289" s="13">
        <f t="shared" si="21"/>
        <v>2012</v>
      </c>
      <c r="M289" s="14">
        <f t="shared" si="22"/>
        <v>41215.166666666664</v>
      </c>
      <c r="N289" t="b">
        <v>1</v>
      </c>
      <c r="O289">
        <v>290</v>
      </c>
      <c r="P289" t="b">
        <v>1</v>
      </c>
      <c r="Q289" t="s">
        <v>8267</v>
      </c>
      <c r="R289" s="10" t="s">
        <v>8308</v>
      </c>
      <c r="S289" t="s">
        <v>8313</v>
      </c>
      <c r="T289">
        <f t="shared" si="23"/>
        <v>176</v>
      </c>
      <c r="U289">
        <f t="shared" si="24"/>
        <v>91.19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4">
        <f t="shared" si="20"/>
        <v>41051.168900462959</v>
      </c>
      <c r="L290" s="13">
        <f t="shared" si="21"/>
        <v>2012</v>
      </c>
      <c r="M290" s="14">
        <f t="shared" si="22"/>
        <v>41086.168900462959</v>
      </c>
      <c r="N290" t="b">
        <v>1</v>
      </c>
      <c r="O290">
        <v>447</v>
      </c>
      <c r="P290" t="b">
        <v>1</v>
      </c>
      <c r="Q290" t="s">
        <v>8267</v>
      </c>
      <c r="R290" s="10" t="s">
        <v>8308</v>
      </c>
      <c r="S290" t="s">
        <v>8313</v>
      </c>
      <c r="T290">
        <f t="shared" si="23"/>
        <v>103</v>
      </c>
      <c r="U290">
        <f t="shared" si="24"/>
        <v>115.45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4">
        <f t="shared" si="20"/>
        <v>41550.456412037034</v>
      </c>
      <c r="L291" s="13">
        <f t="shared" si="21"/>
        <v>2013</v>
      </c>
      <c r="M291" s="14">
        <f t="shared" si="22"/>
        <v>41580.456412037034</v>
      </c>
      <c r="N291" t="b">
        <v>1</v>
      </c>
      <c r="O291">
        <v>232</v>
      </c>
      <c r="P291" t="b">
        <v>1</v>
      </c>
      <c r="Q291" t="s">
        <v>8267</v>
      </c>
      <c r="R291" s="10" t="s">
        <v>8308</v>
      </c>
      <c r="S291" t="s">
        <v>8313</v>
      </c>
      <c r="T291">
        <f t="shared" si="23"/>
        <v>105</v>
      </c>
      <c r="U291">
        <f t="shared" si="24"/>
        <v>67.77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4">
        <f t="shared" si="20"/>
        <v>40526.36917824074</v>
      </c>
      <c r="L292" s="13">
        <f t="shared" si="21"/>
        <v>2010</v>
      </c>
      <c r="M292" s="14">
        <f t="shared" si="22"/>
        <v>40576.332638888889</v>
      </c>
      <c r="N292" t="b">
        <v>1</v>
      </c>
      <c r="O292">
        <v>168</v>
      </c>
      <c r="P292" t="b">
        <v>1</v>
      </c>
      <c r="Q292" t="s">
        <v>8267</v>
      </c>
      <c r="R292" s="10" t="s">
        <v>8308</v>
      </c>
      <c r="S292" t="s">
        <v>8313</v>
      </c>
      <c r="T292">
        <f t="shared" si="23"/>
        <v>107</v>
      </c>
      <c r="U292">
        <f t="shared" si="24"/>
        <v>28.58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4">
        <f t="shared" si="20"/>
        <v>41376.769050925926</v>
      </c>
      <c r="L293" s="13">
        <f t="shared" si="21"/>
        <v>2013</v>
      </c>
      <c r="M293" s="14">
        <f t="shared" si="22"/>
        <v>41395.000694444447</v>
      </c>
      <c r="N293" t="b">
        <v>1</v>
      </c>
      <c r="O293">
        <v>128</v>
      </c>
      <c r="P293" t="b">
        <v>1</v>
      </c>
      <c r="Q293" t="s">
        <v>8267</v>
      </c>
      <c r="R293" s="10" t="s">
        <v>8308</v>
      </c>
      <c r="S293" t="s">
        <v>8313</v>
      </c>
      <c r="T293">
        <f t="shared" si="23"/>
        <v>120</v>
      </c>
      <c r="U293">
        <f t="shared" si="24"/>
        <v>46.88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4">
        <f t="shared" si="20"/>
        <v>40812.803229166668</v>
      </c>
      <c r="L294" s="13">
        <f t="shared" si="21"/>
        <v>2011</v>
      </c>
      <c r="M294" s="14">
        <f t="shared" si="22"/>
        <v>40845.165972222225</v>
      </c>
      <c r="N294" t="b">
        <v>1</v>
      </c>
      <c r="O294">
        <v>493</v>
      </c>
      <c r="P294" t="b">
        <v>1</v>
      </c>
      <c r="Q294" t="s">
        <v>8267</v>
      </c>
      <c r="R294" s="10" t="s">
        <v>8308</v>
      </c>
      <c r="S294" t="s">
        <v>8313</v>
      </c>
      <c r="T294">
        <f t="shared" si="23"/>
        <v>102</v>
      </c>
      <c r="U294">
        <f t="shared" si="24"/>
        <v>154.41999999999999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4">
        <f t="shared" si="20"/>
        <v>41719.667986111112</v>
      </c>
      <c r="L295" s="13">
        <f t="shared" si="21"/>
        <v>2014</v>
      </c>
      <c r="M295" s="14">
        <f t="shared" si="22"/>
        <v>41749.667986111112</v>
      </c>
      <c r="N295" t="b">
        <v>1</v>
      </c>
      <c r="O295">
        <v>131</v>
      </c>
      <c r="P295" t="b">
        <v>1</v>
      </c>
      <c r="Q295" t="s">
        <v>8267</v>
      </c>
      <c r="R295" s="10" t="s">
        <v>8308</v>
      </c>
      <c r="S295" t="s">
        <v>8313</v>
      </c>
      <c r="T295">
        <f t="shared" si="23"/>
        <v>101</v>
      </c>
      <c r="U295">
        <f t="shared" si="24"/>
        <v>201.22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4">
        <f t="shared" si="20"/>
        <v>40343.084421296298</v>
      </c>
      <c r="L296" s="13">
        <f t="shared" si="21"/>
        <v>2010</v>
      </c>
      <c r="M296" s="14">
        <f t="shared" si="22"/>
        <v>40378.666666666664</v>
      </c>
      <c r="N296" t="b">
        <v>1</v>
      </c>
      <c r="O296">
        <v>50</v>
      </c>
      <c r="P296" t="b">
        <v>1</v>
      </c>
      <c r="Q296" t="s">
        <v>8267</v>
      </c>
      <c r="R296" s="10" t="s">
        <v>8308</v>
      </c>
      <c r="S296" t="s">
        <v>8313</v>
      </c>
      <c r="T296">
        <f t="shared" si="23"/>
        <v>100</v>
      </c>
      <c r="U296">
        <f t="shared" si="24"/>
        <v>100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4">
        <f t="shared" si="20"/>
        <v>41519.004733796297</v>
      </c>
      <c r="L297" s="13">
        <f t="shared" si="21"/>
        <v>2013</v>
      </c>
      <c r="M297" s="14">
        <f t="shared" si="22"/>
        <v>41579</v>
      </c>
      <c r="N297" t="b">
        <v>1</v>
      </c>
      <c r="O297">
        <v>665</v>
      </c>
      <c r="P297" t="b">
        <v>1</v>
      </c>
      <c r="Q297" t="s">
        <v>8267</v>
      </c>
      <c r="R297" s="10" t="s">
        <v>8308</v>
      </c>
      <c r="S297" t="s">
        <v>8313</v>
      </c>
      <c r="T297">
        <f t="shared" si="23"/>
        <v>133</v>
      </c>
      <c r="U297">
        <f t="shared" si="24"/>
        <v>100.08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4">
        <f t="shared" si="20"/>
        <v>41134.475497685184</v>
      </c>
      <c r="L298" s="13">
        <f t="shared" si="21"/>
        <v>2012</v>
      </c>
      <c r="M298" s="14">
        <f t="shared" si="22"/>
        <v>41159.475497685184</v>
      </c>
      <c r="N298" t="b">
        <v>1</v>
      </c>
      <c r="O298">
        <v>129</v>
      </c>
      <c r="P298" t="b">
        <v>1</v>
      </c>
      <c r="Q298" t="s">
        <v>8267</v>
      </c>
      <c r="R298" s="10" t="s">
        <v>8308</v>
      </c>
      <c r="S298" t="s">
        <v>8313</v>
      </c>
      <c r="T298">
        <f t="shared" si="23"/>
        <v>119</v>
      </c>
      <c r="U298">
        <f t="shared" si="24"/>
        <v>230.09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4">
        <f t="shared" si="20"/>
        <v>42089.72802083334</v>
      </c>
      <c r="L299" s="13">
        <f t="shared" si="21"/>
        <v>2015</v>
      </c>
      <c r="M299" s="14">
        <f t="shared" si="22"/>
        <v>42125.165972222225</v>
      </c>
      <c r="N299" t="b">
        <v>1</v>
      </c>
      <c r="O299">
        <v>142</v>
      </c>
      <c r="P299" t="b">
        <v>1</v>
      </c>
      <c r="Q299" t="s">
        <v>8267</v>
      </c>
      <c r="R299" s="10" t="s">
        <v>8308</v>
      </c>
      <c r="S299" t="s">
        <v>8313</v>
      </c>
      <c r="T299">
        <f t="shared" si="23"/>
        <v>101</v>
      </c>
      <c r="U299">
        <f t="shared" si="24"/>
        <v>141.75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4">
        <f t="shared" si="20"/>
        <v>41709.463518518518</v>
      </c>
      <c r="L300" s="13">
        <f t="shared" si="21"/>
        <v>2014</v>
      </c>
      <c r="M300" s="14">
        <f t="shared" si="22"/>
        <v>41768.875</v>
      </c>
      <c r="N300" t="b">
        <v>1</v>
      </c>
      <c r="O300">
        <v>2436</v>
      </c>
      <c r="P300" t="b">
        <v>1</v>
      </c>
      <c r="Q300" t="s">
        <v>8267</v>
      </c>
      <c r="R300" s="10" t="s">
        <v>8308</v>
      </c>
      <c r="S300" t="s">
        <v>8313</v>
      </c>
      <c r="T300">
        <f t="shared" si="23"/>
        <v>109</v>
      </c>
      <c r="U300">
        <f t="shared" si="24"/>
        <v>56.34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4">
        <f t="shared" si="20"/>
        <v>40469.225231481483</v>
      </c>
      <c r="L301" s="13">
        <f t="shared" si="21"/>
        <v>2010</v>
      </c>
      <c r="M301" s="14">
        <f t="shared" si="22"/>
        <v>40499.266898148147</v>
      </c>
      <c r="N301" t="b">
        <v>1</v>
      </c>
      <c r="O301">
        <v>244</v>
      </c>
      <c r="P301" t="b">
        <v>1</v>
      </c>
      <c r="Q301" t="s">
        <v>8267</v>
      </c>
      <c r="R301" s="10" t="s">
        <v>8308</v>
      </c>
      <c r="S301" t="s">
        <v>8313</v>
      </c>
      <c r="T301">
        <f t="shared" si="23"/>
        <v>179</v>
      </c>
      <c r="U301">
        <f t="shared" si="24"/>
        <v>73.34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4">
        <f t="shared" si="20"/>
        <v>40626.959930555553</v>
      </c>
      <c r="L302" s="13">
        <f t="shared" si="21"/>
        <v>2011</v>
      </c>
      <c r="M302" s="14">
        <f t="shared" si="22"/>
        <v>40657.959930555553</v>
      </c>
      <c r="N302" t="b">
        <v>1</v>
      </c>
      <c r="O302">
        <v>298</v>
      </c>
      <c r="P302" t="b">
        <v>1</v>
      </c>
      <c r="Q302" t="s">
        <v>8267</v>
      </c>
      <c r="R302" s="10" t="s">
        <v>8308</v>
      </c>
      <c r="S302" t="s">
        <v>8313</v>
      </c>
      <c r="T302">
        <f t="shared" si="23"/>
        <v>102</v>
      </c>
      <c r="U302">
        <f t="shared" si="24"/>
        <v>85.34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4">
        <f t="shared" si="20"/>
        <v>41312.737673611111</v>
      </c>
      <c r="L303" s="13">
        <f t="shared" si="21"/>
        <v>2013</v>
      </c>
      <c r="M303" s="14">
        <f t="shared" si="22"/>
        <v>41352.696006944447</v>
      </c>
      <c r="N303" t="b">
        <v>1</v>
      </c>
      <c r="O303">
        <v>251</v>
      </c>
      <c r="P303" t="b">
        <v>1</v>
      </c>
      <c r="Q303" t="s">
        <v>8267</v>
      </c>
      <c r="R303" s="10" t="s">
        <v>8308</v>
      </c>
      <c r="S303" t="s">
        <v>8313</v>
      </c>
      <c r="T303">
        <f t="shared" si="23"/>
        <v>119</v>
      </c>
      <c r="U303">
        <f t="shared" si="24"/>
        <v>61.5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4">
        <f t="shared" si="20"/>
        <v>40933.856921296298</v>
      </c>
      <c r="L304" s="13">
        <f t="shared" si="21"/>
        <v>2012</v>
      </c>
      <c r="M304" s="14">
        <f t="shared" si="22"/>
        <v>40963.856921296298</v>
      </c>
      <c r="N304" t="b">
        <v>1</v>
      </c>
      <c r="O304">
        <v>108</v>
      </c>
      <c r="P304" t="b">
        <v>1</v>
      </c>
      <c r="Q304" t="s">
        <v>8267</v>
      </c>
      <c r="R304" s="10" t="s">
        <v>8308</v>
      </c>
      <c r="S304" t="s">
        <v>8313</v>
      </c>
      <c r="T304">
        <f t="shared" si="23"/>
        <v>100</v>
      </c>
      <c r="U304">
        <f t="shared" si="24"/>
        <v>93.02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4">
        <f t="shared" si="20"/>
        <v>41032.071134259262</v>
      </c>
      <c r="L305" s="13">
        <f t="shared" si="21"/>
        <v>2012</v>
      </c>
      <c r="M305" s="14">
        <f t="shared" si="22"/>
        <v>41062.071134259262</v>
      </c>
      <c r="N305" t="b">
        <v>1</v>
      </c>
      <c r="O305">
        <v>82</v>
      </c>
      <c r="P305" t="b">
        <v>1</v>
      </c>
      <c r="Q305" t="s">
        <v>8267</v>
      </c>
      <c r="R305" s="10" t="s">
        <v>8308</v>
      </c>
      <c r="S305" t="s">
        <v>8313</v>
      </c>
      <c r="T305">
        <f t="shared" si="23"/>
        <v>137</v>
      </c>
      <c r="U305">
        <f t="shared" si="24"/>
        <v>50.29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4">
        <f t="shared" si="20"/>
        <v>41114.094872685186</v>
      </c>
      <c r="L306" s="13">
        <f t="shared" si="21"/>
        <v>2012</v>
      </c>
      <c r="M306" s="14">
        <f t="shared" si="22"/>
        <v>41153.083333333336</v>
      </c>
      <c r="N306" t="b">
        <v>1</v>
      </c>
      <c r="O306">
        <v>74</v>
      </c>
      <c r="P306" t="b">
        <v>1</v>
      </c>
      <c r="Q306" t="s">
        <v>8267</v>
      </c>
      <c r="R306" s="10" t="s">
        <v>8308</v>
      </c>
      <c r="S306" t="s">
        <v>8313</v>
      </c>
      <c r="T306">
        <f t="shared" si="23"/>
        <v>232</v>
      </c>
      <c r="U306">
        <f t="shared" si="24"/>
        <v>106.43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4">
        <f t="shared" si="20"/>
        <v>40948.630196759259</v>
      </c>
      <c r="L307" s="13">
        <f t="shared" si="21"/>
        <v>2012</v>
      </c>
      <c r="M307" s="14">
        <f t="shared" si="22"/>
        <v>40978.630196759259</v>
      </c>
      <c r="N307" t="b">
        <v>1</v>
      </c>
      <c r="O307">
        <v>189</v>
      </c>
      <c r="P307" t="b">
        <v>1</v>
      </c>
      <c r="Q307" t="s">
        <v>8267</v>
      </c>
      <c r="R307" s="10" t="s">
        <v>8308</v>
      </c>
      <c r="S307" t="s">
        <v>8313</v>
      </c>
      <c r="T307">
        <f t="shared" si="23"/>
        <v>130</v>
      </c>
      <c r="U307">
        <f t="shared" si="24"/>
        <v>51.72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4">
        <f t="shared" si="20"/>
        <v>41333.837187500001</v>
      </c>
      <c r="L308" s="13">
        <f t="shared" si="21"/>
        <v>2013</v>
      </c>
      <c r="M308" s="14">
        <f t="shared" si="22"/>
        <v>41353.795520833337</v>
      </c>
      <c r="N308" t="b">
        <v>1</v>
      </c>
      <c r="O308">
        <v>80</v>
      </c>
      <c r="P308" t="b">
        <v>1</v>
      </c>
      <c r="Q308" t="s">
        <v>8267</v>
      </c>
      <c r="R308" s="10" t="s">
        <v>8308</v>
      </c>
      <c r="S308" t="s">
        <v>8313</v>
      </c>
      <c r="T308">
        <f t="shared" si="23"/>
        <v>293</v>
      </c>
      <c r="U308">
        <f t="shared" si="24"/>
        <v>36.61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4">
        <f t="shared" si="20"/>
        <v>41282.944456018515</v>
      </c>
      <c r="L309" s="13">
        <f t="shared" si="21"/>
        <v>2013</v>
      </c>
      <c r="M309" s="14">
        <f t="shared" si="22"/>
        <v>41312.944456018515</v>
      </c>
      <c r="N309" t="b">
        <v>1</v>
      </c>
      <c r="O309">
        <v>576</v>
      </c>
      <c r="P309" t="b">
        <v>1</v>
      </c>
      <c r="Q309" t="s">
        <v>8267</v>
      </c>
      <c r="R309" s="10" t="s">
        <v>8308</v>
      </c>
      <c r="S309" t="s">
        <v>8313</v>
      </c>
      <c r="T309">
        <f t="shared" si="23"/>
        <v>111</v>
      </c>
      <c r="U309">
        <f t="shared" si="24"/>
        <v>42.52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4">
        <f t="shared" si="20"/>
        <v>40567.694560185184</v>
      </c>
      <c r="L310" s="13">
        <f t="shared" si="21"/>
        <v>2011</v>
      </c>
      <c r="M310" s="14">
        <f t="shared" si="22"/>
        <v>40612.694560185184</v>
      </c>
      <c r="N310" t="b">
        <v>1</v>
      </c>
      <c r="O310">
        <v>202</v>
      </c>
      <c r="P310" t="b">
        <v>1</v>
      </c>
      <c r="Q310" t="s">
        <v>8267</v>
      </c>
      <c r="R310" s="10" t="s">
        <v>8308</v>
      </c>
      <c r="S310" t="s">
        <v>8313</v>
      </c>
      <c r="T310">
        <f t="shared" si="23"/>
        <v>106</v>
      </c>
      <c r="U310">
        <f t="shared" si="24"/>
        <v>62.71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4">
        <f t="shared" si="20"/>
        <v>41134.751550925925</v>
      </c>
      <c r="L311" s="13">
        <f t="shared" si="21"/>
        <v>2012</v>
      </c>
      <c r="M311" s="14">
        <f t="shared" si="22"/>
        <v>41155.751550925925</v>
      </c>
      <c r="N311" t="b">
        <v>1</v>
      </c>
      <c r="O311">
        <v>238</v>
      </c>
      <c r="P311" t="b">
        <v>1</v>
      </c>
      <c r="Q311" t="s">
        <v>8267</v>
      </c>
      <c r="R311" s="10" t="s">
        <v>8308</v>
      </c>
      <c r="S311" t="s">
        <v>8313</v>
      </c>
      <c r="T311">
        <f t="shared" si="23"/>
        <v>119</v>
      </c>
      <c r="U311">
        <f t="shared" si="24"/>
        <v>89.96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4">
        <f t="shared" si="20"/>
        <v>40821.183136574073</v>
      </c>
      <c r="L312" s="13">
        <f t="shared" si="21"/>
        <v>2011</v>
      </c>
      <c r="M312" s="14">
        <f t="shared" si="22"/>
        <v>40836.083333333336</v>
      </c>
      <c r="N312" t="b">
        <v>1</v>
      </c>
      <c r="O312">
        <v>36</v>
      </c>
      <c r="P312" t="b">
        <v>1</v>
      </c>
      <c r="Q312" t="s">
        <v>8267</v>
      </c>
      <c r="R312" s="10" t="s">
        <v>8308</v>
      </c>
      <c r="S312" t="s">
        <v>8313</v>
      </c>
      <c r="T312">
        <f t="shared" si="23"/>
        <v>104</v>
      </c>
      <c r="U312">
        <f t="shared" si="24"/>
        <v>28.92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4">
        <f t="shared" si="20"/>
        <v>40868.219814814816</v>
      </c>
      <c r="L313" s="13">
        <f t="shared" si="21"/>
        <v>2011</v>
      </c>
      <c r="M313" s="14">
        <f t="shared" si="22"/>
        <v>40909.332638888889</v>
      </c>
      <c r="N313" t="b">
        <v>1</v>
      </c>
      <c r="O313">
        <v>150</v>
      </c>
      <c r="P313" t="b">
        <v>1</v>
      </c>
      <c r="Q313" t="s">
        <v>8267</v>
      </c>
      <c r="R313" s="10" t="s">
        <v>8308</v>
      </c>
      <c r="S313" t="s">
        <v>8313</v>
      </c>
      <c r="T313">
        <f t="shared" si="23"/>
        <v>104</v>
      </c>
      <c r="U313">
        <f t="shared" si="24"/>
        <v>138.80000000000001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4">
        <f t="shared" si="20"/>
        <v>41348.877685185187</v>
      </c>
      <c r="L314" s="13">
        <f t="shared" si="21"/>
        <v>2013</v>
      </c>
      <c r="M314" s="14">
        <f t="shared" si="22"/>
        <v>41378.877685185187</v>
      </c>
      <c r="N314" t="b">
        <v>1</v>
      </c>
      <c r="O314">
        <v>146</v>
      </c>
      <c r="P314" t="b">
        <v>1</v>
      </c>
      <c r="Q314" t="s">
        <v>8267</v>
      </c>
      <c r="R314" s="10" t="s">
        <v>8308</v>
      </c>
      <c r="S314" t="s">
        <v>8313</v>
      </c>
      <c r="T314">
        <f t="shared" si="23"/>
        <v>112</v>
      </c>
      <c r="U314">
        <f t="shared" si="24"/>
        <v>61.3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4">
        <f t="shared" si="20"/>
        <v>40357.227939814817</v>
      </c>
      <c r="L315" s="13">
        <f t="shared" si="21"/>
        <v>2010</v>
      </c>
      <c r="M315" s="14">
        <f t="shared" si="22"/>
        <v>40401.665972222225</v>
      </c>
      <c r="N315" t="b">
        <v>1</v>
      </c>
      <c r="O315">
        <v>222</v>
      </c>
      <c r="P315" t="b">
        <v>1</v>
      </c>
      <c r="Q315" t="s">
        <v>8267</v>
      </c>
      <c r="R315" s="10" t="s">
        <v>8308</v>
      </c>
      <c r="S315" t="s">
        <v>8313</v>
      </c>
      <c r="T315">
        <f t="shared" si="23"/>
        <v>105</v>
      </c>
      <c r="U315">
        <f t="shared" si="24"/>
        <v>80.2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4">
        <f t="shared" si="20"/>
        <v>41304.833194444444</v>
      </c>
      <c r="L316" s="13">
        <f t="shared" si="21"/>
        <v>2013</v>
      </c>
      <c r="M316" s="14">
        <f t="shared" si="22"/>
        <v>41334.833194444444</v>
      </c>
      <c r="N316" t="b">
        <v>1</v>
      </c>
      <c r="O316">
        <v>120</v>
      </c>
      <c r="P316" t="b">
        <v>1</v>
      </c>
      <c r="Q316" t="s">
        <v>8267</v>
      </c>
      <c r="R316" s="10" t="s">
        <v>8308</v>
      </c>
      <c r="S316" t="s">
        <v>8313</v>
      </c>
      <c r="T316">
        <f t="shared" si="23"/>
        <v>385</v>
      </c>
      <c r="U316">
        <f t="shared" si="24"/>
        <v>32.1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4">
        <f t="shared" si="20"/>
        <v>41113.77238425926</v>
      </c>
      <c r="L317" s="13">
        <f t="shared" si="21"/>
        <v>2012</v>
      </c>
      <c r="M317" s="14">
        <f t="shared" si="22"/>
        <v>41143.77238425926</v>
      </c>
      <c r="N317" t="b">
        <v>1</v>
      </c>
      <c r="O317">
        <v>126</v>
      </c>
      <c r="P317" t="b">
        <v>1</v>
      </c>
      <c r="Q317" t="s">
        <v>8267</v>
      </c>
      <c r="R317" s="10" t="s">
        <v>8308</v>
      </c>
      <c r="S317" t="s">
        <v>8313</v>
      </c>
      <c r="T317">
        <f t="shared" si="23"/>
        <v>101</v>
      </c>
      <c r="U317">
        <f t="shared" si="24"/>
        <v>200.89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4">
        <f t="shared" si="20"/>
        <v>41950.923576388886</v>
      </c>
      <c r="L318" s="13">
        <f t="shared" si="21"/>
        <v>2014</v>
      </c>
      <c r="M318" s="14">
        <f t="shared" si="22"/>
        <v>41984.207638888889</v>
      </c>
      <c r="N318" t="b">
        <v>1</v>
      </c>
      <c r="O318">
        <v>158</v>
      </c>
      <c r="P318" t="b">
        <v>1</v>
      </c>
      <c r="Q318" t="s">
        <v>8267</v>
      </c>
      <c r="R318" s="10" t="s">
        <v>8308</v>
      </c>
      <c r="S318" t="s">
        <v>8313</v>
      </c>
      <c r="T318">
        <f t="shared" si="23"/>
        <v>114</v>
      </c>
      <c r="U318">
        <f t="shared" si="24"/>
        <v>108.01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4">
        <f t="shared" si="20"/>
        <v>41589.676886574074</v>
      </c>
      <c r="L319" s="13">
        <f t="shared" si="21"/>
        <v>2013</v>
      </c>
      <c r="M319" s="14">
        <f t="shared" si="22"/>
        <v>41619.676886574074</v>
      </c>
      <c r="N319" t="b">
        <v>1</v>
      </c>
      <c r="O319">
        <v>316</v>
      </c>
      <c r="P319" t="b">
        <v>1</v>
      </c>
      <c r="Q319" t="s">
        <v>8267</v>
      </c>
      <c r="R319" s="10" t="s">
        <v>8308</v>
      </c>
      <c r="S319" t="s">
        <v>8313</v>
      </c>
      <c r="T319">
        <f t="shared" si="23"/>
        <v>101</v>
      </c>
      <c r="U319">
        <f t="shared" si="24"/>
        <v>95.7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4">
        <f t="shared" si="20"/>
        <v>41330.038784722223</v>
      </c>
      <c r="L320" s="13">
        <f t="shared" si="21"/>
        <v>2013</v>
      </c>
      <c r="M320" s="14">
        <f t="shared" si="22"/>
        <v>41359.997118055559</v>
      </c>
      <c r="N320" t="b">
        <v>1</v>
      </c>
      <c r="O320">
        <v>284</v>
      </c>
      <c r="P320" t="b">
        <v>1</v>
      </c>
      <c r="Q320" t="s">
        <v>8267</v>
      </c>
      <c r="R320" s="10" t="s">
        <v>8308</v>
      </c>
      <c r="S320" t="s">
        <v>8313</v>
      </c>
      <c r="T320">
        <f t="shared" si="23"/>
        <v>283</v>
      </c>
      <c r="U320">
        <f t="shared" si="24"/>
        <v>49.88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4">
        <f t="shared" si="20"/>
        <v>40123.83829861111</v>
      </c>
      <c r="L321" s="13">
        <f t="shared" si="21"/>
        <v>2009</v>
      </c>
      <c r="M321" s="14">
        <f t="shared" si="22"/>
        <v>40211.332638888889</v>
      </c>
      <c r="N321" t="b">
        <v>1</v>
      </c>
      <c r="O321">
        <v>51</v>
      </c>
      <c r="P321" t="b">
        <v>1</v>
      </c>
      <c r="Q321" t="s">
        <v>8267</v>
      </c>
      <c r="R321" s="10" t="s">
        <v>8308</v>
      </c>
      <c r="S321" t="s">
        <v>8313</v>
      </c>
      <c r="T321">
        <f t="shared" si="23"/>
        <v>113</v>
      </c>
      <c r="U321">
        <f t="shared" si="24"/>
        <v>110.47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4">
        <f t="shared" si="20"/>
        <v>42331.551307870366</v>
      </c>
      <c r="L322" s="13">
        <f t="shared" si="21"/>
        <v>2015</v>
      </c>
      <c r="M322" s="14">
        <f t="shared" si="22"/>
        <v>42360.958333333328</v>
      </c>
      <c r="N322" t="b">
        <v>1</v>
      </c>
      <c r="O322">
        <v>158</v>
      </c>
      <c r="P322" t="b">
        <v>1</v>
      </c>
      <c r="Q322" t="s">
        <v>8267</v>
      </c>
      <c r="R322" s="10" t="s">
        <v>8308</v>
      </c>
      <c r="S322" t="s">
        <v>8313</v>
      </c>
      <c r="T322">
        <f t="shared" si="23"/>
        <v>107</v>
      </c>
      <c r="U322">
        <f t="shared" si="24"/>
        <v>134.91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4">
        <f t="shared" ref="K323:K386" si="25">(((J323/60)/60)/24)+DATE(1970,1,1)</f>
        <v>42647.446597222224</v>
      </c>
      <c r="L323" s="13">
        <f t="shared" ref="L323:L386" si="26">YEAR(K323)</f>
        <v>2016</v>
      </c>
      <c r="M323" s="14">
        <f t="shared" ref="M323:M386" si="27">(((I323/60)/60)/24)+DATE(1970,1,1)</f>
        <v>42682.488263888896</v>
      </c>
      <c r="N323" t="b">
        <v>1</v>
      </c>
      <c r="O323">
        <v>337</v>
      </c>
      <c r="P323" t="b">
        <v>1</v>
      </c>
      <c r="Q323" t="s">
        <v>8267</v>
      </c>
      <c r="R323" s="10" t="s">
        <v>8308</v>
      </c>
      <c r="S323" t="s">
        <v>8313</v>
      </c>
      <c r="T323">
        <f t="shared" ref="T323:T386" si="28">ROUND(E323/D323*100,0)</f>
        <v>103</v>
      </c>
      <c r="U323">
        <f t="shared" ref="U323:U386" si="29">IFERROR(ROUND(E323/O323,2),0)</f>
        <v>106.62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4">
        <f t="shared" si="25"/>
        <v>42473.57</v>
      </c>
      <c r="L324" s="13">
        <f t="shared" si="26"/>
        <v>2016</v>
      </c>
      <c r="M324" s="14">
        <f t="shared" si="27"/>
        <v>42503.57</v>
      </c>
      <c r="N324" t="b">
        <v>1</v>
      </c>
      <c r="O324">
        <v>186</v>
      </c>
      <c r="P324" t="b">
        <v>1</v>
      </c>
      <c r="Q324" t="s">
        <v>8267</v>
      </c>
      <c r="R324" s="10" t="s">
        <v>8308</v>
      </c>
      <c r="S324" t="s">
        <v>8313</v>
      </c>
      <c r="T324">
        <f t="shared" si="28"/>
        <v>108</v>
      </c>
      <c r="U324">
        <f t="shared" si="29"/>
        <v>145.04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4">
        <f t="shared" si="25"/>
        <v>42697.32136574074</v>
      </c>
      <c r="L325" s="13">
        <f t="shared" si="26"/>
        <v>2016</v>
      </c>
      <c r="M325" s="14">
        <f t="shared" si="27"/>
        <v>42725.332638888889</v>
      </c>
      <c r="N325" t="b">
        <v>1</v>
      </c>
      <c r="O325">
        <v>58</v>
      </c>
      <c r="P325" t="b">
        <v>1</v>
      </c>
      <c r="Q325" t="s">
        <v>8267</v>
      </c>
      <c r="R325" s="10" t="s">
        <v>8308</v>
      </c>
      <c r="S325" t="s">
        <v>8313</v>
      </c>
      <c r="T325">
        <f t="shared" si="28"/>
        <v>123</v>
      </c>
      <c r="U325">
        <f t="shared" si="29"/>
        <v>114.59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4">
        <f t="shared" si="25"/>
        <v>42184.626250000001</v>
      </c>
      <c r="L326" s="13">
        <f t="shared" si="26"/>
        <v>2015</v>
      </c>
      <c r="M326" s="14">
        <f t="shared" si="27"/>
        <v>42217.626250000001</v>
      </c>
      <c r="N326" t="b">
        <v>1</v>
      </c>
      <c r="O326">
        <v>82</v>
      </c>
      <c r="P326" t="b">
        <v>1</v>
      </c>
      <c r="Q326" t="s">
        <v>8267</v>
      </c>
      <c r="R326" s="10" t="s">
        <v>8308</v>
      </c>
      <c r="S326" t="s">
        <v>8313</v>
      </c>
      <c r="T326">
        <f t="shared" si="28"/>
        <v>102</v>
      </c>
      <c r="U326">
        <f t="shared" si="29"/>
        <v>105.32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4">
        <f t="shared" si="25"/>
        <v>42689.187881944439</v>
      </c>
      <c r="L327" s="13">
        <f t="shared" si="26"/>
        <v>2016</v>
      </c>
      <c r="M327" s="14">
        <f t="shared" si="27"/>
        <v>42724.187881944439</v>
      </c>
      <c r="N327" t="b">
        <v>1</v>
      </c>
      <c r="O327">
        <v>736</v>
      </c>
      <c r="P327" t="b">
        <v>1</v>
      </c>
      <c r="Q327" t="s">
        <v>8267</v>
      </c>
      <c r="R327" s="10" t="s">
        <v>8308</v>
      </c>
      <c r="S327" t="s">
        <v>8313</v>
      </c>
      <c r="T327">
        <f t="shared" si="28"/>
        <v>104</v>
      </c>
      <c r="U327">
        <f t="shared" si="29"/>
        <v>70.92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4">
        <f t="shared" si="25"/>
        <v>42775.314884259264</v>
      </c>
      <c r="L328" s="13">
        <f t="shared" si="26"/>
        <v>2017</v>
      </c>
      <c r="M328" s="14">
        <f t="shared" si="27"/>
        <v>42808.956250000003</v>
      </c>
      <c r="N328" t="b">
        <v>1</v>
      </c>
      <c r="O328">
        <v>1151</v>
      </c>
      <c r="P328" t="b">
        <v>1</v>
      </c>
      <c r="Q328" t="s">
        <v>8267</v>
      </c>
      <c r="R328" s="10" t="s">
        <v>8308</v>
      </c>
      <c r="S328" t="s">
        <v>8313</v>
      </c>
      <c r="T328">
        <f t="shared" si="28"/>
        <v>113</v>
      </c>
      <c r="U328">
        <f t="shared" si="29"/>
        <v>147.16999999999999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4">
        <f t="shared" si="25"/>
        <v>42058.235289351855</v>
      </c>
      <c r="L329" s="13">
        <f t="shared" si="26"/>
        <v>2015</v>
      </c>
      <c r="M329" s="14">
        <f t="shared" si="27"/>
        <v>42085.333333333328</v>
      </c>
      <c r="N329" t="b">
        <v>1</v>
      </c>
      <c r="O329">
        <v>34</v>
      </c>
      <c r="P329" t="b">
        <v>1</v>
      </c>
      <c r="Q329" t="s">
        <v>8267</v>
      </c>
      <c r="R329" s="10" t="s">
        <v>8308</v>
      </c>
      <c r="S329" t="s">
        <v>8313</v>
      </c>
      <c r="T329">
        <f t="shared" si="28"/>
        <v>136</v>
      </c>
      <c r="U329">
        <f t="shared" si="29"/>
        <v>160.47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4">
        <f t="shared" si="25"/>
        <v>42278.946620370371</v>
      </c>
      <c r="L330" s="13">
        <f t="shared" si="26"/>
        <v>2015</v>
      </c>
      <c r="M330" s="14">
        <f t="shared" si="27"/>
        <v>42309.166666666672</v>
      </c>
      <c r="N330" t="b">
        <v>1</v>
      </c>
      <c r="O330">
        <v>498</v>
      </c>
      <c r="P330" t="b">
        <v>1</v>
      </c>
      <c r="Q330" t="s">
        <v>8267</v>
      </c>
      <c r="R330" s="10" t="s">
        <v>8308</v>
      </c>
      <c r="S330" t="s">
        <v>8313</v>
      </c>
      <c r="T330">
        <f t="shared" si="28"/>
        <v>104</v>
      </c>
      <c r="U330">
        <f t="shared" si="29"/>
        <v>156.05000000000001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4">
        <f t="shared" si="25"/>
        <v>42291.46674768519</v>
      </c>
      <c r="L331" s="13">
        <f t="shared" si="26"/>
        <v>2015</v>
      </c>
      <c r="M331" s="14">
        <f t="shared" si="27"/>
        <v>42315.166666666672</v>
      </c>
      <c r="N331" t="b">
        <v>1</v>
      </c>
      <c r="O331">
        <v>167</v>
      </c>
      <c r="P331" t="b">
        <v>1</v>
      </c>
      <c r="Q331" t="s">
        <v>8267</v>
      </c>
      <c r="R331" s="10" t="s">
        <v>8308</v>
      </c>
      <c r="S331" t="s">
        <v>8313</v>
      </c>
      <c r="T331">
        <f t="shared" si="28"/>
        <v>106</v>
      </c>
      <c r="U331">
        <f t="shared" si="29"/>
        <v>63.17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4">
        <f t="shared" si="25"/>
        <v>41379.515775462962</v>
      </c>
      <c r="L332" s="13">
        <f t="shared" si="26"/>
        <v>2013</v>
      </c>
      <c r="M332" s="14">
        <f t="shared" si="27"/>
        <v>41411.165972222225</v>
      </c>
      <c r="N332" t="b">
        <v>1</v>
      </c>
      <c r="O332">
        <v>340</v>
      </c>
      <c r="P332" t="b">
        <v>1</v>
      </c>
      <c r="Q332" t="s">
        <v>8267</v>
      </c>
      <c r="R332" s="10" t="s">
        <v>8308</v>
      </c>
      <c r="S332" t="s">
        <v>8313</v>
      </c>
      <c r="T332">
        <f t="shared" si="28"/>
        <v>102</v>
      </c>
      <c r="U332">
        <f t="shared" si="29"/>
        <v>104.82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4">
        <f t="shared" si="25"/>
        <v>42507.581412037034</v>
      </c>
      <c r="L333" s="13">
        <f t="shared" si="26"/>
        <v>2016</v>
      </c>
      <c r="M333" s="14">
        <f t="shared" si="27"/>
        <v>42538.581412037034</v>
      </c>
      <c r="N333" t="b">
        <v>1</v>
      </c>
      <c r="O333">
        <v>438</v>
      </c>
      <c r="P333" t="b">
        <v>1</v>
      </c>
      <c r="Q333" t="s">
        <v>8267</v>
      </c>
      <c r="R333" s="10" t="s">
        <v>8308</v>
      </c>
      <c r="S333" t="s">
        <v>8313</v>
      </c>
      <c r="T333">
        <f t="shared" si="28"/>
        <v>107</v>
      </c>
      <c r="U333">
        <f t="shared" si="29"/>
        <v>97.36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4">
        <f t="shared" si="25"/>
        <v>42263.680289351847</v>
      </c>
      <c r="L334" s="13">
        <f t="shared" si="26"/>
        <v>2015</v>
      </c>
      <c r="M334" s="14">
        <f t="shared" si="27"/>
        <v>42305.333333333328</v>
      </c>
      <c r="N334" t="b">
        <v>1</v>
      </c>
      <c r="O334">
        <v>555</v>
      </c>
      <c r="P334" t="b">
        <v>1</v>
      </c>
      <c r="Q334" t="s">
        <v>8267</v>
      </c>
      <c r="R334" s="10" t="s">
        <v>8308</v>
      </c>
      <c r="S334" t="s">
        <v>8313</v>
      </c>
      <c r="T334">
        <f t="shared" si="28"/>
        <v>113</v>
      </c>
      <c r="U334">
        <f t="shared" si="29"/>
        <v>203.63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4">
        <f t="shared" si="25"/>
        <v>42437.636469907404</v>
      </c>
      <c r="L335" s="13">
        <f t="shared" si="26"/>
        <v>2016</v>
      </c>
      <c r="M335" s="14">
        <f t="shared" si="27"/>
        <v>42467.59480324074</v>
      </c>
      <c r="N335" t="b">
        <v>1</v>
      </c>
      <c r="O335">
        <v>266</v>
      </c>
      <c r="P335" t="b">
        <v>1</v>
      </c>
      <c r="Q335" t="s">
        <v>8267</v>
      </c>
      <c r="R335" s="10" t="s">
        <v>8308</v>
      </c>
      <c r="S335" t="s">
        <v>8313</v>
      </c>
      <c r="T335">
        <f t="shared" si="28"/>
        <v>125</v>
      </c>
      <c r="U335">
        <f t="shared" si="29"/>
        <v>188.31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4">
        <f t="shared" si="25"/>
        <v>42101.682372685187</v>
      </c>
      <c r="L336" s="13">
        <f t="shared" si="26"/>
        <v>2015</v>
      </c>
      <c r="M336" s="14">
        <f t="shared" si="27"/>
        <v>42139.791666666672</v>
      </c>
      <c r="N336" t="b">
        <v>1</v>
      </c>
      <c r="O336">
        <v>69</v>
      </c>
      <c r="P336" t="b">
        <v>1</v>
      </c>
      <c r="Q336" t="s">
        <v>8267</v>
      </c>
      <c r="R336" s="10" t="s">
        <v>8308</v>
      </c>
      <c r="S336" t="s">
        <v>8313</v>
      </c>
      <c r="T336">
        <f t="shared" si="28"/>
        <v>101</v>
      </c>
      <c r="U336">
        <f t="shared" si="29"/>
        <v>146.65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4">
        <f t="shared" si="25"/>
        <v>42101.737442129626</v>
      </c>
      <c r="L337" s="13">
        <f t="shared" si="26"/>
        <v>2015</v>
      </c>
      <c r="M337" s="14">
        <f t="shared" si="27"/>
        <v>42132.916666666672</v>
      </c>
      <c r="N337" t="b">
        <v>1</v>
      </c>
      <c r="O337">
        <v>80</v>
      </c>
      <c r="P337" t="b">
        <v>1</v>
      </c>
      <c r="Q337" t="s">
        <v>8267</v>
      </c>
      <c r="R337" s="10" t="s">
        <v>8308</v>
      </c>
      <c r="S337" t="s">
        <v>8313</v>
      </c>
      <c r="T337">
        <f t="shared" si="28"/>
        <v>103</v>
      </c>
      <c r="U337">
        <f t="shared" si="29"/>
        <v>109.19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4">
        <f t="shared" si="25"/>
        <v>42291.596273148149</v>
      </c>
      <c r="L338" s="13">
        <f t="shared" si="26"/>
        <v>2015</v>
      </c>
      <c r="M338" s="14">
        <f t="shared" si="27"/>
        <v>42321.637939814813</v>
      </c>
      <c r="N338" t="b">
        <v>1</v>
      </c>
      <c r="O338">
        <v>493</v>
      </c>
      <c r="P338" t="b">
        <v>1</v>
      </c>
      <c r="Q338" t="s">
        <v>8267</v>
      </c>
      <c r="R338" s="10" t="s">
        <v>8308</v>
      </c>
      <c r="S338" t="s">
        <v>8313</v>
      </c>
      <c r="T338">
        <f t="shared" si="28"/>
        <v>117</v>
      </c>
      <c r="U338">
        <f t="shared" si="29"/>
        <v>59.25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4">
        <f t="shared" si="25"/>
        <v>42047.128564814819</v>
      </c>
      <c r="L339" s="13">
        <f t="shared" si="26"/>
        <v>2015</v>
      </c>
      <c r="M339" s="14">
        <f t="shared" si="27"/>
        <v>42077.086898148147</v>
      </c>
      <c r="N339" t="b">
        <v>1</v>
      </c>
      <c r="O339">
        <v>31</v>
      </c>
      <c r="P339" t="b">
        <v>1</v>
      </c>
      <c r="Q339" t="s">
        <v>8267</v>
      </c>
      <c r="R339" s="10" t="s">
        <v>8308</v>
      </c>
      <c r="S339" t="s">
        <v>8313</v>
      </c>
      <c r="T339">
        <f t="shared" si="28"/>
        <v>101</v>
      </c>
      <c r="U339">
        <f t="shared" si="29"/>
        <v>97.9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4">
        <f t="shared" si="25"/>
        <v>42559.755671296298</v>
      </c>
      <c r="L340" s="13">
        <f t="shared" si="26"/>
        <v>2016</v>
      </c>
      <c r="M340" s="14">
        <f t="shared" si="27"/>
        <v>42616.041666666672</v>
      </c>
      <c r="N340" t="b">
        <v>1</v>
      </c>
      <c r="O340">
        <v>236</v>
      </c>
      <c r="P340" t="b">
        <v>1</v>
      </c>
      <c r="Q340" t="s">
        <v>8267</v>
      </c>
      <c r="R340" s="10" t="s">
        <v>8308</v>
      </c>
      <c r="S340" t="s">
        <v>8313</v>
      </c>
      <c r="T340">
        <f t="shared" si="28"/>
        <v>110</v>
      </c>
      <c r="U340">
        <f t="shared" si="29"/>
        <v>70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4">
        <f t="shared" si="25"/>
        <v>42093.760046296295</v>
      </c>
      <c r="L341" s="13">
        <f t="shared" si="26"/>
        <v>2015</v>
      </c>
      <c r="M341" s="14">
        <f t="shared" si="27"/>
        <v>42123.760046296295</v>
      </c>
      <c r="N341" t="b">
        <v>1</v>
      </c>
      <c r="O341">
        <v>89</v>
      </c>
      <c r="P341" t="b">
        <v>1</v>
      </c>
      <c r="Q341" t="s">
        <v>8267</v>
      </c>
      <c r="R341" s="10" t="s">
        <v>8308</v>
      </c>
      <c r="S341" t="s">
        <v>8313</v>
      </c>
      <c r="T341">
        <f t="shared" si="28"/>
        <v>108</v>
      </c>
      <c r="U341">
        <f t="shared" si="29"/>
        <v>72.87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4">
        <f t="shared" si="25"/>
        <v>42772.669062500005</v>
      </c>
      <c r="L342" s="13">
        <f t="shared" si="26"/>
        <v>2017</v>
      </c>
      <c r="M342" s="14">
        <f t="shared" si="27"/>
        <v>42802.875</v>
      </c>
      <c r="N342" t="b">
        <v>1</v>
      </c>
      <c r="O342">
        <v>299</v>
      </c>
      <c r="P342" t="b">
        <v>1</v>
      </c>
      <c r="Q342" t="s">
        <v>8267</v>
      </c>
      <c r="R342" s="10" t="s">
        <v>8308</v>
      </c>
      <c r="S342" t="s">
        <v>8313</v>
      </c>
      <c r="T342">
        <f t="shared" si="28"/>
        <v>125</v>
      </c>
      <c r="U342">
        <f t="shared" si="29"/>
        <v>146.35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4">
        <f t="shared" si="25"/>
        <v>41894.879606481481</v>
      </c>
      <c r="L343" s="13">
        <f t="shared" si="26"/>
        <v>2014</v>
      </c>
      <c r="M343" s="14">
        <f t="shared" si="27"/>
        <v>41913.165972222225</v>
      </c>
      <c r="N343" t="b">
        <v>1</v>
      </c>
      <c r="O343">
        <v>55</v>
      </c>
      <c r="P343" t="b">
        <v>1</v>
      </c>
      <c r="Q343" t="s">
        <v>8267</v>
      </c>
      <c r="R343" s="10" t="s">
        <v>8308</v>
      </c>
      <c r="S343" t="s">
        <v>8313</v>
      </c>
      <c r="T343">
        <f t="shared" si="28"/>
        <v>107</v>
      </c>
      <c r="U343">
        <f t="shared" si="29"/>
        <v>67.91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4">
        <f t="shared" si="25"/>
        <v>42459.780844907407</v>
      </c>
      <c r="L344" s="13">
        <f t="shared" si="26"/>
        <v>2016</v>
      </c>
      <c r="M344" s="14">
        <f t="shared" si="27"/>
        <v>42489.780844907407</v>
      </c>
      <c r="N344" t="b">
        <v>1</v>
      </c>
      <c r="O344">
        <v>325</v>
      </c>
      <c r="P344" t="b">
        <v>1</v>
      </c>
      <c r="Q344" t="s">
        <v>8267</v>
      </c>
      <c r="R344" s="10" t="s">
        <v>8308</v>
      </c>
      <c r="S344" t="s">
        <v>8313</v>
      </c>
      <c r="T344">
        <f t="shared" si="28"/>
        <v>100</v>
      </c>
      <c r="U344">
        <f t="shared" si="29"/>
        <v>169.85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4">
        <f t="shared" si="25"/>
        <v>41926.73778935185</v>
      </c>
      <c r="L345" s="13">
        <f t="shared" si="26"/>
        <v>2014</v>
      </c>
      <c r="M345" s="14">
        <f t="shared" si="27"/>
        <v>41957.125</v>
      </c>
      <c r="N345" t="b">
        <v>1</v>
      </c>
      <c r="O345">
        <v>524</v>
      </c>
      <c r="P345" t="b">
        <v>1</v>
      </c>
      <c r="Q345" t="s">
        <v>8267</v>
      </c>
      <c r="R345" s="10" t="s">
        <v>8308</v>
      </c>
      <c r="S345" t="s">
        <v>8313</v>
      </c>
      <c r="T345">
        <f t="shared" si="28"/>
        <v>102</v>
      </c>
      <c r="U345">
        <f t="shared" si="29"/>
        <v>58.41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4">
        <f t="shared" si="25"/>
        <v>42111.970995370371</v>
      </c>
      <c r="L346" s="13">
        <f t="shared" si="26"/>
        <v>2015</v>
      </c>
      <c r="M346" s="14">
        <f t="shared" si="27"/>
        <v>42156.097222222219</v>
      </c>
      <c r="N346" t="b">
        <v>1</v>
      </c>
      <c r="O346">
        <v>285</v>
      </c>
      <c r="P346" t="b">
        <v>1</v>
      </c>
      <c r="Q346" t="s">
        <v>8267</v>
      </c>
      <c r="R346" s="10" t="s">
        <v>8308</v>
      </c>
      <c r="S346" t="s">
        <v>8313</v>
      </c>
      <c r="T346">
        <f t="shared" si="28"/>
        <v>102</v>
      </c>
      <c r="U346">
        <f t="shared" si="29"/>
        <v>119.99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4">
        <f t="shared" si="25"/>
        <v>42114.944328703699</v>
      </c>
      <c r="L347" s="13">
        <f t="shared" si="26"/>
        <v>2015</v>
      </c>
      <c r="M347" s="14">
        <f t="shared" si="27"/>
        <v>42144.944328703699</v>
      </c>
      <c r="N347" t="b">
        <v>1</v>
      </c>
      <c r="O347">
        <v>179</v>
      </c>
      <c r="P347" t="b">
        <v>1</v>
      </c>
      <c r="Q347" t="s">
        <v>8267</v>
      </c>
      <c r="R347" s="10" t="s">
        <v>8308</v>
      </c>
      <c r="S347" t="s">
        <v>8313</v>
      </c>
      <c r="T347">
        <f t="shared" si="28"/>
        <v>123</v>
      </c>
      <c r="U347">
        <f t="shared" si="29"/>
        <v>99.86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4">
        <f t="shared" si="25"/>
        <v>42261.500243055561</v>
      </c>
      <c r="L348" s="13">
        <f t="shared" si="26"/>
        <v>2015</v>
      </c>
      <c r="M348" s="14">
        <f t="shared" si="27"/>
        <v>42291.500243055561</v>
      </c>
      <c r="N348" t="b">
        <v>1</v>
      </c>
      <c r="O348">
        <v>188</v>
      </c>
      <c r="P348" t="b">
        <v>1</v>
      </c>
      <c r="Q348" t="s">
        <v>8267</v>
      </c>
      <c r="R348" s="10" t="s">
        <v>8308</v>
      </c>
      <c r="S348" t="s">
        <v>8313</v>
      </c>
      <c r="T348">
        <f t="shared" si="28"/>
        <v>170</v>
      </c>
      <c r="U348">
        <f t="shared" si="29"/>
        <v>90.58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4">
        <f t="shared" si="25"/>
        <v>42292.495474537034</v>
      </c>
      <c r="L349" s="13">
        <f t="shared" si="26"/>
        <v>2015</v>
      </c>
      <c r="M349" s="14">
        <f t="shared" si="27"/>
        <v>42322.537141203706</v>
      </c>
      <c r="N349" t="b">
        <v>1</v>
      </c>
      <c r="O349">
        <v>379</v>
      </c>
      <c r="P349" t="b">
        <v>1</v>
      </c>
      <c r="Q349" t="s">
        <v>8267</v>
      </c>
      <c r="R349" s="10" t="s">
        <v>8308</v>
      </c>
      <c r="S349" t="s">
        <v>8313</v>
      </c>
      <c r="T349">
        <f t="shared" si="28"/>
        <v>112</v>
      </c>
      <c r="U349">
        <f t="shared" si="29"/>
        <v>117.77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4">
        <f t="shared" si="25"/>
        <v>42207.58699074074</v>
      </c>
      <c r="L350" s="13">
        <f t="shared" si="26"/>
        <v>2015</v>
      </c>
      <c r="M350" s="14">
        <f t="shared" si="27"/>
        <v>42237.58699074074</v>
      </c>
      <c r="N350" t="b">
        <v>1</v>
      </c>
      <c r="O350">
        <v>119</v>
      </c>
      <c r="P350" t="b">
        <v>1</v>
      </c>
      <c r="Q350" t="s">
        <v>8267</v>
      </c>
      <c r="R350" s="10" t="s">
        <v>8308</v>
      </c>
      <c r="S350" t="s">
        <v>8313</v>
      </c>
      <c r="T350">
        <f t="shared" si="28"/>
        <v>103</v>
      </c>
      <c r="U350">
        <f t="shared" si="29"/>
        <v>86.55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4">
        <f t="shared" si="25"/>
        <v>42760.498935185184</v>
      </c>
      <c r="L351" s="13">
        <f t="shared" si="26"/>
        <v>2017</v>
      </c>
      <c r="M351" s="14">
        <f t="shared" si="27"/>
        <v>42790.498935185184</v>
      </c>
      <c r="N351" t="b">
        <v>1</v>
      </c>
      <c r="O351">
        <v>167</v>
      </c>
      <c r="P351" t="b">
        <v>1</v>
      </c>
      <c r="Q351" t="s">
        <v>8267</v>
      </c>
      <c r="R351" s="10" t="s">
        <v>8308</v>
      </c>
      <c r="S351" t="s">
        <v>8313</v>
      </c>
      <c r="T351">
        <f t="shared" si="28"/>
        <v>107</v>
      </c>
      <c r="U351">
        <f t="shared" si="29"/>
        <v>71.900000000000006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4">
        <f t="shared" si="25"/>
        <v>42586.066076388888</v>
      </c>
      <c r="L352" s="13">
        <f t="shared" si="26"/>
        <v>2016</v>
      </c>
      <c r="M352" s="14">
        <f t="shared" si="27"/>
        <v>42624.165972222225</v>
      </c>
      <c r="N352" t="b">
        <v>1</v>
      </c>
      <c r="O352">
        <v>221</v>
      </c>
      <c r="P352" t="b">
        <v>1</v>
      </c>
      <c r="Q352" t="s">
        <v>8267</v>
      </c>
      <c r="R352" s="10" t="s">
        <v>8308</v>
      </c>
      <c r="S352" t="s">
        <v>8313</v>
      </c>
      <c r="T352">
        <f t="shared" si="28"/>
        <v>115</v>
      </c>
      <c r="U352">
        <f t="shared" si="29"/>
        <v>129.82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4">
        <f t="shared" si="25"/>
        <v>42427.964745370366</v>
      </c>
      <c r="L353" s="13">
        <f t="shared" si="26"/>
        <v>2016</v>
      </c>
      <c r="M353" s="14">
        <f t="shared" si="27"/>
        <v>42467.923078703709</v>
      </c>
      <c r="N353" t="b">
        <v>1</v>
      </c>
      <c r="O353">
        <v>964</v>
      </c>
      <c r="P353" t="b">
        <v>1</v>
      </c>
      <c r="Q353" t="s">
        <v>8267</v>
      </c>
      <c r="R353" s="10" t="s">
        <v>8308</v>
      </c>
      <c r="S353" t="s">
        <v>8313</v>
      </c>
      <c r="T353">
        <f t="shared" si="28"/>
        <v>127</v>
      </c>
      <c r="U353">
        <f t="shared" si="29"/>
        <v>44.91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4">
        <f t="shared" si="25"/>
        <v>41890.167453703703</v>
      </c>
      <c r="L354" s="13">
        <f t="shared" si="26"/>
        <v>2014</v>
      </c>
      <c r="M354" s="14">
        <f t="shared" si="27"/>
        <v>41920.167453703703</v>
      </c>
      <c r="N354" t="b">
        <v>1</v>
      </c>
      <c r="O354">
        <v>286</v>
      </c>
      <c r="P354" t="b">
        <v>1</v>
      </c>
      <c r="Q354" t="s">
        <v>8267</v>
      </c>
      <c r="R354" s="10" t="s">
        <v>8308</v>
      </c>
      <c r="S354" t="s">
        <v>8313</v>
      </c>
      <c r="T354">
        <f t="shared" si="28"/>
        <v>117</v>
      </c>
      <c r="U354">
        <f t="shared" si="29"/>
        <v>40.76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4">
        <f t="shared" si="25"/>
        <v>42297.791886574079</v>
      </c>
      <c r="L355" s="13">
        <f t="shared" si="26"/>
        <v>2015</v>
      </c>
      <c r="M355" s="14">
        <f t="shared" si="27"/>
        <v>42327.833553240736</v>
      </c>
      <c r="N355" t="b">
        <v>1</v>
      </c>
      <c r="O355">
        <v>613</v>
      </c>
      <c r="P355" t="b">
        <v>1</v>
      </c>
      <c r="Q355" t="s">
        <v>8267</v>
      </c>
      <c r="R355" s="10" t="s">
        <v>8308</v>
      </c>
      <c r="S355" t="s">
        <v>8313</v>
      </c>
      <c r="T355">
        <f t="shared" si="28"/>
        <v>109</v>
      </c>
      <c r="U355">
        <f t="shared" si="29"/>
        <v>103.52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4">
        <f t="shared" si="25"/>
        <v>42438.827789351853</v>
      </c>
      <c r="L356" s="13">
        <f t="shared" si="26"/>
        <v>2016</v>
      </c>
      <c r="M356" s="14">
        <f t="shared" si="27"/>
        <v>42468.786122685182</v>
      </c>
      <c r="N356" t="b">
        <v>1</v>
      </c>
      <c r="O356">
        <v>29</v>
      </c>
      <c r="P356" t="b">
        <v>1</v>
      </c>
      <c r="Q356" t="s">
        <v>8267</v>
      </c>
      <c r="R356" s="10" t="s">
        <v>8308</v>
      </c>
      <c r="S356" t="s">
        <v>8313</v>
      </c>
      <c r="T356">
        <f t="shared" si="28"/>
        <v>104</v>
      </c>
      <c r="U356">
        <f t="shared" si="29"/>
        <v>125.45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4">
        <f t="shared" si="25"/>
        <v>41943.293912037036</v>
      </c>
      <c r="L357" s="13">
        <f t="shared" si="26"/>
        <v>2014</v>
      </c>
      <c r="M357" s="14">
        <f t="shared" si="27"/>
        <v>41974.3355787037</v>
      </c>
      <c r="N357" t="b">
        <v>1</v>
      </c>
      <c r="O357">
        <v>165</v>
      </c>
      <c r="P357" t="b">
        <v>1</v>
      </c>
      <c r="Q357" t="s">
        <v>8267</v>
      </c>
      <c r="R357" s="10" t="s">
        <v>8308</v>
      </c>
      <c r="S357" t="s">
        <v>8313</v>
      </c>
      <c r="T357">
        <f t="shared" si="28"/>
        <v>116</v>
      </c>
      <c r="U357">
        <f t="shared" si="29"/>
        <v>246.61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4">
        <f t="shared" si="25"/>
        <v>42415.803159722222</v>
      </c>
      <c r="L358" s="13">
        <f t="shared" si="26"/>
        <v>2016</v>
      </c>
      <c r="M358" s="14">
        <f t="shared" si="27"/>
        <v>42445.761493055557</v>
      </c>
      <c r="N358" t="b">
        <v>1</v>
      </c>
      <c r="O358">
        <v>97</v>
      </c>
      <c r="P358" t="b">
        <v>1</v>
      </c>
      <c r="Q358" t="s">
        <v>8267</v>
      </c>
      <c r="R358" s="10" t="s">
        <v>8308</v>
      </c>
      <c r="S358" t="s">
        <v>8313</v>
      </c>
      <c r="T358">
        <f t="shared" si="28"/>
        <v>103</v>
      </c>
      <c r="U358">
        <f t="shared" si="29"/>
        <v>79.400000000000006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4">
        <f t="shared" si="25"/>
        <v>42078.222187499996</v>
      </c>
      <c r="L359" s="13">
        <f t="shared" si="26"/>
        <v>2015</v>
      </c>
      <c r="M359" s="14">
        <f t="shared" si="27"/>
        <v>42118.222187499996</v>
      </c>
      <c r="N359" t="b">
        <v>1</v>
      </c>
      <c r="O359">
        <v>303</v>
      </c>
      <c r="P359" t="b">
        <v>1</v>
      </c>
      <c r="Q359" t="s">
        <v>8267</v>
      </c>
      <c r="R359" s="10" t="s">
        <v>8308</v>
      </c>
      <c r="S359" t="s">
        <v>8313</v>
      </c>
      <c r="T359">
        <f t="shared" si="28"/>
        <v>174</v>
      </c>
      <c r="U359">
        <f t="shared" si="29"/>
        <v>86.14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4">
        <f t="shared" si="25"/>
        <v>42507.860196759255</v>
      </c>
      <c r="L360" s="13">
        <f t="shared" si="26"/>
        <v>2016</v>
      </c>
      <c r="M360" s="14">
        <f t="shared" si="27"/>
        <v>42536.625</v>
      </c>
      <c r="N360" t="b">
        <v>1</v>
      </c>
      <c r="O360">
        <v>267</v>
      </c>
      <c r="P360" t="b">
        <v>1</v>
      </c>
      <c r="Q360" t="s">
        <v>8267</v>
      </c>
      <c r="R360" s="10" t="s">
        <v>8308</v>
      </c>
      <c r="S360" t="s">
        <v>8313</v>
      </c>
      <c r="T360">
        <f t="shared" si="28"/>
        <v>103</v>
      </c>
      <c r="U360">
        <f t="shared" si="29"/>
        <v>193.05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4">
        <f t="shared" si="25"/>
        <v>41935.070486111108</v>
      </c>
      <c r="L361" s="13">
        <f t="shared" si="26"/>
        <v>2014</v>
      </c>
      <c r="M361" s="14">
        <f t="shared" si="27"/>
        <v>41957.216666666667</v>
      </c>
      <c r="N361" t="b">
        <v>1</v>
      </c>
      <c r="O361">
        <v>302</v>
      </c>
      <c r="P361" t="b">
        <v>1</v>
      </c>
      <c r="Q361" t="s">
        <v>8267</v>
      </c>
      <c r="R361" s="10" t="s">
        <v>8308</v>
      </c>
      <c r="S361" t="s">
        <v>8313</v>
      </c>
      <c r="T361">
        <f t="shared" si="28"/>
        <v>105</v>
      </c>
      <c r="U361">
        <f t="shared" si="29"/>
        <v>84.02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4">
        <f t="shared" si="25"/>
        <v>42163.897916666669</v>
      </c>
      <c r="L362" s="13">
        <f t="shared" si="26"/>
        <v>2015</v>
      </c>
      <c r="M362" s="14">
        <f t="shared" si="27"/>
        <v>42208.132638888885</v>
      </c>
      <c r="N362" t="b">
        <v>0</v>
      </c>
      <c r="O362">
        <v>87</v>
      </c>
      <c r="P362" t="b">
        <v>1</v>
      </c>
      <c r="Q362" t="s">
        <v>8267</v>
      </c>
      <c r="R362" s="10" t="s">
        <v>8308</v>
      </c>
      <c r="S362" t="s">
        <v>8313</v>
      </c>
      <c r="T362">
        <f t="shared" si="28"/>
        <v>101</v>
      </c>
      <c r="U362">
        <f t="shared" si="29"/>
        <v>139.83000000000001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4">
        <f t="shared" si="25"/>
        <v>41936.001226851848</v>
      </c>
      <c r="L363" s="13">
        <f t="shared" si="26"/>
        <v>2014</v>
      </c>
      <c r="M363" s="14">
        <f t="shared" si="27"/>
        <v>41966.042893518519</v>
      </c>
      <c r="N363" t="b">
        <v>0</v>
      </c>
      <c r="O363">
        <v>354</v>
      </c>
      <c r="P363" t="b">
        <v>1</v>
      </c>
      <c r="Q363" t="s">
        <v>8267</v>
      </c>
      <c r="R363" s="10" t="s">
        <v>8308</v>
      </c>
      <c r="S363" t="s">
        <v>8313</v>
      </c>
      <c r="T363">
        <f t="shared" si="28"/>
        <v>111</v>
      </c>
      <c r="U363">
        <f t="shared" si="29"/>
        <v>109.82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4">
        <f t="shared" si="25"/>
        <v>41837.210543981484</v>
      </c>
      <c r="L364" s="13">
        <f t="shared" si="26"/>
        <v>2014</v>
      </c>
      <c r="M364" s="14">
        <f t="shared" si="27"/>
        <v>41859</v>
      </c>
      <c r="N364" t="b">
        <v>0</v>
      </c>
      <c r="O364">
        <v>86</v>
      </c>
      <c r="P364" t="b">
        <v>1</v>
      </c>
      <c r="Q364" t="s">
        <v>8267</v>
      </c>
      <c r="R364" s="10" t="s">
        <v>8308</v>
      </c>
      <c r="S364" t="s">
        <v>8313</v>
      </c>
      <c r="T364">
        <f t="shared" si="28"/>
        <v>124</v>
      </c>
      <c r="U364">
        <f t="shared" si="29"/>
        <v>139.53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4">
        <f t="shared" si="25"/>
        <v>40255.744629629626</v>
      </c>
      <c r="L365" s="13">
        <f t="shared" si="26"/>
        <v>2010</v>
      </c>
      <c r="M365" s="14">
        <f t="shared" si="27"/>
        <v>40300.806944444441</v>
      </c>
      <c r="N365" t="b">
        <v>0</v>
      </c>
      <c r="O365">
        <v>26</v>
      </c>
      <c r="P365" t="b">
        <v>1</v>
      </c>
      <c r="Q365" t="s">
        <v>8267</v>
      </c>
      <c r="R365" s="10" t="s">
        <v>8308</v>
      </c>
      <c r="S365" t="s">
        <v>8313</v>
      </c>
      <c r="T365">
        <f t="shared" si="28"/>
        <v>101</v>
      </c>
      <c r="U365">
        <f t="shared" si="29"/>
        <v>347.85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4">
        <f t="shared" si="25"/>
        <v>41780.859629629631</v>
      </c>
      <c r="L366" s="13">
        <f t="shared" si="26"/>
        <v>2014</v>
      </c>
      <c r="M366" s="14">
        <f t="shared" si="27"/>
        <v>41811.165972222225</v>
      </c>
      <c r="N366" t="b">
        <v>0</v>
      </c>
      <c r="O366">
        <v>113</v>
      </c>
      <c r="P366" t="b">
        <v>1</v>
      </c>
      <c r="Q366" t="s">
        <v>8267</v>
      </c>
      <c r="R366" s="10" t="s">
        <v>8308</v>
      </c>
      <c r="S366" t="s">
        <v>8313</v>
      </c>
      <c r="T366">
        <f t="shared" si="28"/>
        <v>110</v>
      </c>
      <c r="U366">
        <f t="shared" si="29"/>
        <v>68.239999999999995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4">
        <f t="shared" si="25"/>
        <v>41668.606469907405</v>
      </c>
      <c r="L367" s="13">
        <f t="shared" si="26"/>
        <v>2014</v>
      </c>
      <c r="M367" s="14">
        <f t="shared" si="27"/>
        <v>41698.606469907405</v>
      </c>
      <c r="N367" t="b">
        <v>0</v>
      </c>
      <c r="O367">
        <v>65</v>
      </c>
      <c r="P367" t="b">
        <v>1</v>
      </c>
      <c r="Q367" t="s">
        <v>8267</v>
      </c>
      <c r="R367" s="10" t="s">
        <v>8308</v>
      </c>
      <c r="S367" t="s">
        <v>8313</v>
      </c>
      <c r="T367">
        <f t="shared" si="28"/>
        <v>104</v>
      </c>
      <c r="U367">
        <f t="shared" si="29"/>
        <v>239.94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4">
        <f t="shared" si="25"/>
        <v>41019.793032407404</v>
      </c>
      <c r="L368" s="13">
        <f t="shared" si="26"/>
        <v>2012</v>
      </c>
      <c r="M368" s="14">
        <f t="shared" si="27"/>
        <v>41049.793032407404</v>
      </c>
      <c r="N368" t="b">
        <v>0</v>
      </c>
      <c r="O368">
        <v>134</v>
      </c>
      <c r="P368" t="b">
        <v>1</v>
      </c>
      <c r="Q368" t="s">
        <v>8267</v>
      </c>
      <c r="R368" s="10" t="s">
        <v>8308</v>
      </c>
      <c r="S368" t="s">
        <v>8313</v>
      </c>
      <c r="T368">
        <f t="shared" si="28"/>
        <v>101</v>
      </c>
      <c r="U368">
        <f t="shared" si="29"/>
        <v>287.31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4">
        <f t="shared" si="25"/>
        <v>41355.577291666668</v>
      </c>
      <c r="L369" s="13">
        <f t="shared" si="26"/>
        <v>2013</v>
      </c>
      <c r="M369" s="14">
        <f t="shared" si="27"/>
        <v>41395.207638888889</v>
      </c>
      <c r="N369" t="b">
        <v>0</v>
      </c>
      <c r="O369">
        <v>119</v>
      </c>
      <c r="P369" t="b">
        <v>1</v>
      </c>
      <c r="Q369" t="s">
        <v>8267</v>
      </c>
      <c r="R369" s="10" t="s">
        <v>8308</v>
      </c>
      <c r="S369" t="s">
        <v>8313</v>
      </c>
      <c r="T369">
        <f t="shared" si="28"/>
        <v>103</v>
      </c>
      <c r="U369">
        <f t="shared" si="29"/>
        <v>86.85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4">
        <f t="shared" si="25"/>
        <v>42043.605578703704</v>
      </c>
      <c r="L370" s="13">
        <f t="shared" si="26"/>
        <v>2015</v>
      </c>
      <c r="M370" s="14">
        <f t="shared" si="27"/>
        <v>42078.563912037032</v>
      </c>
      <c r="N370" t="b">
        <v>0</v>
      </c>
      <c r="O370">
        <v>159</v>
      </c>
      <c r="P370" t="b">
        <v>1</v>
      </c>
      <c r="Q370" t="s">
        <v>8267</v>
      </c>
      <c r="R370" s="10" t="s">
        <v>8308</v>
      </c>
      <c r="S370" t="s">
        <v>8313</v>
      </c>
      <c r="T370">
        <f t="shared" si="28"/>
        <v>104</v>
      </c>
      <c r="U370">
        <f t="shared" si="29"/>
        <v>81.849999999999994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4">
        <f t="shared" si="25"/>
        <v>40893.551724537036</v>
      </c>
      <c r="L371" s="13">
        <f t="shared" si="26"/>
        <v>2011</v>
      </c>
      <c r="M371" s="14">
        <f t="shared" si="27"/>
        <v>40923.551724537036</v>
      </c>
      <c r="N371" t="b">
        <v>0</v>
      </c>
      <c r="O371">
        <v>167</v>
      </c>
      <c r="P371" t="b">
        <v>1</v>
      </c>
      <c r="Q371" t="s">
        <v>8267</v>
      </c>
      <c r="R371" s="10" t="s">
        <v>8308</v>
      </c>
      <c r="S371" t="s">
        <v>8313</v>
      </c>
      <c r="T371">
        <f t="shared" si="28"/>
        <v>110</v>
      </c>
      <c r="U371">
        <f t="shared" si="29"/>
        <v>42.87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4">
        <f t="shared" si="25"/>
        <v>42711.795138888891</v>
      </c>
      <c r="L372" s="13">
        <f t="shared" si="26"/>
        <v>2016</v>
      </c>
      <c r="M372" s="14">
        <f t="shared" si="27"/>
        <v>42741.795138888891</v>
      </c>
      <c r="N372" t="b">
        <v>0</v>
      </c>
      <c r="O372">
        <v>43</v>
      </c>
      <c r="P372" t="b">
        <v>1</v>
      </c>
      <c r="Q372" t="s">
        <v>8267</v>
      </c>
      <c r="R372" s="10" t="s">
        <v>8308</v>
      </c>
      <c r="S372" t="s">
        <v>8313</v>
      </c>
      <c r="T372">
        <f t="shared" si="28"/>
        <v>122</v>
      </c>
      <c r="U372">
        <f t="shared" si="29"/>
        <v>709.42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4">
        <f t="shared" si="25"/>
        <v>41261.767812500002</v>
      </c>
      <c r="L373" s="13">
        <f t="shared" si="26"/>
        <v>2012</v>
      </c>
      <c r="M373" s="14">
        <f t="shared" si="27"/>
        <v>41306.767812500002</v>
      </c>
      <c r="N373" t="b">
        <v>0</v>
      </c>
      <c r="O373">
        <v>1062</v>
      </c>
      <c r="P373" t="b">
        <v>1</v>
      </c>
      <c r="Q373" t="s">
        <v>8267</v>
      </c>
      <c r="R373" s="10" t="s">
        <v>8308</v>
      </c>
      <c r="S373" t="s">
        <v>8313</v>
      </c>
      <c r="T373">
        <f t="shared" si="28"/>
        <v>114</v>
      </c>
      <c r="U373">
        <f t="shared" si="29"/>
        <v>161.26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4">
        <f t="shared" si="25"/>
        <v>42425.576898148152</v>
      </c>
      <c r="L374" s="13">
        <f t="shared" si="26"/>
        <v>2016</v>
      </c>
      <c r="M374" s="14">
        <f t="shared" si="27"/>
        <v>42465.666666666672</v>
      </c>
      <c r="N374" t="b">
        <v>0</v>
      </c>
      <c r="O374">
        <v>9</v>
      </c>
      <c r="P374" t="b">
        <v>1</v>
      </c>
      <c r="Q374" t="s">
        <v>8267</v>
      </c>
      <c r="R374" s="10" t="s">
        <v>8308</v>
      </c>
      <c r="S374" t="s">
        <v>8313</v>
      </c>
      <c r="T374">
        <f t="shared" si="28"/>
        <v>125</v>
      </c>
      <c r="U374">
        <f t="shared" si="29"/>
        <v>41.78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4">
        <f t="shared" si="25"/>
        <v>41078.91201388889</v>
      </c>
      <c r="L375" s="13">
        <f t="shared" si="26"/>
        <v>2012</v>
      </c>
      <c r="M375" s="14">
        <f t="shared" si="27"/>
        <v>41108.91201388889</v>
      </c>
      <c r="N375" t="b">
        <v>0</v>
      </c>
      <c r="O375">
        <v>89</v>
      </c>
      <c r="P375" t="b">
        <v>1</v>
      </c>
      <c r="Q375" t="s">
        <v>8267</v>
      </c>
      <c r="R375" s="10" t="s">
        <v>8308</v>
      </c>
      <c r="S375" t="s">
        <v>8313</v>
      </c>
      <c r="T375">
        <f t="shared" si="28"/>
        <v>107</v>
      </c>
      <c r="U375">
        <f t="shared" si="29"/>
        <v>89.89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4">
        <f t="shared" si="25"/>
        <v>40757.889247685183</v>
      </c>
      <c r="L376" s="13">
        <f t="shared" si="26"/>
        <v>2011</v>
      </c>
      <c r="M376" s="14">
        <f t="shared" si="27"/>
        <v>40802.889247685183</v>
      </c>
      <c r="N376" t="b">
        <v>0</v>
      </c>
      <c r="O376">
        <v>174</v>
      </c>
      <c r="P376" t="b">
        <v>1</v>
      </c>
      <c r="Q376" t="s">
        <v>8267</v>
      </c>
      <c r="R376" s="10" t="s">
        <v>8308</v>
      </c>
      <c r="S376" t="s">
        <v>8313</v>
      </c>
      <c r="T376">
        <f t="shared" si="28"/>
        <v>131</v>
      </c>
      <c r="U376">
        <f t="shared" si="29"/>
        <v>45.05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4">
        <f t="shared" si="25"/>
        <v>41657.985081018516</v>
      </c>
      <c r="L377" s="13">
        <f t="shared" si="26"/>
        <v>2014</v>
      </c>
      <c r="M377" s="14">
        <f t="shared" si="27"/>
        <v>41699.720833333333</v>
      </c>
      <c r="N377" t="b">
        <v>0</v>
      </c>
      <c r="O377">
        <v>14</v>
      </c>
      <c r="P377" t="b">
        <v>1</v>
      </c>
      <c r="Q377" t="s">
        <v>8267</v>
      </c>
      <c r="R377" s="10" t="s">
        <v>8308</v>
      </c>
      <c r="S377" t="s">
        <v>8313</v>
      </c>
      <c r="T377">
        <f t="shared" si="28"/>
        <v>120</v>
      </c>
      <c r="U377">
        <f t="shared" si="29"/>
        <v>42.86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4">
        <f t="shared" si="25"/>
        <v>42576.452731481477</v>
      </c>
      <c r="L378" s="13">
        <f t="shared" si="26"/>
        <v>2016</v>
      </c>
      <c r="M378" s="14">
        <f t="shared" si="27"/>
        <v>42607.452731481477</v>
      </c>
      <c r="N378" t="b">
        <v>0</v>
      </c>
      <c r="O378">
        <v>48</v>
      </c>
      <c r="P378" t="b">
        <v>1</v>
      </c>
      <c r="Q378" t="s">
        <v>8267</v>
      </c>
      <c r="R378" s="10" t="s">
        <v>8308</v>
      </c>
      <c r="S378" t="s">
        <v>8313</v>
      </c>
      <c r="T378">
        <f t="shared" si="28"/>
        <v>106</v>
      </c>
      <c r="U378">
        <f t="shared" si="29"/>
        <v>54.08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4">
        <f t="shared" si="25"/>
        <v>42292.250787037032</v>
      </c>
      <c r="L379" s="13">
        <f t="shared" si="26"/>
        <v>2015</v>
      </c>
      <c r="M379" s="14">
        <f t="shared" si="27"/>
        <v>42322.292361111111</v>
      </c>
      <c r="N379" t="b">
        <v>0</v>
      </c>
      <c r="O379">
        <v>133</v>
      </c>
      <c r="P379" t="b">
        <v>1</v>
      </c>
      <c r="Q379" t="s">
        <v>8267</v>
      </c>
      <c r="R379" s="10" t="s">
        <v>8308</v>
      </c>
      <c r="S379" t="s">
        <v>8313</v>
      </c>
      <c r="T379">
        <f t="shared" si="28"/>
        <v>114</v>
      </c>
      <c r="U379">
        <f t="shared" si="29"/>
        <v>103.22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4">
        <f t="shared" si="25"/>
        <v>42370.571851851855</v>
      </c>
      <c r="L380" s="13">
        <f t="shared" si="26"/>
        <v>2016</v>
      </c>
      <c r="M380" s="14">
        <f t="shared" si="27"/>
        <v>42394.994444444441</v>
      </c>
      <c r="N380" t="b">
        <v>0</v>
      </c>
      <c r="O380">
        <v>83</v>
      </c>
      <c r="P380" t="b">
        <v>1</v>
      </c>
      <c r="Q380" t="s">
        <v>8267</v>
      </c>
      <c r="R380" s="10" t="s">
        <v>8308</v>
      </c>
      <c r="S380" t="s">
        <v>8313</v>
      </c>
      <c r="T380">
        <f t="shared" si="28"/>
        <v>112</v>
      </c>
      <c r="U380">
        <f t="shared" si="29"/>
        <v>40.4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4">
        <f t="shared" si="25"/>
        <v>40987.688333333332</v>
      </c>
      <c r="L381" s="13">
        <f t="shared" si="26"/>
        <v>2012</v>
      </c>
      <c r="M381" s="14">
        <f t="shared" si="27"/>
        <v>41032.688333333332</v>
      </c>
      <c r="N381" t="b">
        <v>0</v>
      </c>
      <c r="O381">
        <v>149</v>
      </c>
      <c r="P381" t="b">
        <v>1</v>
      </c>
      <c r="Q381" t="s">
        <v>8267</v>
      </c>
      <c r="R381" s="10" t="s">
        <v>8308</v>
      </c>
      <c r="S381" t="s">
        <v>8313</v>
      </c>
      <c r="T381">
        <f t="shared" si="28"/>
        <v>116</v>
      </c>
      <c r="U381">
        <f t="shared" si="29"/>
        <v>116.86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4">
        <f t="shared" si="25"/>
        <v>42367.719814814816</v>
      </c>
      <c r="L382" s="13">
        <f t="shared" si="26"/>
        <v>2015</v>
      </c>
      <c r="M382" s="14">
        <f t="shared" si="27"/>
        <v>42392.719814814816</v>
      </c>
      <c r="N382" t="b">
        <v>0</v>
      </c>
      <c r="O382">
        <v>49</v>
      </c>
      <c r="P382" t="b">
        <v>1</v>
      </c>
      <c r="Q382" t="s">
        <v>8267</v>
      </c>
      <c r="R382" s="10" t="s">
        <v>8308</v>
      </c>
      <c r="S382" t="s">
        <v>8313</v>
      </c>
      <c r="T382">
        <f t="shared" si="28"/>
        <v>142</v>
      </c>
      <c r="U382">
        <f t="shared" si="29"/>
        <v>115.51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4">
        <f t="shared" si="25"/>
        <v>41085.698113425926</v>
      </c>
      <c r="L383" s="13">
        <f t="shared" si="26"/>
        <v>2012</v>
      </c>
      <c r="M383" s="14">
        <f t="shared" si="27"/>
        <v>41120.208333333336</v>
      </c>
      <c r="N383" t="b">
        <v>0</v>
      </c>
      <c r="O383">
        <v>251</v>
      </c>
      <c r="P383" t="b">
        <v>1</v>
      </c>
      <c r="Q383" t="s">
        <v>8267</v>
      </c>
      <c r="R383" s="10" t="s">
        <v>8308</v>
      </c>
      <c r="S383" t="s">
        <v>8313</v>
      </c>
      <c r="T383">
        <f t="shared" si="28"/>
        <v>105</v>
      </c>
      <c r="U383">
        <f t="shared" si="29"/>
        <v>104.31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4">
        <f t="shared" si="25"/>
        <v>41144.709490740745</v>
      </c>
      <c r="L384" s="13">
        <f t="shared" si="26"/>
        <v>2012</v>
      </c>
      <c r="M384" s="14">
        <f t="shared" si="27"/>
        <v>41158.709490740745</v>
      </c>
      <c r="N384" t="b">
        <v>0</v>
      </c>
      <c r="O384">
        <v>22</v>
      </c>
      <c r="P384" t="b">
        <v>1</v>
      </c>
      <c r="Q384" t="s">
        <v>8267</v>
      </c>
      <c r="R384" s="10" t="s">
        <v>8308</v>
      </c>
      <c r="S384" t="s">
        <v>8313</v>
      </c>
      <c r="T384">
        <f t="shared" si="28"/>
        <v>256</v>
      </c>
      <c r="U384">
        <f t="shared" si="29"/>
        <v>69.77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4">
        <f t="shared" si="25"/>
        <v>41755.117581018516</v>
      </c>
      <c r="L385" s="13">
        <f t="shared" si="26"/>
        <v>2014</v>
      </c>
      <c r="M385" s="14">
        <f t="shared" si="27"/>
        <v>41778.117581018516</v>
      </c>
      <c r="N385" t="b">
        <v>0</v>
      </c>
      <c r="O385">
        <v>48</v>
      </c>
      <c r="P385" t="b">
        <v>1</v>
      </c>
      <c r="Q385" t="s">
        <v>8267</v>
      </c>
      <c r="R385" s="10" t="s">
        <v>8308</v>
      </c>
      <c r="S385" t="s">
        <v>8313</v>
      </c>
      <c r="T385">
        <f t="shared" si="28"/>
        <v>207</v>
      </c>
      <c r="U385">
        <f t="shared" si="29"/>
        <v>43.02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4">
        <f t="shared" si="25"/>
        <v>41980.781793981485</v>
      </c>
      <c r="L386" s="13">
        <f t="shared" si="26"/>
        <v>2014</v>
      </c>
      <c r="M386" s="14">
        <f t="shared" si="27"/>
        <v>42010.781793981485</v>
      </c>
      <c r="N386" t="b">
        <v>0</v>
      </c>
      <c r="O386">
        <v>383</v>
      </c>
      <c r="P386" t="b">
        <v>1</v>
      </c>
      <c r="Q386" t="s">
        <v>8267</v>
      </c>
      <c r="R386" s="10" t="s">
        <v>8308</v>
      </c>
      <c r="S386" t="s">
        <v>8313</v>
      </c>
      <c r="T386">
        <f t="shared" si="28"/>
        <v>112</v>
      </c>
      <c r="U386">
        <f t="shared" si="29"/>
        <v>58.54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4">
        <f t="shared" ref="K387:K450" si="30">(((J387/60)/60)/24)+DATE(1970,1,1)</f>
        <v>41934.584502314814</v>
      </c>
      <c r="L387" s="13">
        <f t="shared" ref="L387:L450" si="31">YEAR(K387)</f>
        <v>2014</v>
      </c>
      <c r="M387" s="14">
        <f t="shared" ref="M387:M450" si="32">(((I387/60)/60)/24)+DATE(1970,1,1)</f>
        <v>41964.626168981486</v>
      </c>
      <c r="N387" t="b">
        <v>0</v>
      </c>
      <c r="O387">
        <v>237</v>
      </c>
      <c r="P387" t="b">
        <v>1</v>
      </c>
      <c r="Q387" t="s">
        <v>8267</v>
      </c>
      <c r="R387" s="10" t="s">
        <v>8308</v>
      </c>
      <c r="S387" t="s">
        <v>8313</v>
      </c>
      <c r="T387">
        <f t="shared" ref="T387:T450" si="33">ROUND(E387/D387*100,0)</f>
        <v>106</v>
      </c>
      <c r="U387">
        <f t="shared" ref="U387:U450" si="34">IFERROR(ROUND(E387/O387,2),0)</f>
        <v>111.8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4">
        <f t="shared" si="30"/>
        <v>42211.951284722221</v>
      </c>
      <c r="L388" s="13">
        <f t="shared" si="31"/>
        <v>2015</v>
      </c>
      <c r="M388" s="14">
        <f t="shared" si="32"/>
        <v>42226.951284722221</v>
      </c>
      <c r="N388" t="b">
        <v>0</v>
      </c>
      <c r="O388">
        <v>13</v>
      </c>
      <c r="P388" t="b">
        <v>1</v>
      </c>
      <c r="Q388" t="s">
        <v>8267</v>
      </c>
      <c r="R388" s="10" t="s">
        <v>8308</v>
      </c>
      <c r="S388" t="s">
        <v>8313</v>
      </c>
      <c r="T388">
        <f t="shared" si="33"/>
        <v>100</v>
      </c>
      <c r="U388">
        <f t="shared" si="34"/>
        <v>46.23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4">
        <f t="shared" si="30"/>
        <v>42200.67659722222</v>
      </c>
      <c r="L389" s="13">
        <f t="shared" si="31"/>
        <v>2015</v>
      </c>
      <c r="M389" s="14">
        <f t="shared" si="32"/>
        <v>42231.25</v>
      </c>
      <c r="N389" t="b">
        <v>0</v>
      </c>
      <c r="O389">
        <v>562</v>
      </c>
      <c r="P389" t="b">
        <v>1</v>
      </c>
      <c r="Q389" t="s">
        <v>8267</v>
      </c>
      <c r="R389" s="10" t="s">
        <v>8308</v>
      </c>
      <c r="S389" t="s">
        <v>8313</v>
      </c>
      <c r="T389">
        <f t="shared" si="33"/>
        <v>214</v>
      </c>
      <c r="U389">
        <f t="shared" si="34"/>
        <v>144.69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4">
        <f t="shared" si="30"/>
        <v>42549.076157407413</v>
      </c>
      <c r="L390" s="13">
        <f t="shared" si="31"/>
        <v>2016</v>
      </c>
      <c r="M390" s="14">
        <f t="shared" si="32"/>
        <v>42579.076157407413</v>
      </c>
      <c r="N390" t="b">
        <v>0</v>
      </c>
      <c r="O390">
        <v>71</v>
      </c>
      <c r="P390" t="b">
        <v>1</v>
      </c>
      <c r="Q390" t="s">
        <v>8267</v>
      </c>
      <c r="R390" s="10" t="s">
        <v>8308</v>
      </c>
      <c r="S390" t="s">
        <v>8313</v>
      </c>
      <c r="T390">
        <f t="shared" si="33"/>
        <v>126</v>
      </c>
      <c r="U390">
        <f t="shared" si="34"/>
        <v>88.85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4">
        <f t="shared" si="30"/>
        <v>41674.063078703701</v>
      </c>
      <c r="L391" s="13">
        <f t="shared" si="31"/>
        <v>2014</v>
      </c>
      <c r="M391" s="14">
        <f t="shared" si="32"/>
        <v>41705.957638888889</v>
      </c>
      <c r="N391" t="b">
        <v>0</v>
      </c>
      <c r="O391">
        <v>1510</v>
      </c>
      <c r="P391" t="b">
        <v>1</v>
      </c>
      <c r="Q391" t="s">
        <v>8267</v>
      </c>
      <c r="R391" s="10" t="s">
        <v>8308</v>
      </c>
      <c r="S391" t="s">
        <v>8313</v>
      </c>
      <c r="T391">
        <f t="shared" si="33"/>
        <v>182</v>
      </c>
      <c r="U391">
        <f t="shared" si="34"/>
        <v>81.75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4">
        <f t="shared" si="30"/>
        <v>42112.036712962959</v>
      </c>
      <c r="L392" s="13">
        <f t="shared" si="31"/>
        <v>2015</v>
      </c>
      <c r="M392" s="14">
        <f t="shared" si="32"/>
        <v>42132.036712962959</v>
      </c>
      <c r="N392" t="b">
        <v>0</v>
      </c>
      <c r="O392">
        <v>14</v>
      </c>
      <c r="P392" t="b">
        <v>1</v>
      </c>
      <c r="Q392" t="s">
        <v>8267</v>
      </c>
      <c r="R392" s="10" t="s">
        <v>8308</v>
      </c>
      <c r="S392" t="s">
        <v>8313</v>
      </c>
      <c r="T392">
        <f t="shared" si="33"/>
        <v>100</v>
      </c>
      <c r="U392">
        <f t="shared" si="34"/>
        <v>71.430000000000007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4">
        <f t="shared" si="30"/>
        <v>40865.042256944449</v>
      </c>
      <c r="L393" s="13">
        <f t="shared" si="31"/>
        <v>2011</v>
      </c>
      <c r="M393" s="14">
        <f t="shared" si="32"/>
        <v>40895.040972222225</v>
      </c>
      <c r="N393" t="b">
        <v>0</v>
      </c>
      <c r="O393">
        <v>193</v>
      </c>
      <c r="P393" t="b">
        <v>1</v>
      </c>
      <c r="Q393" t="s">
        <v>8267</v>
      </c>
      <c r="R393" s="10" t="s">
        <v>8308</v>
      </c>
      <c r="S393" t="s">
        <v>8313</v>
      </c>
      <c r="T393">
        <f t="shared" si="33"/>
        <v>101</v>
      </c>
      <c r="U393">
        <f t="shared" si="34"/>
        <v>104.26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4">
        <f t="shared" si="30"/>
        <v>40763.717256944445</v>
      </c>
      <c r="L394" s="13">
        <f t="shared" si="31"/>
        <v>2011</v>
      </c>
      <c r="M394" s="14">
        <f t="shared" si="32"/>
        <v>40794.125</v>
      </c>
      <c r="N394" t="b">
        <v>0</v>
      </c>
      <c r="O394">
        <v>206</v>
      </c>
      <c r="P394" t="b">
        <v>1</v>
      </c>
      <c r="Q394" t="s">
        <v>8267</v>
      </c>
      <c r="R394" s="10" t="s">
        <v>8308</v>
      </c>
      <c r="S394" t="s">
        <v>8313</v>
      </c>
      <c r="T394">
        <f t="shared" si="33"/>
        <v>101</v>
      </c>
      <c r="U394">
        <f t="shared" si="34"/>
        <v>90.62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4">
        <f t="shared" si="30"/>
        <v>41526.708935185183</v>
      </c>
      <c r="L395" s="13">
        <f t="shared" si="31"/>
        <v>2013</v>
      </c>
      <c r="M395" s="14">
        <f t="shared" si="32"/>
        <v>41557.708935185183</v>
      </c>
      <c r="N395" t="b">
        <v>0</v>
      </c>
      <c r="O395">
        <v>351</v>
      </c>
      <c r="P395" t="b">
        <v>1</v>
      </c>
      <c r="Q395" t="s">
        <v>8267</v>
      </c>
      <c r="R395" s="10" t="s">
        <v>8308</v>
      </c>
      <c r="S395" t="s">
        <v>8313</v>
      </c>
      <c r="T395">
        <f t="shared" si="33"/>
        <v>110</v>
      </c>
      <c r="U395">
        <f t="shared" si="34"/>
        <v>157.33000000000001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4">
        <f t="shared" si="30"/>
        <v>42417.818078703705</v>
      </c>
      <c r="L396" s="13">
        <f t="shared" si="31"/>
        <v>2016</v>
      </c>
      <c r="M396" s="14">
        <f t="shared" si="32"/>
        <v>42477.776412037041</v>
      </c>
      <c r="N396" t="b">
        <v>0</v>
      </c>
      <c r="O396">
        <v>50</v>
      </c>
      <c r="P396" t="b">
        <v>1</v>
      </c>
      <c r="Q396" t="s">
        <v>8267</v>
      </c>
      <c r="R396" s="10" t="s">
        <v>8308</v>
      </c>
      <c r="S396" t="s">
        <v>8313</v>
      </c>
      <c r="T396">
        <f t="shared" si="33"/>
        <v>112</v>
      </c>
      <c r="U396">
        <f t="shared" si="34"/>
        <v>105.18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4">
        <f t="shared" si="30"/>
        <v>40990.909259259257</v>
      </c>
      <c r="L397" s="13">
        <f t="shared" si="31"/>
        <v>2012</v>
      </c>
      <c r="M397" s="14">
        <f t="shared" si="32"/>
        <v>41026.897222222222</v>
      </c>
      <c r="N397" t="b">
        <v>0</v>
      </c>
      <c r="O397">
        <v>184</v>
      </c>
      <c r="P397" t="b">
        <v>1</v>
      </c>
      <c r="Q397" t="s">
        <v>8267</v>
      </c>
      <c r="R397" s="10" t="s">
        <v>8308</v>
      </c>
      <c r="S397" t="s">
        <v>8313</v>
      </c>
      <c r="T397">
        <f t="shared" si="33"/>
        <v>108</v>
      </c>
      <c r="U397">
        <f t="shared" si="34"/>
        <v>58.72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4">
        <f t="shared" si="30"/>
        <v>41082.564884259256</v>
      </c>
      <c r="L398" s="13">
        <f t="shared" si="31"/>
        <v>2012</v>
      </c>
      <c r="M398" s="14">
        <f t="shared" si="32"/>
        <v>41097.564884259256</v>
      </c>
      <c r="N398" t="b">
        <v>0</v>
      </c>
      <c r="O398">
        <v>196</v>
      </c>
      <c r="P398" t="b">
        <v>1</v>
      </c>
      <c r="Q398" t="s">
        <v>8267</v>
      </c>
      <c r="R398" s="10" t="s">
        <v>8308</v>
      </c>
      <c r="S398" t="s">
        <v>8313</v>
      </c>
      <c r="T398">
        <f t="shared" si="33"/>
        <v>107</v>
      </c>
      <c r="U398">
        <f t="shared" si="34"/>
        <v>81.63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4">
        <f t="shared" si="30"/>
        <v>40379.776435185187</v>
      </c>
      <c r="L399" s="13">
        <f t="shared" si="31"/>
        <v>2010</v>
      </c>
      <c r="M399" s="14">
        <f t="shared" si="32"/>
        <v>40422.155555555553</v>
      </c>
      <c r="N399" t="b">
        <v>0</v>
      </c>
      <c r="O399">
        <v>229</v>
      </c>
      <c r="P399" t="b">
        <v>1</v>
      </c>
      <c r="Q399" t="s">
        <v>8267</v>
      </c>
      <c r="R399" s="10" t="s">
        <v>8308</v>
      </c>
      <c r="S399" t="s">
        <v>8313</v>
      </c>
      <c r="T399">
        <f t="shared" si="33"/>
        <v>104</v>
      </c>
      <c r="U399">
        <f t="shared" si="34"/>
        <v>56.46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4">
        <f t="shared" si="30"/>
        <v>42078.793124999997</v>
      </c>
      <c r="L400" s="13">
        <f t="shared" si="31"/>
        <v>2015</v>
      </c>
      <c r="M400" s="14">
        <f t="shared" si="32"/>
        <v>42123.793124999997</v>
      </c>
      <c r="N400" t="b">
        <v>0</v>
      </c>
      <c r="O400">
        <v>67</v>
      </c>
      <c r="P400" t="b">
        <v>1</v>
      </c>
      <c r="Q400" t="s">
        <v>8267</v>
      </c>
      <c r="R400" s="10" t="s">
        <v>8308</v>
      </c>
      <c r="S400" t="s">
        <v>8313</v>
      </c>
      <c r="T400">
        <f t="shared" si="33"/>
        <v>125</v>
      </c>
      <c r="U400">
        <f t="shared" si="34"/>
        <v>140.1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4">
        <f t="shared" si="30"/>
        <v>42687.875775462962</v>
      </c>
      <c r="L401" s="13">
        <f t="shared" si="31"/>
        <v>2016</v>
      </c>
      <c r="M401" s="14">
        <f t="shared" si="32"/>
        <v>42718.5</v>
      </c>
      <c r="N401" t="b">
        <v>0</v>
      </c>
      <c r="O401">
        <v>95</v>
      </c>
      <c r="P401" t="b">
        <v>1</v>
      </c>
      <c r="Q401" t="s">
        <v>8267</v>
      </c>
      <c r="R401" s="10" t="s">
        <v>8308</v>
      </c>
      <c r="S401" t="s">
        <v>8313</v>
      </c>
      <c r="T401">
        <f t="shared" si="33"/>
        <v>107</v>
      </c>
      <c r="U401">
        <f t="shared" si="34"/>
        <v>224.85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4">
        <f t="shared" si="30"/>
        <v>41745.635960648149</v>
      </c>
      <c r="L402" s="13">
        <f t="shared" si="31"/>
        <v>2014</v>
      </c>
      <c r="M402" s="14">
        <f t="shared" si="32"/>
        <v>41776.145833333336</v>
      </c>
      <c r="N402" t="b">
        <v>0</v>
      </c>
      <c r="O402">
        <v>62</v>
      </c>
      <c r="P402" t="b">
        <v>1</v>
      </c>
      <c r="Q402" t="s">
        <v>8267</v>
      </c>
      <c r="R402" s="10" t="s">
        <v>8308</v>
      </c>
      <c r="S402" t="s">
        <v>8313</v>
      </c>
      <c r="T402">
        <f t="shared" si="33"/>
        <v>112</v>
      </c>
      <c r="U402">
        <f t="shared" si="34"/>
        <v>181.13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4">
        <f t="shared" si="30"/>
        <v>40732.842245370368</v>
      </c>
      <c r="L403" s="13">
        <f t="shared" si="31"/>
        <v>2011</v>
      </c>
      <c r="M403" s="14">
        <f t="shared" si="32"/>
        <v>40762.842245370368</v>
      </c>
      <c r="N403" t="b">
        <v>0</v>
      </c>
      <c r="O403">
        <v>73</v>
      </c>
      <c r="P403" t="b">
        <v>1</v>
      </c>
      <c r="Q403" t="s">
        <v>8267</v>
      </c>
      <c r="R403" s="10" t="s">
        <v>8308</v>
      </c>
      <c r="S403" t="s">
        <v>8313</v>
      </c>
      <c r="T403">
        <f t="shared" si="33"/>
        <v>104</v>
      </c>
      <c r="U403">
        <f t="shared" si="34"/>
        <v>711.04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4">
        <f t="shared" si="30"/>
        <v>42292.539548611108</v>
      </c>
      <c r="L404" s="13">
        <f t="shared" si="31"/>
        <v>2015</v>
      </c>
      <c r="M404" s="14">
        <f t="shared" si="32"/>
        <v>42313.58121527778</v>
      </c>
      <c r="N404" t="b">
        <v>0</v>
      </c>
      <c r="O404">
        <v>43</v>
      </c>
      <c r="P404" t="b">
        <v>1</v>
      </c>
      <c r="Q404" t="s">
        <v>8267</v>
      </c>
      <c r="R404" s="10" t="s">
        <v>8308</v>
      </c>
      <c r="S404" t="s">
        <v>8313</v>
      </c>
      <c r="T404">
        <f t="shared" si="33"/>
        <v>142</v>
      </c>
      <c r="U404">
        <f t="shared" si="34"/>
        <v>65.88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4">
        <f t="shared" si="30"/>
        <v>40718.310659722221</v>
      </c>
      <c r="L405" s="13">
        <f t="shared" si="31"/>
        <v>2011</v>
      </c>
      <c r="M405" s="14">
        <f t="shared" si="32"/>
        <v>40765.297222222223</v>
      </c>
      <c r="N405" t="b">
        <v>0</v>
      </c>
      <c r="O405">
        <v>70</v>
      </c>
      <c r="P405" t="b">
        <v>1</v>
      </c>
      <c r="Q405" t="s">
        <v>8267</v>
      </c>
      <c r="R405" s="10" t="s">
        <v>8308</v>
      </c>
      <c r="S405" t="s">
        <v>8313</v>
      </c>
      <c r="T405">
        <f t="shared" si="33"/>
        <v>105</v>
      </c>
      <c r="U405">
        <f t="shared" si="34"/>
        <v>75.19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4">
        <f t="shared" si="30"/>
        <v>41646.628032407411</v>
      </c>
      <c r="L406" s="13">
        <f t="shared" si="31"/>
        <v>2014</v>
      </c>
      <c r="M406" s="14">
        <f t="shared" si="32"/>
        <v>41675.961111111108</v>
      </c>
      <c r="N406" t="b">
        <v>0</v>
      </c>
      <c r="O406">
        <v>271</v>
      </c>
      <c r="P406" t="b">
        <v>1</v>
      </c>
      <c r="Q406" t="s">
        <v>8267</v>
      </c>
      <c r="R406" s="10" t="s">
        <v>8308</v>
      </c>
      <c r="S406" t="s">
        <v>8313</v>
      </c>
      <c r="T406">
        <f t="shared" si="33"/>
        <v>103</v>
      </c>
      <c r="U406">
        <f t="shared" si="34"/>
        <v>133.13999999999999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4">
        <f t="shared" si="30"/>
        <v>41674.08494212963</v>
      </c>
      <c r="L407" s="13">
        <f t="shared" si="31"/>
        <v>2014</v>
      </c>
      <c r="M407" s="14">
        <f t="shared" si="32"/>
        <v>41704.08494212963</v>
      </c>
      <c r="N407" t="b">
        <v>0</v>
      </c>
      <c r="O407">
        <v>55</v>
      </c>
      <c r="P407" t="b">
        <v>1</v>
      </c>
      <c r="Q407" t="s">
        <v>8267</v>
      </c>
      <c r="R407" s="10" t="s">
        <v>8308</v>
      </c>
      <c r="S407" t="s">
        <v>8313</v>
      </c>
      <c r="T407">
        <f t="shared" si="33"/>
        <v>108</v>
      </c>
      <c r="U407">
        <f t="shared" si="34"/>
        <v>55.2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4">
        <f t="shared" si="30"/>
        <v>40638.162465277775</v>
      </c>
      <c r="L408" s="13">
        <f t="shared" si="31"/>
        <v>2011</v>
      </c>
      <c r="M408" s="14">
        <f t="shared" si="32"/>
        <v>40672.249305555553</v>
      </c>
      <c r="N408" t="b">
        <v>0</v>
      </c>
      <c r="O408">
        <v>35</v>
      </c>
      <c r="P408" t="b">
        <v>1</v>
      </c>
      <c r="Q408" t="s">
        <v>8267</v>
      </c>
      <c r="R408" s="10" t="s">
        <v>8308</v>
      </c>
      <c r="S408" t="s">
        <v>8313</v>
      </c>
      <c r="T408">
        <f t="shared" si="33"/>
        <v>108</v>
      </c>
      <c r="U408">
        <f t="shared" si="34"/>
        <v>86.16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4">
        <f t="shared" si="30"/>
        <v>40806.870949074073</v>
      </c>
      <c r="L409" s="13">
        <f t="shared" si="31"/>
        <v>2011</v>
      </c>
      <c r="M409" s="14">
        <f t="shared" si="32"/>
        <v>40866.912615740745</v>
      </c>
      <c r="N409" t="b">
        <v>0</v>
      </c>
      <c r="O409">
        <v>22</v>
      </c>
      <c r="P409" t="b">
        <v>1</v>
      </c>
      <c r="Q409" t="s">
        <v>8267</v>
      </c>
      <c r="R409" s="10" t="s">
        <v>8308</v>
      </c>
      <c r="S409" t="s">
        <v>8313</v>
      </c>
      <c r="T409">
        <f t="shared" si="33"/>
        <v>102</v>
      </c>
      <c r="U409">
        <f t="shared" si="34"/>
        <v>92.32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4">
        <f t="shared" si="30"/>
        <v>41543.735995370371</v>
      </c>
      <c r="L410" s="13">
        <f t="shared" si="31"/>
        <v>2013</v>
      </c>
      <c r="M410" s="14">
        <f t="shared" si="32"/>
        <v>41583.777662037035</v>
      </c>
      <c r="N410" t="b">
        <v>0</v>
      </c>
      <c r="O410">
        <v>38</v>
      </c>
      <c r="P410" t="b">
        <v>1</v>
      </c>
      <c r="Q410" t="s">
        <v>8267</v>
      </c>
      <c r="R410" s="10" t="s">
        <v>8308</v>
      </c>
      <c r="S410" t="s">
        <v>8313</v>
      </c>
      <c r="T410">
        <f t="shared" si="33"/>
        <v>101</v>
      </c>
      <c r="U410">
        <f t="shared" si="34"/>
        <v>160.16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4">
        <f t="shared" si="30"/>
        <v>42543.862777777773</v>
      </c>
      <c r="L411" s="13">
        <f t="shared" si="31"/>
        <v>2016</v>
      </c>
      <c r="M411" s="14">
        <f t="shared" si="32"/>
        <v>42573.862777777773</v>
      </c>
      <c r="N411" t="b">
        <v>0</v>
      </c>
      <c r="O411">
        <v>15</v>
      </c>
      <c r="P411" t="b">
        <v>1</v>
      </c>
      <c r="Q411" t="s">
        <v>8267</v>
      </c>
      <c r="R411" s="10" t="s">
        <v>8308</v>
      </c>
      <c r="S411" t="s">
        <v>8313</v>
      </c>
      <c r="T411">
        <f t="shared" si="33"/>
        <v>137</v>
      </c>
      <c r="U411">
        <f t="shared" si="34"/>
        <v>45.6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4">
        <f t="shared" si="30"/>
        <v>42113.981446759266</v>
      </c>
      <c r="L412" s="13">
        <f t="shared" si="31"/>
        <v>2015</v>
      </c>
      <c r="M412" s="14">
        <f t="shared" si="32"/>
        <v>42173.981446759266</v>
      </c>
      <c r="N412" t="b">
        <v>0</v>
      </c>
      <c r="O412">
        <v>7</v>
      </c>
      <c r="P412" t="b">
        <v>1</v>
      </c>
      <c r="Q412" t="s">
        <v>8267</v>
      </c>
      <c r="R412" s="10" t="s">
        <v>8308</v>
      </c>
      <c r="S412" t="s">
        <v>8313</v>
      </c>
      <c r="T412">
        <f t="shared" si="33"/>
        <v>128</v>
      </c>
      <c r="U412">
        <f t="shared" si="34"/>
        <v>183.29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4">
        <f t="shared" si="30"/>
        <v>41598.17597222222</v>
      </c>
      <c r="L413" s="13">
        <f t="shared" si="31"/>
        <v>2013</v>
      </c>
      <c r="M413" s="14">
        <f t="shared" si="32"/>
        <v>41630.208333333336</v>
      </c>
      <c r="N413" t="b">
        <v>0</v>
      </c>
      <c r="O413">
        <v>241</v>
      </c>
      <c r="P413" t="b">
        <v>1</v>
      </c>
      <c r="Q413" t="s">
        <v>8267</v>
      </c>
      <c r="R413" s="10" t="s">
        <v>8308</v>
      </c>
      <c r="S413" t="s">
        <v>8313</v>
      </c>
      <c r="T413">
        <f t="shared" si="33"/>
        <v>101</v>
      </c>
      <c r="U413">
        <f t="shared" si="34"/>
        <v>125.79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4">
        <f t="shared" si="30"/>
        <v>41099.742800925924</v>
      </c>
      <c r="L414" s="13">
        <f t="shared" si="31"/>
        <v>2012</v>
      </c>
      <c r="M414" s="14">
        <f t="shared" si="32"/>
        <v>41115.742800925924</v>
      </c>
      <c r="N414" t="b">
        <v>0</v>
      </c>
      <c r="O414">
        <v>55</v>
      </c>
      <c r="P414" t="b">
        <v>1</v>
      </c>
      <c r="Q414" t="s">
        <v>8267</v>
      </c>
      <c r="R414" s="10" t="s">
        <v>8308</v>
      </c>
      <c r="S414" t="s">
        <v>8313</v>
      </c>
      <c r="T414">
        <f t="shared" si="33"/>
        <v>127</v>
      </c>
      <c r="U414">
        <f t="shared" si="34"/>
        <v>57.65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4">
        <f t="shared" si="30"/>
        <v>41079.877442129626</v>
      </c>
      <c r="L415" s="13">
        <f t="shared" si="31"/>
        <v>2012</v>
      </c>
      <c r="M415" s="14">
        <f t="shared" si="32"/>
        <v>41109.877442129626</v>
      </c>
      <c r="N415" t="b">
        <v>0</v>
      </c>
      <c r="O415">
        <v>171</v>
      </c>
      <c r="P415" t="b">
        <v>1</v>
      </c>
      <c r="Q415" t="s">
        <v>8267</v>
      </c>
      <c r="R415" s="10" t="s">
        <v>8308</v>
      </c>
      <c r="S415" t="s">
        <v>8313</v>
      </c>
      <c r="T415">
        <f t="shared" si="33"/>
        <v>105</v>
      </c>
      <c r="U415">
        <f t="shared" si="34"/>
        <v>78.66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4">
        <f t="shared" si="30"/>
        <v>41529.063252314816</v>
      </c>
      <c r="L416" s="13">
        <f t="shared" si="31"/>
        <v>2013</v>
      </c>
      <c r="M416" s="14">
        <f t="shared" si="32"/>
        <v>41559.063252314816</v>
      </c>
      <c r="N416" t="b">
        <v>0</v>
      </c>
      <c r="O416">
        <v>208</v>
      </c>
      <c r="P416" t="b">
        <v>1</v>
      </c>
      <c r="Q416" t="s">
        <v>8267</v>
      </c>
      <c r="R416" s="10" t="s">
        <v>8308</v>
      </c>
      <c r="S416" t="s">
        <v>8313</v>
      </c>
      <c r="T416">
        <f t="shared" si="33"/>
        <v>103</v>
      </c>
      <c r="U416">
        <f t="shared" si="34"/>
        <v>91.48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4">
        <f t="shared" si="30"/>
        <v>41904.851875</v>
      </c>
      <c r="L417" s="13">
        <f t="shared" si="31"/>
        <v>2014</v>
      </c>
      <c r="M417" s="14">
        <f t="shared" si="32"/>
        <v>41929.5</v>
      </c>
      <c r="N417" t="b">
        <v>0</v>
      </c>
      <c r="O417">
        <v>21</v>
      </c>
      <c r="P417" t="b">
        <v>1</v>
      </c>
      <c r="Q417" t="s">
        <v>8267</v>
      </c>
      <c r="R417" s="10" t="s">
        <v>8308</v>
      </c>
      <c r="S417" t="s">
        <v>8313</v>
      </c>
      <c r="T417">
        <f t="shared" si="33"/>
        <v>102</v>
      </c>
      <c r="U417">
        <f t="shared" si="34"/>
        <v>68.099999999999994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4">
        <f t="shared" si="30"/>
        <v>41648.396192129629</v>
      </c>
      <c r="L418" s="13">
        <f t="shared" si="31"/>
        <v>2014</v>
      </c>
      <c r="M418" s="14">
        <f t="shared" si="32"/>
        <v>41678.396192129629</v>
      </c>
      <c r="N418" t="b">
        <v>0</v>
      </c>
      <c r="O418">
        <v>25</v>
      </c>
      <c r="P418" t="b">
        <v>1</v>
      </c>
      <c r="Q418" t="s">
        <v>8267</v>
      </c>
      <c r="R418" s="10" t="s">
        <v>8308</v>
      </c>
      <c r="S418" t="s">
        <v>8313</v>
      </c>
      <c r="T418">
        <f t="shared" si="33"/>
        <v>120</v>
      </c>
      <c r="U418">
        <f t="shared" si="34"/>
        <v>48.09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4">
        <f t="shared" si="30"/>
        <v>41360.970601851855</v>
      </c>
      <c r="L419" s="13">
        <f t="shared" si="31"/>
        <v>2013</v>
      </c>
      <c r="M419" s="14">
        <f t="shared" si="32"/>
        <v>41372.189583333333</v>
      </c>
      <c r="N419" t="b">
        <v>0</v>
      </c>
      <c r="O419">
        <v>52</v>
      </c>
      <c r="P419" t="b">
        <v>1</v>
      </c>
      <c r="Q419" t="s">
        <v>8267</v>
      </c>
      <c r="R419" s="10" t="s">
        <v>8308</v>
      </c>
      <c r="S419" t="s">
        <v>8313</v>
      </c>
      <c r="T419">
        <f t="shared" si="33"/>
        <v>100</v>
      </c>
      <c r="U419">
        <f t="shared" si="34"/>
        <v>202.42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4">
        <f t="shared" si="30"/>
        <v>42178.282372685186</v>
      </c>
      <c r="L420" s="13">
        <f t="shared" si="31"/>
        <v>2015</v>
      </c>
      <c r="M420" s="14">
        <f t="shared" si="32"/>
        <v>42208.282372685186</v>
      </c>
      <c r="N420" t="b">
        <v>0</v>
      </c>
      <c r="O420">
        <v>104</v>
      </c>
      <c r="P420" t="b">
        <v>1</v>
      </c>
      <c r="Q420" t="s">
        <v>8267</v>
      </c>
      <c r="R420" s="10" t="s">
        <v>8308</v>
      </c>
      <c r="S420" t="s">
        <v>8313</v>
      </c>
      <c r="T420">
        <f t="shared" si="33"/>
        <v>101</v>
      </c>
      <c r="U420">
        <f t="shared" si="34"/>
        <v>216.75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4">
        <f t="shared" si="30"/>
        <v>41394.842442129629</v>
      </c>
      <c r="L421" s="13">
        <f t="shared" si="31"/>
        <v>2013</v>
      </c>
      <c r="M421" s="14">
        <f t="shared" si="32"/>
        <v>41454.842442129629</v>
      </c>
      <c r="N421" t="b">
        <v>0</v>
      </c>
      <c r="O421">
        <v>73</v>
      </c>
      <c r="P421" t="b">
        <v>1</v>
      </c>
      <c r="Q421" t="s">
        <v>8267</v>
      </c>
      <c r="R421" s="10" t="s">
        <v>8308</v>
      </c>
      <c r="S421" t="s">
        <v>8313</v>
      </c>
      <c r="T421">
        <f t="shared" si="33"/>
        <v>100</v>
      </c>
      <c r="U421">
        <f t="shared" si="34"/>
        <v>110.07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4">
        <f t="shared" si="30"/>
        <v>41682.23646990741</v>
      </c>
      <c r="L422" s="13">
        <f t="shared" si="31"/>
        <v>2014</v>
      </c>
      <c r="M422" s="14">
        <f t="shared" si="32"/>
        <v>41712.194803240738</v>
      </c>
      <c r="N422" t="b">
        <v>0</v>
      </c>
      <c r="O422">
        <v>3</v>
      </c>
      <c r="P422" t="b">
        <v>0</v>
      </c>
      <c r="Q422" t="s">
        <v>8268</v>
      </c>
      <c r="R422" s="10" t="s">
        <v>8308</v>
      </c>
      <c r="S422" t="s">
        <v>8314</v>
      </c>
      <c r="T422">
        <f t="shared" si="33"/>
        <v>0</v>
      </c>
      <c r="U422">
        <f t="shared" si="34"/>
        <v>4.83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4">
        <f t="shared" si="30"/>
        <v>42177.491388888884</v>
      </c>
      <c r="L423" s="13">
        <f t="shared" si="31"/>
        <v>2015</v>
      </c>
      <c r="M423" s="14">
        <f t="shared" si="32"/>
        <v>42237.491388888884</v>
      </c>
      <c r="N423" t="b">
        <v>0</v>
      </c>
      <c r="O423">
        <v>6</v>
      </c>
      <c r="P423" t="b">
        <v>0</v>
      </c>
      <c r="Q423" t="s">
        <v>8268</v>
      </c>
      <c r="R423" s="10" t="s">
        <v>8308</v>
      </c>
      <c r="S423" t="s">
        <v>8314</v>
      </c>
      <c r="T423">
        <f t="shared" si="33"/>
        <v>2</v>
      </c>
      <c r="U423">
        <f t="shared" si="34"/>
        <v>50.17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4">
        <f t="shared" si="30"/>
        <v>41863.260381944441</v>
      </c>
      <c r="L424" s="13">
        <f t="shared" si="31"/>
        <v>2014</v>
      </c>
      <c r="M424" s="14">
        <f t="shared" si="32"/>
        <v>41893.260381944441</v>
      </c>
      <c r="N424" t="b">
        <v>0</v>
      </c>
      <c r="O424">
        <v>12</v>
      </c>
      <c r="P424" t="b">
        <v>0</v>
      </c>
      <c r="Q424" t="s">
        <v>8268</v>
      </c>
      <c r="R424" s="10" t="s">
        <v>8308</v>
      </c>
      <c r="S424" t="s">
        <v>8314</v>
      </c>
      <c r="T424">
        <f t="shared" si="33"/>
        <v>1</v>
      </c>
      <c r="U424">
        <f t="shared" si="34"/>
        <v>35.83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4">
        <f t="shared" si="30"/>
        <v>41400.92627314815</v>
      </c>
      <c r="L425" s="13">
        <f t="shared" si="31"/>
        <v>2013</v>
      </c>
      <c r="M425" s="14">
        <f t="shared" si="32"/>
        <v>41430.92627314815</v>
      </c>
      <c r="N425" t="b">
        <v>0</v>
      </c>
      <c r="O425">
        <v>13</v>
      </c>
      <c r="P425" t="b">
        <v>0</v>
      </c>
      <c r="Q425" t="s">
        <v>8268</v>
      </c>
      <c r="R425" s="10" t="s">
        <v>8308</v>
      </c>
      <c r="S425" t="s">
        <v>8314</v>
      </c>
      <c r="T425">
        <f t="shared" si="33"/>
        <v>1</v>
      </c>
      <c r="U425">
        <f t="shared" si="34"/>
        <v>11.77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4">
        <f t="shared" si="30"/>
        <v>40934.376145833332</v>
      </c>
      <c r="L426" s="13">
        <f t="shared" si="31"/>
        <v>2012</v>
      </c>
      <c r="M426" s="14">
        <f t="shared" si="32"/>
        <v>40994.334479166668</v>
      </c>
      <c r="N426" t="b">
        <v>0</v>
      </c>
      <c r="O426">
        <v>5</v>
      </c>
      <c r="P426" t="b">
        <v>0</v>
      </c>
      <c r="Q426" t="s">
        <v>8268</v>
      </c>
      <c r="R426" s="10" t="s">
        <v>8308</v>
      </c>
      <c r="S426" t="s">
        <v>8314</v>
      </c>
      <c r="T426">
        <f t="shared" si="33"/>
        <v>7</v>
      </c>
      <c r="U426">
        <f t="shared" si="34"/>
        <v>40.78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4">
        <f t="shared" si="30"/>
        <v>42275.861157407402</v>
      </c>
      <c r="L427" s="13">
        <f t="shared" si="31"/>
        <v>2015</v>
      </c>
      <c r="M427" s="14">
        <f t="shared" si="32"/>
        <v>42335.902824074074</v>
      </c>
      <c r="N427" t="b">
        <v>0</v>
      </c>
      <c r="O427">
        <v>2</v>
      </c>
      <c r="P427" t="b">
        <v>0</v>
      </c>
      <c r="Q427" t="s">
        <v>8268</v>
      </c>
      <c r="R427" s="10" t="s">
        <v>8308</v>
      </c>
      <c r="S427" t="s">
        <v>8314</v>
      </c>
      <c r="T427">
        <f t="shared" si="33"/>
        <v>0</v>
      </c>
      <c r="U427">
        <f t="shared" si="34"/>
        <v>3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4">
        <f t="shared" si="30"/>
        <v>42400.711967592593</v>
      </c>
      <c r="L428" s="13">
        <f t="shared" si="31"/>
        <v>2016</v>
      </c>
      <c r="M428" s="14">
        <f t="shared" si="32"/>
        <v>42430.711967592593</v>
      </c>
      <c r="N428" t="b">
        <v>0</v>
      </c>
      <c r="O428">
        <v>8</v>
      </c>
      <c r="P428" t="b">
        <v>0</v>
      </c>
      <c r="Q428" t="s">
        <v>8268</v>
      </c>
      <c r="R428" s="10" t="s">
        <v>8308</v>
      </c>
      <c r="S428" t="s">
        <v>8314</v>
      </c>
      <c r="T428">
        <f t="shared" si="33"/>
        <v>1</v>
      </c>
      <c r="U428">
        <f t="shared" si="34"/>
        <v>16.63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4">
        <f t="shared" si="30"/>
        <v>42285.909027777772</v>
      </c>
      <c r="L429" s="13">
        <f t="shared" si="31"/>
        <v>2015</v>
      </c>
      <c r="M429" s="14">
        <f t="shared" si="32"/>
        <v>42299.790972222225</v>
      </c>
      <c r="N429" t="b">
        <v>0</v>
      </c>
      <c r="O429">
        <v>0</v>
      </c>
      <c r="P429" t="b">
        <v>0</v>
      </c>
      <c r="Q429" t="s">
        <v>8268</v>
      </c>
      <c r="R429" s="10" t="s">
        <v>8308</v>
      </c>
      <c r="S429" t="s">
        <v>8314</v>
      </c>
      <c r="T429">
        <f t="shared" si="33"/>
        <v>0</v>
      </c>
      <c r="U429">
        <f t="shared" si="34"/>
        <v>0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4">
        <f t="shared" si="30"/>
        <v>41778.766724537039</v>
      </c>
      <c r="L430" s="13">
        <f t="shared" si="31"/>
        <v>2014</v>
      </c>
      <c r="M430" s="14">
        <f t="shared" si="32"/>
        <v>41806.916666666664</v>
      </c>
      <c r="N430" t="b">
        <v>0</v>
      </c>
      <c r="O430">
        <v>13</v>
      </c>
      <c r="P430" t="b">
        <v>0</v>
      </c>
      <c r="Q430" t="s">
        <v>8268</v>
      </c>
      <c r="R430" s="10" t="s">
        <v>8308</v>
      </c>
      <c r="S430" t="s">
        <v>8314</v>
      </c>
      <c r="T430">
        <f t="shared" si="33"/>
        <v>6</v>
      </c>
      <c r="U430">
        <f t="shared" si="34"/>
        <v>52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4">
        <f t="shared" si="30"/>
        <v>40070.901412037041</v>
      </c>
      <c r="L431" s="13">
        <f t="shared" si="31"/>
        <v>2009</v>
      </c>
      <c r="M431" s="14">
        <f t="shared" si="32"/>
        <v>40144.207638888889</v>
      </c>
      <c r="N431" t="b">
        <v>0</v>
      </c>
      <c r="O431">
        <v>0</v>
      </c>
      <c r="P431" t="b">
        <v>0</v>
      </c>
      <c r="Q431" t="s">
        <v>8268</v>
      </c>
      <c r="R431" s="10" t="s">
        <v>8308</v>
      </c>
      <c r="S431" t="s">
        <v>8314</v>
      </c>
      <c r="T431">
        <f t="shared" si="33"/>
        <v>0</v>
      </c>
      <c r="U431">
        <f t="shared" si="34"/>
        <v>0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4">
        <f t="shared" si="30"/>
        <v>41513.107256944444</v>
      </c>
      <c r="L432" s="13">
        <f t="shared" si="31"/>
        <v>2013</v>
      </c>
      <c r="M432" s="14">
        <f t="shared" si="32"/>
        <v>41528.107256944444</v>
      </c>
      <c r="N432" t="b">
        <v>0</v>
      </c>
      <c r="O432">
        <v>5</v>
      </c>
      <c r="P432" t="b">
        <v>0</v>
      </c>
      <c r="Q432" t="s">
        <v>8268</v>
      </c>
      <c r="R432" s="10" t="s">
        <v>8308</v>
      </c>
      <c r="S432" t="s">
        <v>8314</v>
      </c>
      <c r="T432">
        <f t="shared" si="33"/>
        <v>2</v>
      </c>
      <c r="U432">
        <f t="shared" si="34"/>
        <v>4.8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4">
        <f t="shared" si="30"/>
        <v>42526.871331018512</v>
      </c>
      <c r="L433" s="13">
        <f t="shared" si="31"/>
        <v>2016</v>
      </c>
      <c r="M433" s="14">
        <f t="shared" si="32"/>
        <v>42556.871331018512</v>
      </c>
      <c r="N433" t="b">
        <v>0</v>
      </c>
      <c r="O433">
        <v>8</v>
      </c>
      <c r="P433" t="b">
        <v>0</v>
      </c>
      <c r="Q433" t="s">
        <v>8268</v>
      </c>
      <c r="R433" s="10" t="s">
        <v>8308</v>
      </c>
      <c r="S433" t="s">
        <v>8314</v>
      </c>
      <c r="T433">
        <f t="shared" si="33"/>
        <v>14</v>
      </c>
      <c r="U433">
        <f t="shared" si="34"/>
        <v>51.88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4">
        <f t="shared" si="30"/>
        <v>42238.726631944446</v>
      </c>
      <c r="L434" s="13">
        <f t="shared" si="31"/>
        <v>2015</v>
      </c>
      <c r="M434" s="14">
        <f t="shared" si="32"/>
        <v>42298.726631944446</v>
      </c>
      <c r="N434" t="b">
        <v>0</v>
      </c>
      <c r="O434">
        <v>8</v>
      </c>
      <c r="P434" t="b">
        <v>0</v>
      </c>
      <c r="Q434" t="s">
        <v>8268</v>
      </c>
      <c r="R434" s="10" t="s">
        <v>8308</v>
      </c>
      <c r="S434" t="s">
        <v>8314</v>
      </c>
      <c r="T434">
        <f t="shared" si="33"/>
        <v>10</v>
      </c>
      <c r="U434">
        <f t="shared" si="34"/>
        <v>71.25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4">
        <f t="shared" si="30"/>
        <v>42228.629884259266</v>
      </c>
      <c r="L435" s="13">
        <f t="shared" si="31"/>
        <v>2015</v>
      </c>
      <c r="M435" s="14">
        <f t="shared" si="32"/>
        <v>42288.629884259266</v>
      </c>
      <c r="N435" t="b">
        <v>0</v>
      </c>
      <c r="O435">
        <v>0</v>
      </c>
      <c r="P435" t="b">
        <v>0</v>
      </c>
      <c r="Q435" t="s">
        <v>8268</v>
      </c>
      <c r="R435" s="10" t="s">
        <v>8308</v>
      </c>
      <c r="S435" t="s">
        <v>8314</v>
      </c>
      <c r="T435">
        <f t="shared" si="33"/>
        <v>0</v>
      </c>
      <c r="U435">
        <f t="shared" si="34"/>
        <v>0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4">
        <f t="shared" si="30"/>
        <v>41576.834513888891</v>
      </c>
      <c r="L436" s="13">
        <f t="shared" si="31"/>
        <v>2013</v>
      </c>
      <c r="M436" s="14">
        <f t="shared" si="32"/>
        <v>41609.876180555555</v>
      </c>
      <c r="N436" t="b">
        <v>0</v>
      </c>
      <c r="O436">
        <v>2</v>
      </c>
      <c r="P436" t="b">
        <v>0</v>
      </c>
      <c r="Q436" t="s">
        <v>8268</v>
      </c>
      <c r="R436" s="10" t="s">
        <v>8308</v>
      </c>
      <c r="S436" t="s">
        <v>8314</v>
      </c>
      <c r="T436">
        <f t="shared" si="33"/>
        <v>5</v>
      </c>
      <c r="U436">
        <f t="shared" si="34"/>
        <v>62.5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4">
        <f t="shared" si="30"/>
        <v>41500.747453703705</v>
      </c>
      <c r="L437" s="13">
        <f t="shared" si="31"/>
        <v>2013</v>
      </c>
      <c r="M437" s="14">
        <f t="shared" si="32"/>
        <v>41530.747453703705</v>
      </c>
      <c r="N437" t="b">
        <v>0</v>
      </c>
      <c r="O437">
        <v>3</v>
      </c>
      <c r="P437" t="b">
        <v>0</v>
      </c>
      <c r="Q437" t="s">
        <v>8268</v>
      </c>
      <c r="R437" s="10" t="s">
        <v>8308</v>
      </c>
      <c r="S437" t="s">
        <v>8314</v>
      </c>
      <c r="T437">
        <f t="shared" si="33"/>
        <v>0</v>
      </c>
      <c r="U437">
        <f t="shared" si="34"/>
        <v>1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4">
        <f t="shared" si="30"/>
        <v>41456.36241898148</v>
      </c>
      <c r="L438" s="13">
        <f t="shared" si="31"/>
        <v>2013</v>
      </c>
      <c r="M438" s="14">
        <f t="shared" si="32"/>
        <v>41486.36241898148</v>
      </c>
      <c r="N438" t="b">
        <v>0</v>
      </c>
      <c r="O438">
        <v>0</v>
      </c>
      <c r="P438" t="b">
        <v>0</v>
      </c>
      <c r="Q438" t="s">
        <v>8268</v>
      </c>
      <c r="R438" s="10" t="s">
        <v>8308</v>
      </c>
      <c r="S438" t="s">
        <v>8314</v>
      </c>
      <c r="T438">
        <f t="shared" si="33"/>
        <v>0</v>
      </c>
      <c r="U438">
        <f t="shared" si="34"/>
        <v>0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4">
        <f t="shared" si="30"/>
        <v>42591.31858796296</v>
      </c>
      <c r="L439" s="13">
        <f t="shared" si="31"/>
        <v>2016</v>
      </c>
      <c r="M439" s="14">
        <f t="shared" si="32"/>
        <v>42651.31858796296</v>
      </c>
      <c r="N439" t="b">
        <v>0</v>
      </c>
      <c r="O439">
        <v>0</v>
      </c>
      <c r="P439" t="b">
        <v>0</v>
      </c>
      <c r="Q439" t="s">
        <v>8268</v>
      </c>
      <c r="R439" s="10" t="s">
        <v>8308</v>
      </c>
      <c r="S439" t="s">
        <v>8314</v>
      </c>
      <c r="T439">
        <f t="shared" si="33"/>
        <v>0</v>
      </c>
      <c r="U439">
        <f t="shared" si="34"/>
        <v>0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4">
        <f t="shared" si="30"/>
        <v>42296.261087962965</v>
      </c>
      <c r="L440" s="13">
        <f t="shared" si="31"/>
        <v>2015</v>
      </c>
      <c r="M440" s="14">
        <f t="shared" si="32"/>
        <v>42326.302754629629</v>
      </c>
      <c r="N440" t="b">
        <v>0</v>
      </c>
      <c r="O440">
        <v>11</v>
      </c>
      <c r="P440" t="b">
        <v>0</v>
      </c>
      <c r="Q440" t="s">
        <v>8268</v>
      </c>
      <c r="R440" s="10" t="s">
        <v>8308</v>
      </c>
      <c r="S440" t="s">
        <v>8314</v>
      </c>
      <c r="T440">
        <f t="shared" si="33"/>
        <v>9</v>
      </c>
      <c r="U440">
        <f t="shared" si="34"/>
        <v>170.55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4">
        <f t="shared" si="30"/>
        <v>41919.761782407404</v>
      </c>
      <c r="L441" s="13">
        <f t="shared" si="31"/>
        <v>2014</v>
      </c>
      <c r="M441" s="14">
        <f t="shared" si="32"/>
        <v>41929.761782407404</v>
      </c>
      <c r="N441" t="b">
        <v>0</v>
      </c>
      <c r="O441">
        <v>0</v>
      </c>
      <c r="P441" t="b">
        <v>0</v>
      </c>
      <c r="Q441" t="s">
        <v>8268</v>
      </c>
      <c r="R441" s="10" t="s">
        <v>8308</v>
      </c>
      <c r="S441" t="s">
        <v>8314</v>
      </c>
      <c r="T441">
        <f t="shared" si="33"/>
        <v>0</v>
      </c>
      <c r="U441">
        <f t="shared" si="34"/>
        <v>0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4">
        <f t="shared" si="30"/>
        <v>42423.985567129625</v>
      </c>
      <c r="L442" s="13">
        <f t="shared" si="31"/>
        <v>2016</v>
      </c>
      <c r="M442" s="14">
        <f t="shared" si="32"/>
        <v>42453.943900462968</v>
      </c>
      <c r="N442" t="b">
        <v>0</v>
      </c>
      <c r="O442">
        <v>1</v>
      </c>
      <c r="P442" t="b">
        <v>0</v>
      </c>
      <c r="Q442" t="s">
        <v>8268</v>
      </c>
      <c r="R442" s="10" t="s">
        <v>8308</v>
      </c>
      <c r="S442" t="s">
        <v>8314</v>
      </c>
      <c r="T442">
        <f t="shared" si="33"/>
        <v>0</v>
      </c>
      <c r="U442">
        <f t="shared" si="34"/>
        <v>5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4">
        <f t="shared" si="30"/>
        <v>41550.793935185182</v>
      </c>
      <c r="L443" s="13">
        <f t="shared" si="31"/>
        <v>2013</v>
      </c>
      <c r="M443" s="14">
        <f t="shared" si="32"/>
        <v>41580.793935185182</v>
      </c>
      <c r="N443" t="b">
        <v>0</v>
      </c>
      <c r="O443">
        <v>0</v>
      </c>
      <c r="P443" t="b">
        <v>0</v>
      </c>
      <c r="Q443" t="s">
        <v>8268</v>
      </c>
      <c r="R443" s="10" t="s">
        <v>8308</v>
      </c>
      <c r="S443" t="s">
        <v>8314</v>
      </c>
      <c r="T443">
        <f t="shared" si="33"/>
        <v>0</v>
      </c>
      <c r="U443">
        <f t="shared" si="34"/>
        <v>0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4">
        <f t="shared" si="30"/>
        <v>42024.888692129629</v>
      </c>
      <c r="L444" s="13">
        <f t="shared" si="31"/>
        <v>2015</v>
      </c>
      <c r="M444" s="14">
        <f t="shared" si="32"/>
        <v>42054.888692129629</v>
      </c>
      <c r="N444" t="b">
        <v>0</v>
      </c>
      <c r="O444">
        <v>17</v>
      </c>
      <c r="P444" t="b">
        <v>0</v>
      </c>
      <c r="Q444" t="s">
        <v>8268</v>
      </c>
      <c r="R444" s="10" t="s">
        <v>8308</v>
      </c>
      <c r="S444" t="s">
        <v>8314</v>
      </c>
      <c r="T444">
        <f t="shared" si="33"/>
        <v>39</v>
      </c>
      <c r="U444">
        <f t="shared" si="34"/>
        <v>393.59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4">
        <f t="shared" si="30"/>
        <v>41650.015057870369</v>
      </c>
      <c r="L445" s="13">
        <f t="shared" si="31"/>
        <v>2014</v>
      </c>
      <c r="M445" s="14">
        <f t="shared" si="32"/>
        <v>41680.015057870369</v>
      </c>
      <c r="N445" t="b">
        <v>0</v>
      </c>
      <c r="O445">
        <v>2</v>
      </c>
      <c r="P445" t="b">
        <v>0</v>
      </c>
      <c r="Q445" t="s">
        <v>8268</v>
      </c>
      <c r="R445" s="10" t="s">
        <v>8308</v>
      </c>
      <c r="S445" t="s">
        <v>8314</v>
      </c>
      <c r="T445">
        <f t="shared" si="33"/>
        <v>0</v>
      </c>
      <c r="U445">
        <f t="shared" si="34"/>
        <v>5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4">
        <f t="shared" si="30"/>
        <v>40894.906956018516</v>
      </c>
      <c r="L446" s="13">
        <f t="shared" si="31"/>
        <v>2011</v>
      </c>
      <c r="M446" s="14">
        <f t="shared" si="32"/>
        <v>40954.906956018516</v>
      </c>
      <c r="N446" t="b">
        <v>0</v>
      </c>
      <c r="O446">
        <v>1</v>
      </c>
      <c r="P446" t="b">
        <v>0</v>
      </c>
      <c r="Q446" t="s">
        <v>8268</v>
      </c>
      <c r="R446" s="10" t="s">
        <v>8308</v>
      </c>
      <c r="S446" t="s">
        <v>8314</v>
      </c>
      <c r="T446">
        <f t="shared" si="33"/>
        <v>5</v>
      </c>
      <c r="U446">
        <f t="shared" si="34"/>
        <v>50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4">
        <f t="shared" si="30"/>
        <v>42130.335358796292</v>
      </c>
      <c r="L447" s="13">
        <f t="shared" si="31"/>
        <v>2015</v>
      </c>
      <c r="M447" s="14">
        <f t="shared" si="32"/>
        <v>42145.335358796292</v>
      </c>
      <c r="N447" t="b">
        <v>0</v>
      </c>
      <c r="O447">
        <v>2</v>
      </c>
      <c r="P447" t="b">
        <v>0</v>
      </c>
      <c r="Q447" t="s">
        <v>8268</v>
      </c>
      <c r="R447" s="10" t="s">
        <v>8308</v>
      </c>
      <c r="S447" t="s">
        <v>8314</v>
      </c>
      <c r="T447">
        <f t="shared" si="33"/>
        <v>0</v>
      </c>
      <c r="U447">
        <f t="shared" si="34"/>
        <v>1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4">
        <f t="shared" si="30"/>
        <v>42037.083564814813</v>
      </c>
      <c r="L448" s="13">
        <f t="shared" si="31"/>
        <v>2015</v>
      </c>
      <c r="M448" s="14">
        <f t="shared" si="32"/>
        <v>42067.083564814813</v>
      </c>
      <c r="N448" t="b">
        <v>0</v>
      </c>
      <c r="O448">
        <v>16</v>
      </c>
      <c r="P448" t="b">
        <v>0</v>
      </c>
      <c r="Q448" t="s">
        <v>8268</v>
      </c>
      <c r="R448" s="10" t="s">
        <v>8308</v>
      </c>
      <c r="S448" t="s">
        <v>8314</v>
      </c>
      <c r="T448">
        <f t="shared" si="33"/>
        <v>7</v>
      </c>
      <c r="U448">
        <f t="shared" si="34"/>
        <v>47.88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4">
        <f t="shared" si="30"/>
        <v>41331.555127314816</v>
      </c>
      <c r="L449" s="13">
        <f t="shared" si="31"/>
        <v>2013</v>
      </c>
      <c r="M449" s="14">
        <f t="shared" si="32"/>
        <v>41356.513460648144</v>
      </c>
      <c r="N449" t="b">
        <v>0</v>
      </c>
      <c r="O449">
        <v>1</v>
      </c>
      <c r="P449" t="b">
        <v>0</v>
      </c>
      <c r="Q449" t="s">
        <v>8268</v>
      </c>
      <c r="R449" s="10" t="s">
        <v>8308</v>
      </c>
      <c r="S449" t="s">
        <v>8314</v>
      </c>
      <c r="T449">
        <f t="shared" si="33"/>
        <v>0</v>
      </c>
      <c r="U449">
        <f t="shared" si="34"/>
        <v>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4">
        <f t="shared" si="30"/>
        <v>41753.758043981477</v>
      </c>
      <c r="L450" s="13">
        <f t="shared" si="31"/>
        <v>2014</v>
      </c>
      <c r="M450" s="14">
        <f t="shared" si="32"/>
        <v>41773.758043981477</v>
      </c>
      <c r="N450" t="b">
        <v>0</v>
      </c>
      <c r="O450">
        <v>4</v>
      </c>
      <c r="P450" t="b">
        <v>0</v>
      </c>
      <c r="Q450" t="s">
        <v>8268</v>
      </c>
      <c r="R450" s="10" t="s">
        <v>8308</v>
      </c>
      <c r="S450" t="s">
        <v>8314</v>
      </c>
      <c r="T450">
        <f t="shared" si="33"/>
        <v>3</v>
      </c>
      <c r="U450">
        <f t="shared" si="34"/>
        <v>20.5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4">
        <f t="shared" ref="K451:K514" si="35">(((J451/60)/60)/24)+DATE(1970,1,1)</f>
        <v>41534.568113425928</v>
      </c>
      <c r="L451" s="13">
        <f t="shared" ref="L451:L514" si="36">YEAR(K451)</f>
        <v>2013</v>
      </c>
      <c r="M451" s="14">
        <f t="shared" ref="M451:M514" si="37">(((I451/60)/60)/24)+DATE(1970,1,1)</f>
        <v>41564.568113425928</v>
      </c>
      <c r="N451" t="b">
        <v>0</v>
      </c>
      <c r="O451">
        <v>5</v>
      </c>
      <c r="P451" t="b">
        <v>0</v>
      </c>
      <c r="Q451" t="s">
        <v>8268</v>
      </c>
      <c r="R451" s="10" t="s">
        <v>8308</v>
      </c>
      <c r="S451" t="s">
        <v>8314</v>
      </c>
      <c r="T451">
        <f t="shared" ref="T451:T514" si="38">ROUND(E451/D451*100,0)</f>
        <v>2</v>
      </c>
      <c r="U451">
        <f t="shared" ref="U451:U514" si="39">IFERROR(ROUND(E451/O451,2),0)</f>
        <v>9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4">
        <f t="shared" si="35"/>
        <v>41654.946759259255</v>
      </c>
      <c r="L452" s="13">
        <f t="shared" si="36"/>
        <v>2014</v>
      </c>
      <c r="M452" s="14">
        <f t="shared" si="37"/>
        <v>41684.946759259255</v>
      </c>
      <c r="N452" t="b">
        <v>0</v>
      </c>
      <c r="O452">
        <v>7</v>
      </c>
      <c r="P452" t="b">
        <v>0</v>
      </c>
      <c r="Q452" t="s">
        <v>8268</v>
      </c>
      <c r="R452" s="10" t="s">
        <v>8308</v>
      </c>
      <c r="S452" t="s">
        <v>8314</v>
      </c>
      <c r="T452">
        <f t="shared" si="38"/>
        <v>1</v>
      </c>
      <c r="U452">
        <f t="shared" si="39"/>
        <v>56.57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4">
        <f t="shared" si="35"/>
        <v>41634.715173611112</v>
      </c>
      <c r="L453" s="13">
        <f t="shared" si="36"/>
        <v>2013</v>
      </c>
      <c r="M453" s="14">
        <f t="shared" si="37"/>
        <v>41664.715173611112</v>
      </c>
      <c r="N453" t="b">
        <v>0</v>
      </c>
      <c r="O453">
        <v>0</v>
      </c>
      <c r="P453" t="b">
        <v>0</v>
      </c>
      <c r="Q453" t="s">
        <v>8268</v>
      </c>
      <c r="R453" s="10" t="s">
        <v>8308</v>
      </c>
      <c r="S453" t="s">
        <v>8314</v>
      </c>
      <c r="T453">
        <f t="shared" si="38"/>
        <v>0</v>
      </c>
      <c r="U453">
        <f t="shared" si="39"/>
        <v>0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4">
        <f t="shared" si="35"/>
        <v>42107.703877314809</v>
      </c>
      <c r="L454" s="13">
        <f t="shared" si="36"/>
        <v>2015</v>
      </c>
      <c r="M454" s="14">
        <f t="shared" si="37"/>
        <v>42137.703877314809</v>
      </c>
      <c r="N454" t="b">
        <v>0</v>
      </c>
      <c r="O454">
        <v>12</v>
      </c>
      <c r="P454" t="b">
        <v>0</v>
      </c>
      <c r="Q454" t="s">
        <v>8268</v>
      </c>
      <c r="R454" s="10" t="s">
        <v>8308</v>
      </c>
      <c r="S454" t="s">
        <v>8314</v>
      </c>
      <c r="T454">
        <f t="shared" si="38"/>
        <v>64</v>
      </c>
      <c r="U454">
        <f t="shared" si="39"/>
        <v>40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4">
        <f t="shared" si="35"/>
        <v>42038.824988425928</v>
      </c>
      <c r="L455" s="13">
        <f t="shared" si="36"/>
        <v>2015</v>
      </c>
      <c r="M455" s="14">
        <f t="shared" si="37"/>
        <v>42054.824988425928</v>
      </c>
      <c r="N455" t="b">
        <v>0</v>
      </c>
      <c r="O455">
        <v>2</v>
      </c>
      <c r="P455" t="b">
        <v>0</v>
      </c>
      <c r="Q455" t="s">
        <v>8268</v>
      </c>
      <c r="R455" s="10" t="s">
        <v>8308</v>
      </c>
      <c r="S455" t="s">
        <v>8314</v>
      </c>
      <c r="T455">
        <f t="shared" si="38"/>
        <v>0</v>
      </c>
      <c r="U455">
        <f t="shared" si="39"/>
        <v>13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4">
        <f t="shared" si="35"/>
        <v>41938.717256944445</v>
      </c>
      <c r="L456" s="13">
        <f t="shared" si="36"/>
        <v>2014</v>
      </c>
      <c r="M456" s="14">
        <f t="shared" si="37"/>
        <v>41969.551388888889</v>
      </c>
      <c r="N456" t="b">
        <v>0</v>
      </c>
      <c r="O456">
        <v>5</v>
      </c>
      <c r="P456" t="b">
        <v>0</v>
      </c>
      <c r="Q456" t="s">
        <v>8268</v>
      </c>
      <c r="R456" s="10" t="s">
        <v>8308</v>
      </c>
      <c r="S456" t="s">
        <v>8314</v>
      </c>
      <c r="T456">
        <f t="shared" si="38"/>
        <v>1</v>
      </c>
      <c r="U456">
        <f t="shared" si="39"/>
        <v>16.399999999999999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4">
        <f t="shared" si="35"/>
        <v>40971.002569444441</v>
      </c>
      <c r="L457" s="13">
        <f t="shared" si="36"/>
        <v>2012</v>
      </c>
      <c r="M457" s="14">
        <f t="shared" si="37"/>
        <v>41016.021527777775</v>
      </c>
      <c r="N457" t="b">
        <v>0</v>
      </c>
      <c r="O457">
        <v>2</v>
      </c>
      <c r="P457" t="b">
        <v>0</v>
      </c>
      <c r="Q457" t="s">
        <v>8268</v>
      </c>
      <c r="R457" s="10" t="s">
        <v>8308</v>
      </c>
      <c r="S457" t="s">
        <v>8314</v>
      </c>
      <c r="T457">
        <f t="shared" si="38"/>
        <v>0</v>
      </c>
      <c r="U457">
        <f t="shared" si="39"/>
        <v>22.5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4">
        <f t="shared" si="35"/>
        <v>41547.694456018515</v>
      </c>
      <c r="L458" s="13">
        <f t="shared" si="36"/>
        <v>2013</v>
      </c>
      <c r="M458" s="14">
        <f t="shared" si="37"/>
        <v>41569.165972222225</v>
      </c>
      <c r="N458" t="b">
        <v>0</v>
      </c>
      <c r="O458">
        <v>3</v>
      </c>
      <c r="P458" t="b">
        <v>0</v>
      </c>
      <c r="Q458" t="s">
        <v>8268</v>
      </c>
      <c r="R458" s="10" t="s">
        <v>8308</v>
      </c>
      <c r="S458" t="s">
        <v>8314</v>
      </c>
      <c r="T458">
        <f t="shared" si="38"/>
        <v>1</v>
      </c>
      <c r="U458">
        <f t="shared" si="39"/>
        <v>20.329999999999998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4">
        <f t="shared" si="35"/>
        <v>41837.767500000002</v>
      </c>
      <c r="L459" s="13">
        <f t="shared" si="36"/>
        <v>2014</v>
      </c>
      <c r="M459" s="14">
        <f t="shared" si="37"/>
        <v>41867.767500000002</v>
      </c>
      <c r="N459" t="b">
        <v>0</v>
      </c>
      <c r="O459">
        <v>0</v>
      </c>
      <c r="P459" t="b">
        <v>0</v>
      </c>
      <c r="Q459" t="s">
        <v>8268</v>
      </c>
      <c r="R459" s="10" t="s">
        <v>8308</v>
      </c>
      <c r="S459" t="s">
        <v>8314</v>
      </c>
      <c r="T459">
        <f t="shared" si="38"/>
        <v>0</v>
      </c>
      <c r="U459">
        <f t="shared" si="39"/>
        <v>0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4">
        <f t="shared" si="35"/>
        <v>41378.69976851852</v>
      </c>
      <c r="L460" s="13">
        <f t="shared" si="36"/>
        <v>2013</v>
      </c>
      <c r="M460" s="14">
        <f t="shared" si="37"/>
        <v>41408.69976851852</v>
      </c>
      <c r="N460" t="b">
        <v>0</v>
      </c>
      <c r="O460">
        <v>49</v>
      </c>
      <c r="P460" t="b">
        <v>0</v>
      </c>
      <c r="Q460" t="s">
        <v>8268</v>
      </c>
      <c r="R460" s="10" t="s">
        <v>8308</v>
      </c>
      <c r="S460" t="s">
        <v>8314</v>
      </c>
      <c r="T460">
        <f t="shared" si="38"/>
        <v>8</v>
      </c>
      <c r="U460">
        <f t="shared" si="39"/>
        <v>16.760000000000002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4">
        <f t="shared" si="35"/>
        <v>40800.6403587963</v>
      </c>
      <c r="L461" s="13">
        <f t="shared" si="36"/>
        <v>2011</v>
      </c>
      <c r="M461" s="14">
        <f t="shared" si="37"/>
        <v>40860.682025462964</v>
      </c>
      <c r="N461" t="b">
        <v>0</v>
      </c>
      <c r="O461">
        <v>1</v>
      </c>
      <c r="P461" t="b">
        <v>0</v>
      </c>
      <c r="Q461" t="s">
        <v>8268</v>
      </c>
      <c r="R461" s="10" t="s">
        <v>8308</v>
      </c>
      <c r="S461" t="s">
        <v>8314</v>
      </c>
      <c r="T461">
        <f t="shared" si="38"/>
        <v>0</v>
      </c>
      <c r="U461">
        <f t="shared" si="39"/>
        <v>25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4">
        <f t="shared" si="35"/>
        <v>41759.542534722219</v>
      </c>
      <c r="L462" s="13">
        <f t="shared" si="36"/>
        <v>2014</v>
      </c>
      <c r="M462" s="14">
        <f t="shared" si="37"/>
        <v>41791.166666666664</v>
      </c>
      <c r="N462" t="b">
        <v>0</v>
      </c>
      <c r="O462">
        <v>2</v>
      </c>
      <c r="P462" t="b">
        <v>0</v>
      </c>
      <c r="Q462" t="s">
        <v>8268</v>
      </c>
      <c r="R462" s="10" t="s">
        <v>8308</v>
      </c>
      <c r="S462" t="s">
        <v>8314</v>
      </c>
      <c r="T462">
        <f t="shared" si="38"/>
        <v>0</v>
      </c>
      <c r="U462">
        <f t="shared" si="39"/>
        <v>12.5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4">
        <f t="shared" si="35"/>
        <v>41407.84684027778</v>
      </c>
      <c r="L463" s="13">
        <f t="shared" si="36"/>
        <v>2013</v>
      </c>
      <c r="M463" s="14">
        <f t="shared" si="37"/>
        <v>41427.84684027778</v>
      </c>
      <c r="N463" t="b">
        <v>0</v>
      </c>
      <c r="O463">
        <v>0</v>
      </c>
      <c r="P463" t="b">
        <v>0</v>
      </c>
      <c r="Q463" t="s">
        <v>8268</v>
      </c>
      <c r="R463" s="10" t="s">
        <v>8308</v>
      </c>
      <c r="S463" t="s">
        <v>8314</v>
      </c>
      <c r="T463">
        <f t="shared" si="38"/>
        <v>0</v>
      </c>
      <c r="U463">
        <f t="shared" si="39"/>
        <v>0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4">
        <f t="shared" si="35"/>
        <v>40705.126631944448</v>
      </c>
      <c r="L464" s="13">
        <f t="shared" si="36"/>
        <v>2011</v>
      </c>
      <c r="M464" s="14">
        <f t="shared" si="37"/>
        <v>40765.126631944448</v>
      </c>
      <c r="N464" t="b">
        <v>0</v>
      </c>
      <c r="O464">
        <v>0</v>
      </c>
      <c r="P464" t="b">
        <v>0</v>
      </c>
      <c r="Q464" t="s">
        <v>8268</v>
      </c>
      <c r="R464" s="10" t="s">
        <v>8308</v>
      </c>
      <c r="S464" t="s">
        <v>8314</v>
      </c>
      <c r="T464">
        <f t="shared" si="38"/>
        <v>0</v>
      </c>
      <c r="U464">
        <f t="shared" si="39"/>
        <v>0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4">
        <f t="shared" si="35"/>
        <v>40750.710104166668</v>
      </c>
      <c r="L465" s="13">
        <f t="shared" si="36"/>
        <v>2011</v>
      </c>
      <c r="M465" s="14">
        <f t="shared" si="37"/>
        <v>40810.710104166668</v>
      </c>
      <c r="N465" t="b">
        <v>0</v>
      </c>
      <c r="O465">
        <v>11</v>
      </c>
      <c r="P465" t="b">
        <v>0</v>
      </c>
      <c r="Q465" t="s">
        <v>8268</v>
      </c>
      <c r="R465" s="10" t="s">
        <v>8308</v>
      </c>
      <c r="S465" t="s">
        <v>8314</v>
      </c>
      <c r="T465">
        <f t="shared" si="38"/>
        <v>2</v>
      </c>
      <c r="U465">
        <f t="shared" si="39"/>
        <v>113.64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4">
        <f t="shared" si="35"/>
        <v>42488.848784722228</v>
      </c>
      <c r="L466" s="13">
        <f t="shared" si="36"/>
        <v>2016</v>
      </c>
      <c r="M466" s="14">
        <f t="shared" si="37"/>
        <v>42508.848784722228</v>
      </c>
      <c r="N466" t="b">
        <v>0</v>
      </c>
      <c r="O466">
        <v>1</v>
      </c>
      <c r="P466" t="b">
        <v>0</v>
      </c>
      <c r="Q466" t="s">
        <v>8268</v>
      </c>
      <c r="R466" s="10" t="s">
        <v>8308</v>
      </c>
      <c r="S466" t="s">
        <v>8314</v>
      </c>
      <c r="T466">
        <f t="shared" si="38"/>
        <v>0</v>
      </c>
      <c r="U466">
        <f t="shared" si="39"/>
        <v>1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4">
        <f t="shared" si="35"/>
        <v>41801.120069444441</v>
      </c>
      <c r="L467" s="13">
        <f t="shared" si="36"/>
        <v>2014</v>
      </c>
      <c r="M467" s="14">
        <f t="shared" si="37"/>
        <v>41817.120069444441</v>
      </c>
      <c r="N467" t="b">
        <v>0</v>
      </c>
      <c r="O467">
        <v>8</v>
      </c>
      <c r="P467" t="b">
        <v>0</v>
      </c>
      <c r="Q467" t="s">
        <v>8268</v>
      </c>
      <c r="R467" s="10" t="s">
        <v>8308</v>
      </c>
      <c r="S467" t="s">
        <v>8314</v>
      </c>
      <c r="T467">
        <f t="shared" si="38"/>
        <v>27</v>
      </c>
      <c r="U467">
        <f t="shared" si="39"/>
        <v>17.25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4">
        <f t="shared" si="35"/>
        <v>41129.942870370374</v>
      </c>
      <c r="L468" s="13">
        <f t="shared" si="36"/>
        <v>2012</v>
      </c>
      <c r="M468" s="14">
        <f t="shared" si="37"/>
        <v>41159.942870370374</v>
      </c>
      <c r="N468" t="b">
        <v>0</v>
      </c>
      <c r="O468">
        <v>5</v>
      </c>
      <c r="P468" t="b">
        <v>0</v>
      </c>
      <c r="Q468" t="s">
        <v>8268</v>
      </c>
      <c r="R468" s="10" t="s">
        <v>8308</v>
      </c>
      <c r="S468" t="s">
        <v>8314</v>
      </c>
      <c r="T468">
        <f t="shared" si="38"/>
        <v>1</v>
      </c>
      <c r="U468">
        <f t="shared" si="39"/>
        <v>15.2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4">
        <f t="shared" si="35"/>
        <v>41135.679791666669</v>
      </c>
      <c r="L469" s="13">
        <f t="shared" si="36"/>
        <v>2012</v>
      </c>
      <c r="M469" s="14">
        <f t="shared" si="37"/>
        <v>41180.679791666669</v>
      </c>
      <c r="N469" t="b">
        <v>0</v>
      </c>
      <c r="O469">
        <v>39</v>
      </c>
      <c r="P469" t="b">
        <v>0</v>
      </c>
      <c r="Q469" t="s">
        <v>8268</v>
      </c>
      <c r="R469" s="10" t="s">
        <v>8308</v>
      </c>
      <c r="S469" t="s">
        <v>8314</v>
      </c>
      <c r="T469">
        <f t="shared" si="38"/>
        <v>22</v>
      </c>
      <c r="U469">
        <f t="shared" si="39"/>
        <v>110.64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4">
        <f t="shared" si="35"/>
        <v>41041.167627314811</v>
      </c>
      <c r="L470" s="13">
        <f t="shared" si="36"/>
        <v>2012</v>
      </c>
      <c r="M470" s="14">
        <f t="shared" si="37"/>
        <v>41101.160474537035</v>
      </c>
      <c r="N470" t="b">
        <v>0</v>
      </c>
      <c r="O470">
        <v>0</v>
      </c>
      <c r="P470" t="b">
        <v>0</v>
      </c>
      <c r="Q470" t="s">
        <v>8268</v>
      </c>
      <c r="R470" s="10" t="s">
        <v>8308</v>
      </c>
      <c r="S470" t="s">
        <v>8314</v>
      </c>
      <c r="T470">
        <f t="shared" si="38"/>
        <v>0</v>
      </c>
      <c r="U470">
        <f t="shared" si="39"/>
        <v>0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4">
        <f t="shared" si="35"/>
        <v>41827.989861111113</v>
      </c>
      <c r="L471" s="13">
        <f t="shared" si="36"/>
        <v>2014</v>
      </c>
      <c r="M471" s="14">
        <f t="shared" si="37"/>
        <v>41887.989861111113</v>
      </c>
      <c r="N471" t="b">
        <v>0</v>
      </c>
      <c r="O471">
        <v>0</v>
      </c>
      <c r="P471" t="b">
        <v>0</v>
      </c>
      <c r="Q471" t="s">
        <v>8268</v>
      </c>
      <c r="R471" s="10" t="s">
        <v>8308</v>
      </c>
      <c r="S471" t="s">
        <v>8314</v>
      </c>
      <c r="T471">
        <f t="shared" si="38"/>
        <v>0</v>
      </c>
      <c r="U471">
        <f t="shared" si="39"/>
        <v>0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4">
        <f t="shared" si="35"/>
        <v>41605.167696759258</v>
      </c>
      <c r="L472" s="13">
        <f t="shared" si="36"/>
        <v>2013</v>
      </c>
      <c r="M472" s="14">
        <f t="shared" si="37"/>
        <v>41655.166666666664</v>
      </c>
      <c r="N472" t="b">
        <v>0</v>
      </c>
      <c r="O472">
        <v>2</v>
      </c>
      <c r="P472" t="b">
        <v>0</v>
      </c>
      <c r="Q472" t="s">
        <v>8268</v>
      </c>
      <c r="R472" s="10" t="s">
        <v>8308</v>
      </c>
      <c r="S472" t="s">
        <v>8314</v>
      </c>
      <c r="T472">
        <f t="shared" si="38"/>
        <v>1</v>
      </c>
      <c r="U472">
        <f t="shared" si="39"/>
        <v>25.5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4">
        <f t="shared" si="35"/>
        <v>41703.721979166665</v>
      </c>
      <c r="L473" s="13">
        <f t="shared" si="36"/>
        <v>2014</v>
      </c>
      <c r="M473" s="14">
        <f t="shared" si="37"/>
        <v>41748.680312500001</v>
      </c>
      <c r="N473" t="b">
        <v>0</v>
      </c>
      <c r="O473">
        <v>170</v>
      </c>
      <c r="P473" t="b">
        <v>0</v>
      </c>
      <c r="Q473" t="s">
        <v>8268</v>
      </c>
      <c r="R473" s="10" t="s">
        <v>8308</v>
      </c>
      <c r="S473" t="s">
        <v>8314</v>
      </c>
      <c r="T473">
        <f t="shared" si="38"/>
        <v>12</v>
      </c>
      <c r="U473">
        <f t="shared" si="39"/>
        <v>38.479999999999997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4">
        <f t="shared" si="35"/>
        <v>41844.922662037039</v>
      </c>
      <c r="L474" s="13">
        <f t="shared" si="36"/>
        <v>2014</v>
      </c>
      <c r="M474" s="14">
        <f t="shared" si="37"/>
        <v>41874.922662037039</v>
      </c>
      <c r="N474" t="b">
        <v>0</v>
      </c>
      <c r="O474">
        <v>5</v>
      </c>
      <c r="P474" t="b">
        <v>0</v>
      </c>
      <c r="Q474" t="s">
        <v>8268</v>
      </c>
      <c r="R474" s="10" t="s">
        <v>8308</v>
      </c>
      <c r="S474" t="s">
        <v>8314</v>
      </c>
      <c r="T474">
        <f t="shared" si="38"/>
        <v>18</v>
      </c>
      <c r="U474">
        <f t="shared" si="39"/>
        <v>28.2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4">
        <f t="shared" si="35"/>
        <v>41869.698136574072</v>
      </c>
      <c r="L475" s="13">
        <f t="shared" si="36"/>
        <v>2014</v>
      </c>
      <c r="M475" s="14">
        <f t="shared" si="37"/>
        <v>41899.698136574072</v>
      </c>
      <c r="N475" t="b">
        <v>0</v>
      </c>
      <c r="O475">
        <v>14</v>
      </c>
      <c r="P475" t="b">
        <v>0</v>
      </c>
      <c r="Q475" t="s">
        <v>8268</v>
      </c>
      <c r="R475" s="10" t="s">
        <v>8308</v>
      </c>
      <c r="S475" t="s">
        <v>8314</v>
      </c>
      <c r="T475">
        <f t="shared" si="38"/>
        <v>3</v>
      </c>
      <c r="U475">
        <f t="shared" si="39"/>
        <v>61.5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4">
        <f t="shared" si="35"/>
        <v>42753.329039351855</v>
      </c>
      <c r="L476" s="13">
        <f t="shared" si="36"/>
        <v>2017</v>
      </c>
      <c r="M476" s="14">
        <f t="shared" si="37"/>
        <v>42783.329039351855</v>
      </c>
      <c r="N476" t="b">
        <v>0</v>
      </c>
      <c r="O476">
        <v>1</v>
      </c>
      <c r="P476" t="b">
        <v>0</v>
      </c>
      <c r="Q476" t="s">
        <v>8268</v>
      </c>
      <c r="R476" s="10" t="s">
        <v>8308</v>
      </c>
      <c r="S476" t="s">
        <v>8314</v>
      </c>
      <c r="T476">
        <f t="shared" si="38"/>
        <v>0</v>
      </c>
      <c r="U476">
        <f t="shared" si="39"/>
        <v>1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4">
        <f t="shared" si="35"/>
        <v>42100.086145833338</v>
      </c>
      <c r="L477" s="13">
        <f t="shared" si="36"/>
        <v>2015</v>
      </c>
      <c r="M477" s="14">
        <f t="shared" si="37"/>
        <v>42130.086145833338</v>
      </c>
      <c r="N477" t="b">
        <v>0</v>
      </c>
      <c r="O477">
        <v>0</v>
      </c>
      <c r="P477" t="b">
        <v>0</v>
      </c>
      <c r="Q477" t="s">
        <v>8268</v>
      </c>
      <c r="R477" s="10" t="s">
        <v>8308</v>
      </c>
      <c r="S477" t="s">
        <v>8314</v>
      </c>
      <c r="T477">
        <f t="shared" si="38"/>
        <v>0</v>
      </c>
      <c r="U477">
        <f t="shared" si="39"/>
        <v>0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4">
        <f t="shared" si="35"/>
        <v>41757.975011574075</v>
      </c>
      <c r="L478" s="13">
        <f t="shared" si="36"/>
        <v>2014</v>
      </c>
      <c r="M478" s="14">
        <f t="shared" si="37"/>
        <v>41793.165972222225</v>
      </c>
      <c r="N478" t="b">
        <v>0</v>
      </c>
      <c r="O478">
        <v>124</v>
      </c>
      <c r="P478" t="b">
        <v>0</v>
      </c>
      <c r="Q478" t="s">
        <v>8268</v>
      </c>
      <c r="R478" s="10" t="s">
        <v>8308</v>
      </c>
      <c r="S478" t="s">
        <v>8314</v>
      </c>
      <c r="T478">
        <f t="shared" si="38"/>
        <v>2</v>
      </c>
      <c r="U478">
        <f t="shared" si="39"/>
        <v>39.57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4">
        <f t="shared" si="35"/>
        <v>40987.83488425926</v>
      </c>
      <c r="L479" s="13">
        <f t="shared" si="36"/>
        <v>2012</v>
      </c>
      <c r="M479" s="14">
        <f t="shared" si="37"/>
        <v>41047.83488425926</v>
      </c>
      <c r="N479" t="b">
        <v>0</v>
      </c>
      <c r="O479">
        <v>0</v>
      </c>
      <c r="P479" t="b">
        <v>0</v>
      </c>
      <c r="Q479" t="s">
        <v>8268</v>
      </c>
      <c r="R479" s="10" t="s">
        <v>8308</v>
      </c>
      <c r="S479" t="s">
        <v>8314</v>
      </c>
      <c r="T479">
        <f t="shared" si="38"/>
        <v>0</v>
      </c>
      <c r="U479">
        <f t="shared" si="39"/>
        <v>0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4">
        <f t="shared" si="35"/>
        <v>42065.910983796297</v>
      </c>
      <c r="L480" s="13">
        <f t="shared" si="36"/>
        <v>2015</v>
      </c>
      <c r="M480" s="14">
        <f t="shared" si="37"/>
        <v>42095.869317129633</v>
      </c>
      <c r="N480" t="b">
        <v>0</v>
      </c>
      <c r="O480">
        <v>0</v>
      </c>
      <c r="P480" t="b">
        <v>0</v>
      </c>
      <c r="Q480" t="s">
        <v>8268</v>
      </c>
      <c r="R480" s="10" t="s">
        <v>8308</v>
      </c>
      <c r="S480" t="s">
        <v>8314</v>
      </c>
      <c r="T480">
        <f t="shared" si="38"/>
        <v>0</v>
      </c>
      <c r="U480">
        <f t="shared" si="39"/>
        <v>0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4">
        <f t="shared" si="35"/>
        <v>41904.407812500001</v>
      </c>
      <c r="L481" s="13">
        <f t="shared" si="36"/>
        <v>2014</v>
      </c>
      <c r="M481" s="14">
        <f t="shared" si="37"/>
        <v>41964.449479166666</v>
      </c>
      <c r="N481" t="b">
        <v>0</v>
      </c>
      <c r="O481">
        <v>55</v>
      </c>
      <c r="P481" t="b">
        <v>0</v>
      </c>
      <c r="Q481" t="s">
        <v>8268</v>
      </c>
      <c r="R481" s="10" t="s">
        <v>8308</v>
      </c>
      <c r="S481" t="s">
        <v>8314</v>
      </c>
      <c r="T481">
        <f t="shared" si="38"/>
        <v>33</v>
      </c>
      <c r="U481">
        <f t="shared" si="39"/>
        <v>88.8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4">
        <f t="shared" si="35"/>
        <v>41465.500173611108</v>
      </c>
      <c r="L482" s="13">
        <f t="shared" si="36"/>
        <v>2013</v>
      </c>
      <c r="M482" s="14">
        <f t="shared" si="37"/>
        <v>41495.500173611108</v>
      </c>
      <c r="N482" t="b">
        <v>0</v>
      </c>
      <c r="O482">
        <v>140</v>
      </c>
      <c r="P482" t="b">
        <v>0</v>
      </c>
      <c r="Q482" t="s">
        <v>8268</v>
      </c>
      <c r="R482" s="10" t="s">
        <v>8308</v>
      </c>
      <c r="S482" t="s">
        <v>8314</v>
      </c>
      <c r="T482">
        <f t="shared" si="38"/>
        <v>19</v>
      </c>
      <c r="U482">
        <f t="shared" si="39"/>
        <v>55.46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4">
        <f t="shared" si="35"/>
        <v>41162.672326388885</v>
      </c>
      <c r="L483" s="13">
        <f t="shared" si="36"/>
        <v>2012</v>
      </c>
      <c r="M483" s="14">
        <f t="shared" si="37"/>
        <v>41192.672326388885</v>
      </c>
      <c r="N483" t="b">
        <v>0</v>
      </c>
      <c r="O483">
        <v>21</v>
      </c>
      <c r="P483" t="b">
        <v>0</v>
      </c>
      <c r="Q483" t="s">
        <v>8268</v>
      </c>
      <c r="R483" s="10" t="s">
        <v>8308</v>
      </c>
      <c r="S483" t="s">
        <v>8314</v>
      </c>
      <c r="T483">
        <f t="shared" si="38"/>
        <v>6</v>
      </c>
      <c r="U483">
        <f t="shared" si="39"/>
        <v>87.14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4">
        <f t="shared" si="35"/>
        <v>42447.896875000006</v>
      </c>
      <c r="L484" s="13">
        <f t="shared" si="36"/>
        <v>2016</v>
      </c>
      <c r="M484" s="14">
        <f t="shared" si="37"/>
        <v>42474.606944444444</v>
      </c>
      <c r="N484" t="b">
        <v>0</v>
      </c>
      <c r="O484">
        <v>1</v>
      </c>
      <c r="P484" t="b">
        <v>0</v>
      </c>
      <c r="Q484" t="s">
        <v>8268</v>
      </c>
      <c r="R484" s="10" t="s">
        <v>8308</v>
      </c>
      <c r="S484" t="s">
        <v>8314</v>
      </c>
      <c r="T484">
        <f t="shared" si="38"/>
        <v>0</v>
      </c>
      <c r="U484">
        <f t="shared" si="39"/>
        <v>10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4">
        <f t="shared" si="35"/>
        <v>41243.197592592594</v>
      </c>
      <c r="L485" s="13">
        <f t="shared" si="36"/>
        <v>2012</v>
      </c>
      <c r="M485" s="14">
        <f t="shared" si="37"/>
        <v>41303.197592592594</v>
      </c>
      <c r="N485" t="b">
        <v>0</v>
      </c>
      <c r="O485">
        <v>147</v>
      </c>
      <c r="P485" t="b">
        <v>0</v>
      </c>
      <c r="Q485" t="s">
        <v>8268</v>
      </c>
      <c r="R485" s="10" t="s">
        <v>8308</v>
      </c>
      <c r="S485" t="s">
        <v>8314</v>
      </c>
      <c r="T485">
        <f t="shared" si="38"/>
        <v>50</v>
      </c>
      <c r="U485">
        <f t="shared" si="39"/>
        <v>51.22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4">
        <f t="shared" si="35"/>
        <v>42272.93949074074</v>
      </c>
      <c r="L486" s="13">
        <f t="shared" si="36"/>
        <v>2015</v>
      </c>
      <c r="M486" s="14">
        <f t="shared" si="37"/>
        <v>42313.981157407412</v>
      </c>
      <c r="N486" t="b">
        <v>0</v>
      </c>
      <c r="O486">
        <v>11</v>
      </c>
      <c r="P486" t="b">
        <v>0</v>
      </c>
      <c r="Q486" t="s">
        <v>8268</v>
      </c>
      <c r="R486" s="10" t="s">
        <v>8308</v>
      </c>
      <c r="S486" t="s">
        <v>8314</v>
      </c>
      <c r="T486">
        <f t="shared" si="38"/>
        <v>0</v>
      </c>
      <c r="U486">
        <f t="shared" si="39"/>
        <v>13.55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4">
        <f t="shared" si="35"/>
        <v>41381.50577546296</v>
      </c>
      <c r="L487" s="13">
        <f t="shared" si="36"/>
        <v>2013</v>
      </c>
      <c r="M487" s="14">
        <f t="shared" si="37"/>
        <v>41411.50577546296</v>
      </c>
      <c r="N487" t="b">
        <v>0</v>
      </c>
      <c r="O487">
        <v>125</v>
      </c>
      <c r="P487" t="b">
        <v>0</v>
      </c>
      <c r="Q487" t="s">
        <v>8268</v>
      </c>
      <c r="R487" s="10" t="s">
        <v>8308</v>
      </c>
      <c r="S487" t="s">
        <v>8314</v>
      </c>
      <c r="T487">
        <f t="shared" si="38"/>
        <v>22</v>
      </c>
      <c r="U487">
        <f t="shared" si="39"/>
        <v>66.52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4">
        <f t="shared" si="35"/>
        <v>41761.94258101852</v>
      </c>
      <c r="L488" s="13">
        <f t="shared" si="36"/>
        <v>2014</v>
      </c>
      <c r="M488" s="14">
        <f t="shared" si="37"/>
        <v>41791.94258101852</v>
      </c>
      <c r="N488" t="b">
        <v>0</v>
      </c>
      <c r="O488">
        <v>1</v>
      </c>
      <c r="P488" t="b">
        <v>0</v>
      </c>
      <c r="Q488" t="s">
        <v>8268</v>
      </c>
      <c r="R488" s="10" t="s">
        <v>8308</v>
      </c>
      <c r="S488" t="s">
        <v>8314</v>
      </c>
      <c r="T488">
        <f t="shared" si="38"/>
        <v>0</v>
      </c>
      <c r="U488">
        <f t="shared" si="39"/>
        <v>50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4">
        <f t="shared" si="35"/>
        <v>42669.594837962963</v>
      </c>
      <c r="L489" s="13">
        <f t="shared" si="36"/>
        <v>2016</v>
      </c>
      <c r="M489" s="14">
        <f t="shared" si="37"/>
        <v>42729.636504629627</v>
      </c>
      <c r="N489" t="b">
        <v>0</v>
      </c>
      <c r="O489">
        <v>0</v>
      </c>
      <c r="P489" t="b">
        <v>0</v>
      </c>
      <c r="Q489" t="s">
        <v>8268</v>
      </c>
      <c r="R489" s="10" t="s">
        <v>8308</v>
      </c>
      <c r="S489" t="s">
        <v>8314</v>
      </c>
      <c r="T489">
        <f t="shared" si="38"/>
        <v>0</v>
      </c>
      <c r="U489">
        <f t="shared" si="39"/>
        <v>0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4">
        <f t="shared" si="35"/>
        <v>42714.054398148146</v>
      </c>
      <c r="L490" s="13">
        <f t="shared" si="36"/>
        <v>2016</v>
      </c>
      <c r="M490" s="14">
        <f t="shared" si="37"/>
        <v>42744.054398148146</v>
      </c>
      <c r="N490" t="b">
        <v>0</v>
      </c>
      <c r="O490">
        <v>0</v>
      </c>
      <c r="P490" t="b">
        <v>0</v>
      </c>
      <c r="Q490" t="s">
        <v>8268</v>
      </c>
      <c r="R490" s="10" t="s">
        <v>8308</v>
      </c>
      <c r="S490" t="s">
        <v>8314</v>
      </c>
      <c r="T490">
        <f t="shared" si="38"/>
        <v>0</v>
      </c>
      <c r="U490">
        <f t="shared" si="39"/>
        <v>0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4">
        <f t="shared" si="35"/>
        <v>40882.481666666667</v>
      </c>
      <c r="L491" s="13">
        <f t="shared" si="36"/>
        <v>2011</v>
      </c>
      <c r="M491" s="14">
        <f t="shared" si="37"/>
        <v>40913.481249999997</v>
      </c>
      <c r="N491" t="b">
        <v>0</v>
      </c>
      <c r="O491">
        <v>3</v>
      </c>
      <c r="P491" t="b">
        <v>0</v>
      </c>
      <c r="Q491" t="s">
        <v>8268</v>
      </c>
      <c r="R491" s="10" t="s">
        <v>8308</v>
      </c>
      <c r="S491" t="s">
        <v>8314</v>
      </c>
      <c r="T491">
        <f t="shared" si="38"/>
        <v>0</v>
      </c>
      <c r="U491">
        <f t="shared" si="39"/>
        <v>71.67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4">
        <f t="shared" si="35"/>
        <v>41113.968576388892</v>
      </c>
      <c r="L492" s="13">
        <f t="shared" si="36"/>
        <v>2012</v>
      </c>
      <c r="M492" s="14">
        <f t="shared" si="37"/>
        <v>41143.968576388892</v>
      </c>
      <c r="N492" t="b">
        <v>0</v>
      </c>
      <c r="O492">
        <v>0</v>
      </c>
      <c r="P492" t="b">
        <v>0</v>
      </c>
      <c r="Q492" t="s">
        <v>8268</v>
      </c>
      <c r="R492" s="10" t="s">
        <v>8308</v>
      </c>
      <c r="S492" t="s">
        <v>8314</v>
      </c>
      <c r="T492">
        <f t="shared" si="38"/>
        <v>0</v>
      </c>
      <c r="U492">
        <f t="shared" si="39"/>
        <v>0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4">
        <f t="shared" si="35"/>
        <v>42366.982627314821</v>
      </c>
      <c r="L493" s="13">
        <f t="shared" si="36"/>
        <v>2015</v>
      </c>
      <c r="M493" s="14">
        <f t="shared" si="37"/>
        <v>42396.982627314821</v>
      </c>
      <c r="N493" t="b">
        <v>0</v>
      </c>
      <c r="O493">
        <v>0</v>
      </c>
      <c r="P493" t="b">
        <v>0</v>
      </c>
      <c r="Q493" t="s">
        <v>8268</v>
      </c>
      <c r="R493" s="10" t="s">
        <v>8308</v>
      </c>
      <c r="S493" t="s">
        <v>8314</v>
      </c>
      <c r="T493">
        <f t="shared" si="38"/>
        <v>0</v>
      </c>
      <c r="U493">
        <f t="shared" si="39"/>
        <v>0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4">
        <f t="shared" si="35"/>
        <v>42596.03506944445</v>
      </c>
      <c r="L494" s="13">
        <f t="shared" si="36"/>
        <v>2016</v>
      </c>
      <c r="M494" s="14">
        <f t="shared" si="37"/>
        <v>42656.03506944445</v>
      </c>
      <c r="N494" t="b">
        <v>0</v>
      </c>
      <c r="O494">
        <v>0</v>
      </c>
      <c r="P494" t="b">
        <v>0</v>
      </c>
      <c r="Q494" t="s">
        <v>8268</v>
      </c>
      <c r="R494" s="10" t="s">
        <v>8308</v>
      </c>
      <c r="S494" t="s">
        <v>8314</v>
      </c>
      <c r="T494">
        <f t="shared" si="38"/>
        <v>0</v>
      </c>
      <c r="U494">
        <f t="shared" si="39"/>
        <v>0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4">
        <f t="shared" si="35"/>
        <v>42114.726134259254</v>
      </c>
      <c r="L495" s="13">
        <f t="shared" si="36"/>
        <v>2015</v>
      </c>
      <c r="M495" s="14">
        <f t="shared" si="37"/>
        <v>42144.726134259254</v>
      </c>
      <c r="N495" t="b">
        <v>0</v>
      </c>
      <c r="O495">
        <v>0</v>
      </c>
      <c r="P495" t="b">
        <v>0</v>
      </c>
      <c r="Q495" t="s">
        <v>8268</v>
      </c>
      <c r="R495" s="10" t="s">
        <v>8308</v>
      </c>
      <c r="S495" t="s">
        <v>8314</v>
      </c>
      <c r="T495">
        <f t="shared" si="38"/>
        <v>0</v>
      </c>
      <c r="U495">
        <f t="shared" si="39"/>
        <v>0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4">
        <f t="shared" si="35"/>
        <v>41799.830613425926</v>
      </c>
      <c r="L496" s="13">
        <f t="shared" si="36"/>
        <v>2014</v>
      </c>
      <c r="M496" s="14">
        <f t="shared" si="37"/>
        <v>41823.125</v>
      </c>
      <c r="N496" t="b">
        <v>0</v>
      </c>
      <c r="O496">
        <v>3</v>
      </c>
      <c r="P496" t="b">
        <v>0</v>
      </c>
      <c r="Q496" t="s">
        <v>8268</v>
      </c>
      <c r="R496" s="10" t="s">
        <v>8308</v>
      </c>
      <c r="S496" t="s">
        <v>8314</v>
      </c>
      <c r="T496">
        <f t="shared" si="38"/>
        <v>0</v>
      </c>
      <c r="U496">
        <f t="shared" si="39"/>
        <v>10.33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4">
        <f t="shared" si="35"/>
        <v>42171.827604166669</v>
      </c>
      <c r="L497" s="13">
        <f t="shared" si="36"/>
        <v>2015</v>
      </c>
      <c r="M497" s="14">
        <f t="shared" si="37"/>
        <v>42201.827604166669</v>
      </c>
      <c r="N497" t="b">
        <v>0</v>
      </c>
      <c r="O497">
        <v>0</v>
      </c>
      <c r="P497" t="b">
        <v>0</v>
      </c>
      <c r="Q497" t="s">
        <v>8268</v>
      </c>
      <c r="R497" s="10" t="s">
        <v>8308</v>
      </c>
      <c r="S497" t="s">
        <v>8314</v>
      </c>
      <c r="T497">
        <f t="shared" si="38"/>
        <v>0</v>
      </c>
      <c r="U497">
        <f t="shared" si="39"/>
        <v>0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4">
        <f t="shared" si="35"/>
        <v>41620.93141203704</v>
      </c>
      <c r="L498" s="13">
        <f t="shared" si="36"/>
        <v>2013</v>
      </c>
      <c r="M498" s="14">
        <f t="shared" si="37"/>
        <v>41680.93141203704</v>
      </c>
      <c r="N498" t="b">
        <v>0</v>
      </c>
      <c r="O498">
        <v>1</v>
      </c>
      <c r="P498" t="b">
        <v>0</v>
      </c>
      <c r="Q498" t="s">
        <v>8268</v>
      </c>
      <c r="R498" s="10" t="s">
        <v>8308</v>
      </c>
      <c r="S498" t="s">
        <v>8314</v>
      </c>
      <c r="T498">
        <f t="shared" si="38"/>
        <v>0</v>
      </c>
      <c r="U498">
        <f t="shared" si="39"/>
        <v>1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4">
        <f t="shared" si="35"/>
        <v>41945.037789351853</v>
      </c>
      <c r="L499" s="13">
        <f t="shared" si="36"/>
        <v>2014</v>
      </c>
      <c r="M499" s="14">
        <f t="shared" si="37"/>
        <v>41998.208333333328</v>
      </c>
      <c r="N499" t="b">
        <v>0</v>
      </c>
      <c r="O499">
        <v>3</v>
      </c>
      <c r="P499" t="b">
        <v>0</v>
      </c>
      <c r="Q499" t="s">
        <v>8268</v>
      </c>
      <c r="R499" s="10" t="s">
        <v>8308</v>
      </c>
      <c r="S499" t="s">
        <v>8314</v>
      </c>
      <c r="T499">
        <f t="shared" si="38"/>
        <v>1</v>
      </c>
      <c r="U499">
        <f t="shared" si="39"/>
        <v>10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4">
        <f t="shared" si="35"/>
        <v>40858.762141203704</v>
      </c>
      <c r="L500" s="13">
        <f t="shared" si="36"/>
        <v>2011</v>
      </c>
      <c r="M500" s="14">
        <f t="shared" si="37"/>
        <v>40900.762141203704</v>
      </c>
      <c r="N500" t="b">
        <v>0</v>
      </c>
      <c r="O500">
        <v>22</v>
      </c>
      <c r="P500" t="b">
        <v>0</v>
      </c>
      <c r="Q500" t="s">
        <v>8268</v>
      </c>
      <c r="R500" s="10" t="s">
        <v>8308</v>
      </c>
      <c r="S500" t="s">
        <v>8314</v>
      </c>
      <c r="T500">
        <f t="shared" si="38"/>
        <v>5</v>
      </c>
      <c r="U500">
        <f t="shared" si="39"/>
        <v>136.09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4">
        <f t="shared" si="35"/>
        <v>40043.895462962959</v>
      </c>
      <c r="L501" s="13">
        <f t="shared" si="36"/>
        <v>2009</v>
      </c>
      <c r="M501" s="14">
        <f t="shared" si="37"/>
        <v>40098.874305555553</v>
      </c>
      <c r="N501" t="b">
        <v>0</v>
      </c>
      <c r="O501">
        <v>26</v>
      </c>
      <c r="P501" t="b">
        <v>0</v>
      </c>
      <c r="Q501" t="s">
        <v>8268</v>
      </c>
      <c r="R501" s="10" t="s">
        <v>8308</v>
      </c>
      <c r="S501" t="s">
        <v>8314</v>
      </c>
      <c r="T501">
        <f t="shared" si="38"/>
        <v>10</v>
      </c>
      <c r="U501">
        <f t="shared" si="39"/>
        <v>73.459999999999994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4">
        <f t="shared" si="35"/>
        <v>40247.886006944449</v>
      </c>
      <c r="L502" s="13">
        <f t="shared" si="36"/>
        <v>2010</v>
      </c>
      <c r="M502" s="14">
        <f t="shared" si="37"/>
        <v>40306.927777777775</v>
      </c>
      <c r="N502" t="b">
        <v>0</v>
      </c>
      <c r="O502">
        <v>4</v>
      </c>
      <c r="P502" t="b">
        <v>0</v>
      </c>
      <c r="Q502" t="s">
        <v>8268</v>
      </c>
      <c r="R502" s="10" t="s">
        <v>8308</v>
      </c>
      <c r="S502" t="s">
        <v>8314</v>
      </c>
      <c r="T502">
        <f t="shared" si="38"/>
        <v>3</v>
      </c>
      <c r="U502">
        <f t="shared" si="39"/>
        <v>53.75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4">
        <f t="shared" si="35"/>
        <v>40703.234386574077</v>
      </c>
      <c r="L503" s="13">
        <f t="shared" si="36"/>
        <v>2011</v>
      </c>
      <c r="M503" s="14">
        <f t="shared" si="37"/>
        <v>40733.234386574077</v>
      </c>
      <c r="N503" t="b">
        <v>0</v>
      </c>
      <c r="O503">
        <v>0</v>
      </c>
      <c r="P503" t="b">
        <v>0</v>
      </c>
      <c r="Q503" t="s">
        <v>8268</v>
      </c>
      <c r="R503" s="10" t="s">
        <v>8308</v>
      </c>
      <c r="S503" t="s">
        <v>8314</v>
      </c>
      <c r="T503">
        <f t="shared" si="38"/>
        <v>0</v>
      </c>
      <c r="U503">
        <f t="shared" si="39"/>
        <v>0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4">
        <f t="shared" si="35"/>
        <v>40956.553530092591</v>
      </c>
      <c r="L504" s="13">
        <f t="shared" si="36"/>
        <v>2012</v>
      </c>
      <c r="M504" s="14">
        <f t="shared" si="37"/>
        <v>40986.511863425927</v>
      </c>
      <c r="N504" t="b">
        <v>0</v>
      </c>
      <c r="O504">
        <v>4</v>
      </c>
      <c r="P504" t="b">
        <v>0</v>
      </c>
      <c r="Q504" t="s">
        <v>8268</v>
      </c>
      <c r="R504" s="10" t="s">
        <v>8308</v>
      </c>
      <c r="S504" t="s">
        <v>8314</v>
      </c>
      <c r="T504">
        <f t="shared" si="38"/>
        <v>1</v>
      </c>
      <c r="U504">
        <f t="shared" si="39"/>
        <v>57.5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4">
        <f t="shared" si="35"/>
        <v>41991.526655092588</v>
      </c>
      <c r="L505" s="13">
        <f t="shared" si="36"/>
        <v>2014</v>
      </c>
      <c r="M505" s="14">
        <f t="shared" si="37"/>
        <v>42021.526655092588</v>
      </c>
      <c r="N505" t="b">
        <v>0</v>
      </c>
      <c r="O505">
        <v>9</v>
      </c>
      <c r="P505" t="b">
        <v>0</v>
      </c>
      <c r="Q505" t="s">
        <v>8268</v>
      </c>
      <c r="R505" s="10" t="s">
        <v>8308</v>
      </c>
      <c r="S505" t="s">
        <v>8314</v>
      </c>
      <c r="T505">
        <f t="shared" si="38"/>
        <v>2</v>
      </c>
      <c r="U505">
        <f t="shared" si="39"/>
        <v>12.67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4">
        <f t="shared" si="35"/>
        <v>40949.98364583333</v>
      </c>
      <c r="L506" s="13">
        <f t="shared" si="36"/>
        <v>2012</v>
      </c>
      <c r="M506" s="14">
        <f t="shared" si="37"/>
        <v>41009.941979166666</v>
      </c>
      <c r="N506" t="b">
        <v>0</v>
      </c>
      <c r="O506">
        <v>5</v>
      </c>
      <c r="P506" t="b">
        <v>0</v>
      </c>
      <c r="Q506" t="s">
        <v>8268</v>
      </c>
      <c r="R506" s="10" t="s">
        <v>8308</v>
      </c>
      <c r="S506" t="s">
        <v>8314</v>
      </c>
      <c r="T506">
        <f t="shared" si="38"/>
        <v>1</v>
      </c>
      <c r="U506">
        <f t="shared" si="39"/>
        <v>67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4">
        <f t="shared" si="35"/>
        <v>42318.098217592589</v>
      </c>
      <c r="L507" s="13">
        <f t="shared" si="36"/>
        <v>2015</v>
      </c>
      <c r="M507" s="14">
        <f t="shared" si="37"/>
        <v>42363.098217592589</v>
      </c>
      <c r="N507" t="b">
        <v>0</v>
      </c>
      <c r="O507">
        <v>14</v>
      </c>
      <c r="P507" t="b">
        <v>0</v>
      </c>
      <c r="Q507" t="s">
        <v>8268</v>
      </c>
      <c r="R507" s="10" t="s">
        <v>8308</v>
      </c>
      <c r="S507" t="s">
        <v>8314</v>
      </c>
      <c r="T507">
        <f t="shared" si="38"/>
        <v>0</v>
      </c>
      <c r="U507">
        <f t="shared" si="39"/>
        <v>3.71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4">
        <f t="shared" si="35"/>
        <v>41466.552314814813</v>
      </c>
      <c r="L508" s="13">
        <f t="shared" si="36"/>
        <v>2013</v>
      </c>
      <c r="M508" s="14">
        <f t="shared" si="37"/>
        <v>41496.552314814813</v>
      </c>
      <c r="N508" t="b">
        <v>0</v>
      </c>
      <c r="O508">
        <v>1</v>
      </c>
      <c r="P508" t="b">
        <v>0</v>
      </c>
      <c r="Q508" t="s">
        <v>8268</v>
      </c>
      <c r="R508" s="10" t="s">
        <v>8308</v>
      </c>
      <c r="S508" t="s">
        <v>8314</v>
      </c>
      <c r="T508">
        <f t="shared" si="38"/>
        <v>0</v>
      </c>
      <c r="U508">
        <f t="shared" si="39"/>
        <v>250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4">
        <f t="shared" si="35"/>
        <v>41156.958993055552</v>
      </c>
      <c r="L509" s="13">
        <f t="shared" si="36"/>
        <v>2012</v>
      </c>
      <c r="M509" s="14">
        <f t="shared" si="37"/>
        <v>41201.958993055552</v>
      </c>
      <c r="N509" t="b">
        <v>0</v>
      </c>
      <c r="O509">
        <v>10</v>
      </c>
      <c r="P509" t="b">
        <v>0</v>
      </c>
      <c r="Q509" t="s">
        <v>8268</v>
      </c>
      <c r="R509" s="10" t="s">
        <v>8308</v>
      </c>
      <c r="S509" t="s">
        <v>8314</v>
      </c>
      <c r="T509">
        <f t="shared" si="38"/>
        <v>3</v>
      </c>
      <c r="U509">
        <f t="shared" si="39"/>
        <v>64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4">
        <f t="shared" si="35"/>
        <v>40995.024317129632</v>
      </c>
      <c r="L510" s="13">
        <f t="shared" si="36"/>
        <v>2012</v>
      </c>
      <c r="M510" s="14">
        <f t="shared" si="37"/>
        <v>41054.593055555553</v>
      </c>
      <c r="N510" t="b">
        <v>0</v>
      </c>
      <c r="O510">
        <v>3</v>
      </c>
      <c r="P510" t="b">
        <v>0</v>
      </c>
      <c r="Q510" t="s">
        <v>8268</v>
      </c>
      <c r="R510" s="10" t="s">
        <v>8308</v>
      </c>
      <c r="S510" t="s">
        <v>8314</v>
      </c>
      <c r="T510">
        <f t="shared" si="38"/>
        <v>1</v>
      </c>
      <c r="U510">
        <f t="shared" si="39"/>
        <v>133.33000000000001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4">
        <f t="shared" si="35"/>
        <v>42153.631597222222</v>
      </c>
      <c r="L511" s="13">
        <f t="shared" si="36"/>
        <v>2015</v>
      </c>
      <c r="M511" s="14">
        <f t="shared" si="37"/>
        <v>42183.631597222222</v>
      </c>
      <c r="N511" t="b">
        <v>0</v>
      </c>
      <c r="O511">
        <v>1</v>
      </c>
      <c r="P511" t="b">
        <v>0</v>
      </c>
      <c r="Q511" t="s">
        <v>8268</v>
      </c>
      <c r="R511" s="10" t="s">
        <v>8308</v>
      </c>
      <c r="S511" t="s">
        <v>8314</v>
      </c>
      <c r="T511">
        <f t="shared" si="38"/>
        <v>0</v>
      </c>
      <c r="U511">
        <f t="shared" si="39"/>
        <v>10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4">
        <f t="shared" si="35"/>
        <v>42400.176377314812</v>
      </c>
      <c r="L512" s="13">
        <f t="shared" si="36"/>
        <v>2016</v>
      </c>
      <c r="M512" s="14">
        <f t="shared" si="37"/>
        <v>42430.176377314812</v>
      </c>
      <c r="N512" t="b">
        <v>0</v>
      </c>
      <c r="O512">
        <v>0</v>
      </c>
      <c r="P512" t="b">
        <v>0</v>
      </c>
      <c r="Q512" t="s">
        <v>8268</v>
      </c>
      <c r="R512" s="10" t="s">
        <v>8308</v>
      </c>
      <c r="S512" t="s">
        <v>8314</v>
      </c>
      <c r="T512">
        <f t="shared" si="38"/>
        <v>0</v>
      </c>
      <c r="U512">
        <f t="shared" si="39"/>
        <v>0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4">
        <f t="shared" si="35"/>
        <v>41340.303032407406</v>
      </c>
      <c r="L513" s="13">
        <f t="shared" si="36"/>
        <v>2013</v>
      </c>
      <c r="M513" s="14">
        <f t="shared" si="37"/>
        <v>41370.261365740742</v>
      </c>
      <c r="N513" t="b">
        <v>0</v>
      </c>
      <c r="O513">
        <v>5</v>
      </c>
      <c r="P513" t="b">
        <v>0</v>
      </c>
      <c r="Q513" t="s">
        <v>8268</v>
      </c>
      <c r="R513" s="10" t="s">
        <v>8308</v>
      </c>
      <c r="S513" t="s">
        <v>8314</v>
      </c>
      <c r="T513">
        <f t="shared" si="38"/>
        <v>3</v>
      </c>
      <c r="U513">
        <f t="shared" si="39"/>
        <v>30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4">
        <f t="shared" si="35"/>
        <v>42649.742210648154</v>
      </c>
      <c r="L514" s="13">
        <f t="shared" si="36"/>
        <v>2016</v>
      </c>
      <c r="M514" s="14">
        <f t="shared" si="37"/>
        <v>42694.783877314811</v>
      </c>
      <c r="N514" t="b">
        <v>0</v>
      </c>
      <c r="O514">
        <v>2</v>
      </c>
      <c r="P514" t="b">
        <v>0</v>
      </c>
      <c r="Q514" t="s">
        <v>8268</v>
      </c>
      <c r="R514" s="10" t="s">
        <v>8308</v>
      </c>
      <c r="S514" t="s">
        <v>8314</v>
      </c>
      <c r="T514">
        <f t="shared" si="38"/>
        <v>0</v>
      </c>
      <c r="U514">
        <f t="shared" si="39"/>
        <v>5.5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4">
        <f t="shared" ref="K515:K521" si="40">(((J515/60)/60)/24)+DATE(1970,1,1)</f>
        <v>42552.653993055559</v>
      </c>
      <c r="L515" s="13">
        <f t="shared" ref="L515:L578" si="41">YEAR(K515)</f>
        <v>2016</v>
      </c>
      <c r="M515" s="14">
        <f t="shared" ref="M515:M521" si="42">(((I515/60)/60)/24)+DATE(1970,1,1)</f>
        <v>42597.291666666672</v>
      </c>
      <c r="N515" t="b">
        <v>0</v>
      </c>
      <c r="O515">
        <v>68</v>
      </c>
      <c r="P515" t="b">
        <v>0</v>
      </c>
      <c r="Q515" t="s">
        <v>8268</v>
      </c>
      <c r="R515" s="10" t="s">
        <v>8308</v>
      </c>
      <c r="S515" t="s">
        <v>8314</v>
      </c>
      <c r="T515">
        <f t="shared" ref="T515:T521" si="43">ROUND(E515/D515*100,0)</f>
        <v>14</v>
      </c>
      <c r="U515">
        <f t="shared" ref="U515:U521" si="44">IFERROR(ROUND(E515/O515,2),0)</f>
        <v>102.38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4">
        <f t="shared" si="40"/>
        <v>41830.613969907405</v>
      </c>
      <c r="L516" s="13">
        <f t="shared" si="41"/>
        <v>2014</v>
      </c>
      <c r="M516" s="14">
        <f t="shared" si="42"/>
        <v>41860.613969907405</v>
      </c>
      <c r="N516" t="b">
        <v>0</v>
      </c>
      <c r="O516">
        <v>3</v>
      </c>
      <c r="P516" t="b">
        <v>0</v>
      </c>
      <c r="Q516" t="s">
        <v>8268</v>
      </c>
      <c r="R516" s="10" t="s">
        <v>8308</v>
      </c>
      <c r="S516" t="s">
        <v>8314</v>
      </c>
      <c r="T516">
        <f t="shared" si="43"/>
        <v>3</v>
      </c>
      <c r="U516">
        <f t="shared" si="44"/>
        <v>16.670000000000002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4">
        <f t="shared" si="40"/>
        <v>42327.490752314814</v>
      </c>
      <c r="L517" s="13">
        <f t="shared" si="41"/>
        <v>2015</v>
      </c>
      <c r="M517" s="14">
        <f t="shared" si="42"/>
        <v>42367.490752314814</v>
      </c>
      <c r="N517" t="b">
        <v>0</v>
      </c>
      <c r="O517">
        <v>34</v>
      </c>
      <c r="P517" t="b">
        <v>0</v>
      </c>
      <c r="Q517" t="s">
        <v>8268</v>
      </c>
      <c r="R517" s="10" t="s">
        <v>8308</v>
      </c>
      <c r="S517" t="s">
        <v>8314</v>
      </c>
      <c r="T517">
        <f t="shared" si="43"/>
        <v>25</v>
      </c>
      <c r="U517">
        <f t="shared" si="44"/>
        <v>725.03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4">
        <f t="shared" si="40"/>
        <v>42091.778703703705</v>
      </c>
      <c r="L518" s="13">
        <f t="shared" si="41"/>
        <v>2015</v>
      </c>
      <c r="M518" s="14">
        <f t="shared" si="42"/>
        <v>42151.778703703705</v>
      </c>
      <c r="N518" t="b">
        <v>0</v>
      </c>
      <c r="O518">
        <v>0</v>
      </c>
      <c r="P518" t="b">
        <v>0</v>
      </c>
      <c r="Q518" t="s">
        <v>8268</v>
      </c>
      <c r="R518" s="10" t="s">
        <v>8308</v>
      </c>
      <c r="S518" t="s">
        <v>8314</v>
      </c>
      <c r="T518">
        <f t="shared" si="43"/>
        <v>0</v>
      </c>
      <c r="U518">
        <f t="shared" si="44"/>
        <v>0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4">
        <f t="shared" si="40"/>
        <v>42738.615289351852</v>
      </c>
      <c r="L519" s="13">
        <f t="shared" si="41"/>
        <v>2017</v>
      </c>
      <c r="M519" s="14">
        <f t="shared" si="42"/>
        <v>42768.615289351852</v>
      </c>
      <c r="N519" t="b">
        <v>0</v>
      </c>
      <c r="O519">
        <v>3</v>
      </c>
      <c r="P519" t="b">
        <v>0</v>
      </c>
      <c r="Q519" t="s">
        <v>8268</v>
      </c>
      <c r="R519" s="10" t="s">
        <v>8308</v>
      </c>
      <c r="S519" t="s">
        <v>8314</v>
      </c>
      <c r="T519">
        <f t="shared" si="43"/>
        <v>1</v>
      </c>
      <c r="U519">
        <f t="shared" si="44"/>
        <v>68.33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4">
        <f t="shared" si="40"/>
        <v>42223.616018518514</v>
      </c>
      <c r="L520" s="13">
        <f t="shared" si="41"/>
        <v>2015</v>
      </c>
      <c r="M520" s="14">
        <f t="shared" si="42"/>
        <v>42253.615277777775</v>
      </c>
      <c r="N520" t="b">
        <v>0</v>
      </c>
      <c r="O520">
        <v>0</v>
      </c>
      <c r="P520" t="b">
        <v>0</v>
      </c>
      <c r="Q520" t="s">
        <v>8268</v>
      </c>
      <c r="R520" s="10" t="s">
        <v>8308</v>
      </c>
      <c r="S520" t="s">
        <v>8314</v>
      </c>
      <c r="T520">
        <f t="shared" si="43"/>
        <v>0</v>
      </c>
      <c r="U520">
        <f t="shared" si="44"/>
        <v>0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4">
        <f t="shared" si="40"/>
        <v>41218.391446759262</v>
      </c>
      <c r="L521" s="13">
        <f t="shared" si="41"/>
        <v>2012</v>
      </c>
      <c r="M521" s="14">
        <f t="shared" si="42"/>
        <v>41248.391446759262</v>
      </c>
      <c r="N521" t="b">
        <v>0</v>
      </c>
      <c r="O521">
        <v>70</v>
      </c>
      <c r="P521" t="b">
        <v>0</v>
      </c>
      <c r="Q521" t="s">
        <v>8268</v>
      </c>
      <c r="R521" s="10" t="s">
        <v>8308</v>
      </c>
      <c r="S521" t="s">
        <v>8314</v>
      </c>
      <c r="T521">
        <f t="shared" si="43"/>
        <v>23</v>
      </c>
      <c r="U521">
        <f t="shared" si="44"/>
        <v>39.229999999999997</v>
      </c>
    </row>
    <row r="522" spans="1:21" ht="43.5" x14ac:dyDescent="0.35">
      <c r="A522">
        <v>4090</v>
      </c>
      <c r="B522" s="3" t="s">
        <v>4086</v>
      </c>
      <c r="C522" s="3" t="s">
        <v>8193</v>
      </c>
      <c r="D522" s="6">
        <v>1000</v>
      </c>
      <c r="E522" s="8">
        <v>32</v>
      </c>
      <c r="F522" t="s">
        <v>8220</v>
      </c>
      <c r="G522" t="s">
        <v>8223</v>
      </c>
      <c r="H522" t="s">
        <v>8245</v>
      </c>
      <c r="I522">
        <v>1438959600</v>
      </c>
      <c r="J522">
        <v>1437754137</v>
      </c>
      <c r="K522" s="14">
        <f t="shared" ref="K522:K585" si="45">(((J522/60)/60)/24)+DATE(1970,1,1)</f>
        <v>42209.67288194444</v>
      </c>
      <c r="L522" s="13">
        <f t="shared" si="41"/>
        <v>2015</v>
      </c>
      <c r="M522" s="14">
        <f t="shared" ref="M522:M585" si="46">(((I522/60)/60)/24)+DATE(1970,1,1)</f>
        <v>42223.625</v>
      </c>
      <c r="N522" t="b">
        <v>0</v>
      </c>
      <c r="O522">
        <v>3</v>
      </c>
      <c r="P522" t="b">
        <v>0</v>
      </c>
      <c r="Q522" t="s">
        <v>8269</v>
      </c>
      <c r="R522" s="10" t="s">
        <v>8315</v>
      </c>
      <c r="S522" t="s">
        <v>8316</v>
      </c>
      <c r="T522">
        <f t="shared" ref="T522:T585" si="47">ROUND(E522/D522*100,0)</f>
        <v>3</v>
      </c>
      <c r="U522">
        <f t="shared" ref="U522:U585" si="48">IFERROR(ROUND(E522/O522,2),0)</f>
        <v>10.67</v>
      </c>
    </row>
    <row r="523" spans="1:21" ht="43.5" x14ac:dyDescent="0.35">
      <c r="A523">
        <v>3934</v>
      </c>
      <c r="B523" s="3" t="s">
        <v>3931</v>
      </c>
      <c r="C523" s="3" t="s">
        <v>8042</v>
      </c>
      <c r="D523" s="6">
        <v>5000</v>
      </c>
      <c r="E523" s="8">
        <v>550</v>
      </c>
      <c r="F523" t="s">
        <v>8220</v>
      </c>
      <c r="G523" t="s">
        <v>8223</v>
      </c>
      <c r="H523" t="s">
        <v>8245</v>
      </c>
      <c r="I523">
        <v>1443704400</v>
      </c>
      <c r="J523">
        <v>1439827639</v>
      </c>
      <c r="K523" s="14">
        <f t="shared" si="45"/>
        <v>42233.671747685185</v>
      </c>
      <c r="L523" s="13">
        <f t="shared" si="41"/>
        <v>2015</v>
      </c>
      <c r="M523" s="14">
        <f t="shared" si="46"/>
        <v>42278.541666666672</v>
      </c>
      <c r="N523" t="b">
        <v>0</v>
      </c>
      <c r="O523">
        <v>12</v>
      </c>
      <c r="P523" t="b">
        <v>0</v>
      </c>
      <c r="Q523" t="s">
        <v>8269</v>
      </c>
      <c r="R523" s="10" t="s">
        <v>8315</v>
      </c>
      <c r="S523" t="s">
        <v>8316</v>
      </c>
      <c r="T523">
        <f t="shared" si="47"/>
        <v>11</v>
      </c>
      <c r="U523">
        <f t="shared" si="48"/>
        <v>45.83</v>
      </c>
    </row>
    <row r="524" spans="1:21" ht="43.5" x14ac:dyDescent="0.35">
      <c r="A524">
        <v>3154</v>
      </c>
      <c r="B524" s="3" t="s">
        <v>3154</v>
      </c>
      <c r="C524" s="3" t="s">
        <v>7264</v>
      </c>
      <c r="D524" s="6">
        <v>7000</v>
      </c>
      <c r="E524" s="8">
        <v>7905</v>
      </c>
      <c r="F524" t="s">
        <v>8218</v>
      </c>
      <c r="G524" t="s">
        <v>8223</v>
      </c>
      <c r="H524" t="s">
        <v>8245</v>
      </c>
      <c r="I524">
        <v>1333310458</v>
      </c>
      <c r="J524">
        <v>1330722058</v>
      </c>
      <c r="K524" s="14">
        <f t="shared" si="45"/>
        <v>40970.875671296293</v>
      </c>
      <c r="L524" s="13">
        <f t="shared" si="41"/>
        <v>2012</v>
      </c>
      <c r="M524" s="14">
        <f t="shared" si="46"/>
        <v>41000.834004629629</v>
      </c>
      <c r="N524" t="b">
        <v>1</v>
      </c>
      <c r="O524">
        <v>123</v>
      </c>
      <c r="P524" t="b">
        <v>1</v>
      </c>
      <c r="Q524" t="s">
        <v>8269</v>
      </c>
      <c r="R524" s="10" t="s">
        <v>8315</v>
      </c>
      <c r="S524" t="s">
        <v>8316</v>
      </c>
      <c r="T524">
        <f t="shared" si="47"/>
        <v>113</v>
      </c>
      <c r="U524">
        <f t="shared" si="48"/>
        <v>64.27</v>
      </c>
    </row>
    <row r="525" spans="1:21" ht="43.5" x14ac:dyDescent="0.35">
      <c r="A525">
        <v>3543</v>
      </c>
      <c r="B525" s="3" t="s">
        <v>3542</v>
      </c>
      <c r="C525" s="3" t="s">
        <v>7653</v>
      </c>
      <c r="D525" s="6">
        <v>1500</v>
      </c>
      <c r="E525" s="8">
        <v>1570</v>
      </c>
      <c r="F525" t="s">
        <v>8218</v>
      </c>
      <c r="G525" t="s">
        <v>8235</v>
      </c>
      <c r="H525" t="s">
        <v>8248</v>
      </c>
      <c r="I525">
        <v>1435255659</v>
      </c>
      <c r="J525">
        <v>1432663659</v>
      </c>
      <c r="K525" s="14">
        <f t="shared" si="45"/>
        <v>42150.755312499998</v>
      </c>
      <c r="L525" s="13">
        <f t="shared" si="41"/>
        <v>2015</v>
      </c>
      <c r="M525" s="14">
        <f t="shared" si="46"/>
        <v>42180.755312499998</v>
      </c>
      <c r="N525" t="b">
        <v>0</v>
      </c>
      <c r="O525">
        <v>29</v>
      </c>
      <c r="P525" t="b">
        <v>1</v>
      </c>
      <c r="Q525" t="s">
        <v>8269</v>
      </c>
      <c r="R525" s="10" t="s">
        <v>8315</v>
      </c>
      <c r="S525" t="s">
        <v>8316</v>
      </c>
      <c r="T525">
        <f t="shared" si="47"/>
        <v>105</v>
      </c>
      <c r="U525">
        <f t="shared" si="48"/>
        <v>54.14</v>
      </c>
    </row>
    <row r="526" spans="1:21" ht="58" x14ac:dyDescent="0.35">
      <c r="A526">
        <v>2873</v>
      </c>
      <c r="B526" s="3" t="s">
        <v>2873</v>
      </c>
      <c r="C526" s="3" t="s">
        <v>6983</v>
      </c>
      <c r="D526" s="6">
        <v>2500</v>
      </c>
      <c r="E526" s="8">
        <v>953</v>
      </c>
      <c r="F526" t="s">
        <v>8220</v>
      </c>
      <c r="G526" t="s">
        <v>8223</v>
      </c>
      <c r="H526" t="s">
        <v>8245</v>
      </c>
      <c r="I526">
        <v>1422473831</v>
      </c>
      <c r="J526">
        <v>1419881831</v>
      </c>
      <c r="K526" s="14">
        <f t="shared" si="45"/>
        <v>42002.817488425921</v>
      </c>
      <c r="L526" s="13">
        <f t="shared" si="41"/>
        <v>2014</v>
      </c>
      <c r="M526" s="14">
        <f t="shared" si="46"/>
        <v>42032.817488425921</v>
      </c>
      <c r="N526" t="b">
        <v>0</v>
      </c>
      <c r="O526">
        <v>8</v>
      </c>
      <c r="P526" t="b">
        <v>0</v>
      </c>
      <c r="Q526" t="s">
        <v>8269</v>
      </c>
      <c r="R526" s="10" t="s">
        <v>8315</v>
      </c>
      <c r="S526" t="s">
        <v>8316</v>
      </c>
      <c r="T526">
        <f t="shared" si="47"/>
        <v>38</v>
      </c>
      <c r="U526">
        <f t="shared" si="48"/>
        <v>119.13</v>
      </c>
    </row>
    <row r="527" spans="1:21" ht="43.5" x14ac:dyDescent="0.35">
      <c r="A527">
        <v>2881</v>
      </c>
      <c r="B527" s="3" t="s">
        <v>2881</v>
      </c>
      <c r="C527" s="3" t="s">
        <v>6991</v>
      </c>
      <c r="D527" s="6">
        <v>5500</v>
      </c>
      <c r="E527" s="8">
        <v>0</v>
      </c>
      <c r="F527" t="s">
        <v>8220</v>
      </c>
      <c r="G527" t="s">
        <v>8223</v>
      </c>
      <c r="H527" t="s">
        <v>8245</v>
      </c>
      <c r="I527">
        <v>1417620036</v>
      </c>
      <c r="J527">
        <v>1412432436</v>
      </c>
      <c r="K527" s="14">
        <f t="shared" si="45"/>
        <v>41916.597638888888</v>
      </c>
      <c r="L527" s="13">
        <f t="shared" si="41"/>
        <v>2014</v>
      </c>
      <c r="M527" s="14">
        <f t="shared" si="46"/>
        <v>41976.639305555553</v>
      </c>
      <c r="N527" t="b">
        <v>0</v>
      </c>
      <c r="O527">
        <v>0</v>
      </c>
      <c r="P527" t="b">
        <v>0</v>
      </c>
      <c r="Q527" t="s">
        <v>8269</v>
      </c>
      <c r="R527" s="10" t="s">
        <v>8315</v>
      </c>
      <c r="S527" t="s">
        <v>8316</v>
      </c>
      <c r="T527">
        <f t="shared" si="47"/>
        <v>0</v>
      </c>
      <c r="U527">
        <f t="shared" si="48"/>
        <v>0</v>
      </c>
    </row>
    <row r="528" spans="1:21" ht="43.5" x14ac:dyDescent="0.35">
      <c r="A528">
        <v>3311</v>
      </c>
      <c r="B528" s="3" t="s">
        <v>3311</v>
      </c>
      <c r="C528" s="3" t="s">
        <v>7421</v>
      </c>
      <c r="D528" s="6">
        <v>2500</v>
      </c>
      <c r="E528" s="8">
        <v>2746</v>
      </c>
      <c r="F528" t="s">
        <v>8218</v>
      </c>
      <c r="G528" t="s">
        <v>8223</v>
      </c>
      <c r="H528" t="s">
        <v>8245</v>
      </c>
      <c r="I528">
        <v>1445065210</v>
      </c>
      <c r="J528">
        <v>1442473210</v>
      </c>
      <c r="K528" s="14">
        <f t="shared" si="45"/>
        <v>42264.29178240741</v>
      </c>
      <c r="L528" s="13">
        <f t="shared" si="41"/>
        <v>2015</v>
      </c>
      <c r="M528" s="14">
        <f t="shared" si="46"/>
        <v>42294.29178240741</v>
      </c>
      <c r="N528" t="b">
        <v>0</v>
      </c>
      <c r="O528">
        <v>45</v>
      </c>
      <c r="P528" t="b">
        <v>1</v>
      </c>
      <c r="Q528" t="s">
        <v>8269</v>
      </c>
      <c r="R528" s="10" t="s">
        <v>8315</v>
      </c>
      <c r="S528" t="s">
        <v>8316</v>
      </c>
      <c r="T528">
        <f t="shared" si="47"/>
        <v>110</v>
      </c>
      <c r="U528">
        <f t="shared" si="48"/>
        <v>61.02</v>
      </c>
    </row>
    <row r="529" spans="1:21" ht="58" x14ac:dyDescent="0.35">
      <c r="A529">
        <v>3532</v>
      </c>
      <c r="B529" s="3" t="s">
        <v>3531</v>
      </c>
      <c r="C529" s="3" t="s">
        <v>7642</v>
      </c>
      <c r="D529" s="6">
        <v>960</v>
      </c>
      <c r="E529" s="8">
        <v>1142</v>
      </c>
      <c r="F529" t="s">
        <v>8218</v>
      </c>
      <c r="G529" t="s">
        <v>8223</v>
      </c>
      <c r="H529" t="s">
        <v>8245</v>
      </c>
      <c r="I529">
        <v>1411012740</v>
      </c>
      <c r="J529">
        <v>1409667827</v>
      </c>
      <c r="K529" s="14">
        <f t="shared" si="45"/>
        <v>41884.599849537037</v>
      </c>
      <c r="L529" s="13">
        <f t="shared" si="41"/>
        <v>2014</v>
      </c>
      <c r="M529" s="14">
        <f t="shared" si="46"/>
        <v>41900.165972222225</v>
      </c>
      <c r="N529" t="b">
        <v>0</v>
      </c>
      <c r="O529">
        <v>27</v>
      </c>
      <c r="P529" t="b">
        <v>1</v>
      </c>
      <c r="Q529" t="s">
        <v>8269</v>
      </c>
      <c r="R529" s="10" t="s">
        <v>8315</v>
      </c>
      <c r="S529" t="s">
        <v>8316</v>
      </c>
      <c r="T529">
        <f t="shared" si="47"/>
        <v>119</v>
      </c>
      <c r="U529">
        <f t="shared" si="48"/>
        <v>42.3</v>
      </c>
    </row>
    <row r="530" spans="1:21" ht="43.5" x14ac:dyDescent="0.35">
      <c r="A530">
        <v>3841</v>
      </c>
      <c r="B530" s="3" t="s">
        <v>3838</v>
      </c>
      <c r="C530" s="3" t="s">
        <v>7950</v>
      </c>
      <c r="D530" s="6">
        <v>10000</v>
      </c>
      <c r="E530" s="8">
        <v>872</v>
      </c>
      <c r="F530" t="s">
        <v>8220</v>
      </c>
      <c r="G530" t="s">
        <v>8223</v>
      </c>
      <c r="H530" t="s">
        <v>8245</v>
      </c>
      <c r="I530">
        <v>1405882287</v>
      </c>
      <c r="J530">
        <v>1400698287</v>
      </c>
      <c r="K530" s="14">
        <f t="shared" si="45"/>
        <v>41780.785729166666</v>
      </c>
      <c r="L530" s="13">
        <f t="shared" si="41"/>
        <v>2014</v>
      </c>
      <c r="M530" s="14">
        <f t="shared" si="46"/>
        <v>41840.785729166666</v>
      </c>
      <c r="N530" t="b">
        <v>1</v>
      </c>
      <c r="O530">
        <v>34</v>
      </c>
      <c r="P530" t="b">
        <v>0</v>
      </c>
      <c r="Q530" t="s">
        <v>8269</v>
      </c>
      <c r="R530" s="10" t="s">
        <v>8315</v>
      </c>
      <c r="S530" t="s">
        <v>8316</v>
      </c>
      <c r="T530">
        <f t="shared" si="47"/>
        <v>9</v>
      </c>
      <c r="U530">
        <f t="shared" si="48"/>
        <v>25.65</v>
      </c>
    </row>
    <row r="531" spans="1:21" ht="29" x14ac:dyDescent="0.35">
      <c r="A531">
        <v>3370</v>
      </c>
      <c r="B531" s="3" t="s">
        <v>3369</v>
      </c>
      <c r="C531" s="3" t="s">
        <v>7480</v>
      </c>
      <c r="D531" s="6">
        <v>1500</v>
      </c>
      <c r="E531" s="8">
        <v>1766</v>
      </c>
      <c r="F531" t="s">
        <v>8218</v>
      </c>
      <c r="G531" t="s">
        <v>8223</v>
      </c>
      <c r="H531" t="s">
        <v>8245</v>
      </c>
      <c r="I531">
        <v>1481961600</v>
      </c>
      <c r="J531">
        <v>1479283285</v>
      </c>
      <c r="K531" s="14">
        <f t="shared" si="45"/>
        <v>42690.334317129629</v>
      </c>
      <c r="L531" s="13">
        <f t="shared" si="41"/>
        <v>2016</v>
      </c>
      <c r="M531" s="14">
        <f t="shared" si="46"/>
        <v>42721.333333333328</v>
      </c>
      <c r="N531" t="b">
        <v>0</v>
      </c>
      <c r="O531">
        <v>26</v>
      </c>
      <c r="P531" t="b">
        <v>1</v>
      </c>
      <c r="Q531" t="s">
        <v>8269</v>
      </c>
      <c r="R531" s="10" t="s">
        <v>8315</v>
      </c>
      <c r="S531" t="s">
        <v>8316</v>
      </c>
      <c r="T531">
        <f t="shared" si="47"/>
        <v>118</v>
      </c>
      <c r="U531">
        <f t="shared" si="48"/>
        <v>67.92</v>
      </c>
    </row>
    <row r="532" spans="1:21" ht="43.5" x14ac:dyDescent="0.35">
      <c r="A532">
        <v>3696</v>
      </c>
      <c r="B532" s="3" t="s">
        <v>3693</v>
      </c>
      <c r="C532" s="3" t="s">
        <v>7806</v>
      </c>
      <c r="D532" s="6">
        <v>2000</v>
      </c>
      <c r="E532" s="8">
        <v>3100</v>
      </c>
      <c r="F532" t="s">
        <v>8218</v>
      </c>
      <c r="G532" t="s">
        <v>8224</v>
      </c>
      <c r="H532" t="s">
        <v>8246</v>
      </c>
      <c r="I532">
        <v>1423838916</v>
      </c>
      <c r="J532">
        <v>1418654916</v>
      </c>
      <c r="K532" s="14">
        <f t="shared" si="45"/>
        <v>41988.617083333331</v>
      </c>
      <c r="L532" s="13">
        <f t="shared" si="41"/>
        <v>2014</v>
      </c>
      <c r="M532" s="14">
        <f t="shared" si="46"/>
        <v>42048.617083333331</v>
      </c>
      <c r="N532" t="b">
        <v>0</v>
      </c>
      <c r="O532">
        <v>78</v>
      </c>
      <c r="P532" t="b">
        <v>1</v>
      </c>
      <c r="Q532" t="s">
        <v>8269</v>
      </c>
      <c r="R532" s="10" t="s">
        <v>8315</v>
      </c>
      <c r="S532" t="s">
        <v>8316</v>
      </c>
      <c r="T532">
        <f t="shared" si="47"/>
        <v>155</v>
      </c>
      <c r="U532">
        <f t="shared" si="48"/>
        <v>39.74</v>
      </c>
    </row>
    <row r="533" spans="1:21" ht="29" x14ac:dyDescent="0.35">
      <c r="A533">
        <v>3710</v>
      </c>
      <c r="B533" s="3" t="s">
        <v>3707</v>
      </c>
      <c r="C533" s="3" t="s">
        <v>7820</v>
      </c>
      <c r="D533" s="6">
        <v>1300</v>
      </c>
      <c r="E533" s="8">
        <v>1835</v>
      </c>
      <c r="F533" t="s">
        <v>8218</v>
      </c>
      <c r="G533" t="s">
        <v>8223</v>
      </c>
      <c r="H533" t="s">
        <v>8245</v>
      </c>
      <c r="I533">
        <v>1428068988</v>
      </c>
      <c r="J533">
        <v>1425908988</v>
      </c>
      <c r="K533" s="14">
        <f t="shared" si="45"/>
        <v>42072.576249999998</v>
      </c>
      <c r="L533" s="13">
        <f t="shared" si="41"/>
        <v>2015</v>
      </c>
      <c r="M533" s="14">
        <f t="shared" si="46"/>
        <v>42097.576249999998</v>
      </c>
      <c r="N533" t="b">
        <v>0</v>
      </c>
      <c r="O533">
        <v>27</v>
      </c>
      <c r="P533" t="b">
        <v>1</v>
      </c>
      <c r="Q533" t="s">
        <v>8269</v>
      </c>
      <c r="R533" s="10" t="s">
        <v>8315</v>
      </c>
      <c r="S533" t="s">
        <v>8316</v>
      </c>
      <c r="T533">
        <f t="shared" si="47"/>
        <v>141</v>
      </c>
      <c r="U533">
        <f t="shared" si="48"/>
        <v>67.959999999999994</v>
      </c>
    </row>
    <row r="534" spans="1:21" ht="43.5" x14ac:dyDescent="0.35">
      <c r="A534">
        <v>3593</v>
      </c>
      <c r="B534" s="3" t="s">
        <v>3592</v>
      </c>
      <c r="C534" s="3" t="s">
        <v>7703</v>
      </c>
      <c r="D534" s="6">
        <v>3000</v>
      </c>
      <c r="E534" s="8">
        <v>3319</v>
      </c>
      <c r="F534" t="s">
        <v>8218</v>
      </c>
      <c r="G534" t="s">
        <v>8223</v>
      </c>
      <c r="H534" t="s">
        <v>8245</v>
      </c>
      <c r="I534">
        <v>1420489560</v>
      </c>
      <c r="J534">
        <v>1417469639</v>
      </c>
      <c r="K534" s="14">
        <f t="shared" si="45"/>
        <v>41974.898599537039</v>
      </c>
      <c r="L534" s="13">
        <f t="shared" si="41"/>
        <v>2014</v>
      </c>
      <c r="M534" s="14">
        <f t="shared" si="46"/>
        <v>42009.851388888885</v>
      </c>
      <c r="N534" t="b">
        <v>0</v>
      </c>
      <c r="O534">
        <v>43</v>
      </c>
      <c r="P534" t="b">
        <v>1</v>
      </c>
      <c r="Q534" t="s">
        <v>8269</v>
      </c>
      <c r="R534" s="10" t="s">
        <v>8315</v>
      </c>
      <c r="S534" t="s">
        <v>8316</v>
      </c>
      <c r="T534">
        <f t="shared" si="47"/>
        <v>111</v>
      </c>
      <c r="U534">
        <f t="shared" si="48"/>
        <v>77.19</v>
      </c>
    </row>
    <row r="535" spans="1:21" ht="43.5" x14ac:dyDescent="0.35">
      <c r="A535">
        <v>2896</v>
      </c>
      <c r="B535" s="3" t="s">
        <v>2896</v>
      </c>
      <c r="C535" s="3" t="s">
        <v>7006</v>
      </c>
      <c r="D535" s="6">
        <v>3000</v>
      </c>
      <c r="E535" s="8">
        <v>625</v>
      </c>
      <c r="F535" t="s">
        <v>8220</v>
      </c>
      <c r="G535" t="s">
        <v>8223</v>
      </c>
      <c r="H535" t="s">
        <v>8245</v>
      </c>
      <c r="I535">
        <v>1481522400</v>
      </c>
      <c r="J535">
        <v>1480283321</v>
      </c>
      <c r="K535" s="14">
        <f t="shared" si="45"/>
        <v>42701.908807870372</v>
      </c>
      <c r="L535" s="13">
        <f t="shared" si="41"/>
        <v>2016</v>
      </c>
      <c r="M535" s="14">
        <f t="shared" si="46"/>
        <v>42716.25</v>
      </c>
      <c r="N535" t="b">
        <v>0</v>
      </c>
      <c r="O535">
        <v>12</v>
      </c>
      <c r="P535" t="b">
        <v>0</v>
      </c>
      <c r="Q535" t="s">
        <v>8269</v>
      </c>
      <c r="R535" s="10" t="s">
        <v>8315</v>
      </c>
      <c r="S535" t="s">
        <v>8316</v>
      </c>
      <c r="T535">
        <f t="shared" si="47"/>
        <v>21</v>
      </c>
      <c r="U535">
        <f t="shared" si="48"/>
        <v>52.08</v>
      </c>
    </row>
    <row r="536" spans="1:21" ht="43.5" x14ac:dyDescent="0.35">
      <c r="A536">
        <v>3418</v>
      </c>
      <c r="B536" s="3" t="s">
        <v>3417</v>
      </c>
      <c r="C536" s="3" t="s">
        <v>7528</v>
      </c>
      <c r="D536" s="6">
        <v>4000</v>
      </c>
      <c r="E536" s="8">
        <v>4035</v>
      </c>
      <c r="F536" t="s">
        <v>8218</v>
      </c>
      <c r="G536" t="s">
        <v>8223</v>
      </c>
      <c r="H536" t="s">
        <v>8245</v>
      </c>
      <c r="I536">
        <v>1400875307</v>
      </c>
      <c r="J536">
        <v>1398283307</v>
      </c>
      <c r="K536" s="14">
        <f t="shared" si="45"/>
        <v>41752.83457175926</v>
      </c>
      <c r="L536" s="13">
        <f t="shared" si="41"/>
        <v>2014</v>
      </c>
      <c r="M536" s="14">
        <f t="shared" si="46"/>
        <v>41782.83457175926</v>
      </c>
      <c r="N536" t="b">
        <v>0</v>
      </c>
      <c r="O536">
        <v>56</v>
      </c>
      <c r="P536" t="b">
        <v>1</v>
      </c>
      <c r="Q536" t="s">
        <v>8269</v>
      </c>
      <c r="R536" s="10" t="s">
        <v>8315</v>
      </c>
      <c r="S536" t="s">
        <v>8316</v>
      </c>
      <c r="T536">
        <f t="shared" si="47"/>
        <v>101</v>
      </c>
      <c r="U536">
        <f t="shared" si="48"/>
        <v>72.05</v>
      </c>
    </row>
    <row r="537" spans="1:21" ht="43.5" x14ac:dyDescent="0.35">
      <c r="A537">
        <v>3272</v>
      </c>
      <c r="B537" s="3" t="s">
        <v>3272</v>
      </c>
      <c r="C537" s="3" t="s">
        <v>7382</v>
      </c>
      <c r="D537" s="6">
        <v>10000</v>
      </c>
      <c r="E537" s="8">
        <v>15443</v>
      </c>
      <c r="F537" t="s">
        <v>8218</v>
      </c>
      <c r="G537" t="s">
        <v>8223</v>
      </c>
      <c r="H537" t="s">
        <v>8245</v>
      </c>
      <c r="I537">
        <v>1446814809</v>
      </c>
      <c r="J537">
        <v>1444219209</v>
      </c>
      <c r="K537" s="14">
        <f t="shared" si="45"/>
        <v>42284.500104166669</v>
      </c>
      <c r="L537" s="13">
        <f t="shared" si="41"/>
        <v>2015</v>
      </c>
      <c r="M537" s="14">
        <f t="shared" si="46"/>
        <v>42314.541770833333</v>
      </c>
      <c r="N537" t="b">
        <v>1</v>
      </c>
      <c r="O537">
        <v>145</v>
      </c>
      <c r="P537" t="b">
        <v>1</v>
      </c>
      <c r="Q537" t="s">
        <v>8269</v>
      </c>
      <c r="R537" s="10" t="s">
        <v>8315</v>
      </c>
      <c r="S537" t="s">
        <v>8316</v>
      </c>
      <c r="T537">
        <f t="shared" si="47"/>
        <v>154</v>
      </c>
      <c r="U537">
        <f t="shared" si="48"/>
        <v>106.5</v>
      </c>
    </row>
    <row r="538" spans="1:21" ht="43.5" x14ac:dyDescent="0.35">
      <c r="A538">
        <v>3489</v>
      </c>
      <c r="B538" s="3" t="s">
        <v>3488</v>
      </c>
      <c r="C538" s="3" t="s">
        <v>7599</v>
      </c>
      <c r="D538" s="6">
        <v>5000</v>
      </c>
      <c r="E538" s="8">
        <v>5635</v>
      </c>
      <c r="F538" t="s">
        <v>8218</v>
      </c>
      <c r="G538" t="s">
        <v>8224</v>
      </c>
      <c r="H538" t="s">
        <v>8246</v>
      </c>
      <c r="I538">
        <v>1400965200</v>
      </c>
      <c r="J538">
        <v>1398352531</v>
      </c>
      <c r="K538" s="14">
        <f t="shared" si="45"/>
        <v>41753.635775462964</v>
      </c>
      <c r="L538" s="13">
        <f t="shared" si="41"/>
        <v>2014</v>
      </c>
      <c r="M538" s="14">
        <f t="shared" si="46"/>
        <v>41783.875</v>
      </c>
      <c r="N538" t="b">
        <v>0</v>
      </c>
      <c r="O538">
        <v>72</v>
      </c>
      <c r="P538" t="b">
        <v>1</v>
      </c>
      <c r="Q538" t="s">
        <v>8269</v>
      </c>
      <c r="R538" s="10" t="s">
        <v>8315</v>
      </c>
      <c r="S538" t="s">
        <v>8316</v>
      </c>
      <c r="T538">
        <f t="shared" si="47"/>
        <v>113</v>
      </c>
      <c r="U538">
        <f t="shared" si="48"/>
        <v>78.260000000000005</v>
      </c>
    </row>
    <row r="539" spans="1:21" ht="43.5" x14ac:dyDescent="0.35">
      <c r="A539">
        <v>3408</v>
      </c>
      <c r="B539" s="3" t="s">
        <v>3407</v>
      </c>
      <c r="C539" s="3" t="s">
        <v>7518</v>
      </c>
      <c r="D539" s="6">
        <v>500</v>
      </c>
      <c r="E539" s="8">
        <v>1055</v>
      </c>
      <c r="F539" t="s">
        <v>8218</v>
      </c>
      <c r="G539" t="s">
        <v>8223</v>
      </c>
      <c r="H539" t="s">
        <v>8245</v>
      </c>
      <c r="I539">
        <v>1405727304</v>
      </c>
      <c r="J539">
        <v>1403135304</v>
      </c>
      <c r="K539" s="14">
        <f t="shared" si="45"/>
        <v>41808.991944444446</v>
      </c>
      <c r="L539" s="13">
        <f t="shared" si="41"/>
        <v>2014</v>
      </c>
      <c r="M539" s="14">
        <f t="shared" si="46"/>
        <v>41838.991944444446</v>
      </c>
      <c r="N539" t="b">
        <v>0</v>
      </c>
      <c r="O539">
        <v>18</v>
      </c>
      <c r="P539" t="b">
        <v>1</v>
      </c>
      <c r="Q539" t="s">
        <v>8269</v>
      </c>
      <c r="R539" s="10" t="s">
        <v>8315</v>
      </c>
      <c r="S539" t="s">
        <v>8316</v>
      </c>
      <c r="T539">
        <f t="shared" si="47"/>
        <v>211</v>
      </c>
      <c r="U539">
        <f t="shared" si="48"/>
        <v>58.61</v>
      </c>
    </row>
    <row r="540" spans="1:21" ht="43.5" x14ac:dyDescent="0.35">
      <c r="A540">
        <v>3910</v>
      </c>
      <c r="B540" s="3" t="s">
        <v>3907</v>
      </c>
      <c r="C540" s="3" t="s">
        <v>8018</v>
      </c>
      <c r="D540" s="6">
        <v>6000</v>
      </c>
      <c r="E540" s="8">
        <v>185</v>
      </c>
      <c r="F540" t="s">
        <v>8220</v>
      </c>
      <c r="G540" t="s">
        <v>8223</v>
      </c>
      <c r="H540" t="s">
        <v>8245</v>
      </c>
      <c r="I540">
        <v>1441649397</v>
      </c>
      <c r="J540">
        <v>1439057397</v>
      </c>
      <c r="K540" s="14">
        <f t="shared" si="45"/>
        <v>42224.756909722222</v>
      </c>
      <c r="L540" s="13">
        <f t="shared" si="41"/>
        <v>2015</v>
      </c>
      <c r="M540" s="14">
        <f t="shared" si="46"/>
        <v>42254.756909722222</v>
      </c>
      <c r="N540" t="b">
        <v>0</v>
      </c>
      <c r="O540">
        <v>3</v>
      </c>
      <c r="P540" t="b">
        <v>0</v>
      </c>
      <c r="Q540" t="s">
        <v>8269</v>
      </c>
      <c r="R540" s="10" t="s">
        <v>8315</v>
      </c>
      <c r="S540" t="s">
        <v>8316</v>
      </c>
      <c r="T540">
        <f t="shared" si="47"/>
        <v>3</v>
      </c>
      <c r="U540">
        <f t="shared" si="48"/>
        <v>61.67</v>
      </c>
    </row>
    <row r="541" spans="1:21" ht="58" x14ac:dyDescent="0.35">
      <c r="A541">
        <v>2883</v>
      </c>
      <c r="B541" s="3" t="s">
        <v>2883</v>
      </c>
      <c r="C541" s="3" t="s">
        <v>6993</v>
      </c>
      <c r="D541" s="6">
        <v>10000</v>
      </c>
      <c r="E541" s="8">
        <v>1908</v>
      </c>
      <c r="F541" t="s">
        <v>8220</v>
      </c>
      <c r="G541" t="s">
        <v>8223</v>
      </c>
      <c r="H541" t="s">
        <v>8245</v>
      </c>
      <c r="I541">
        <v>1454734740</v>
      </c>
      <c r="J541">
        <v>1451684437</v>
      </c>
      <c r="K541" s="14">
        <f t="shared" si="45"/>
        <v>42370.90320601852</v>
      </c>
      <c r="L541" s="13">
        <f t="shared" si="41"/>
        <v>2016</v>
      </c>
      <c r="M541" s="14">
        <f t="shared" si="46"/>
        <v>42406.207638888889</v>
      </c>
      <c r="N541" t="b">
        <v>0</v>
      </c>
      <c r="O541">
        <v>5</v>
      </c>
      <c r="P541" t="b">
        <v>0</v>
      </c>
      <c r="Q541" t="s">
        <v>8269</v>
      </c>
      <c r="R541" s="10" t="s">
        <v>8315</v>
      </c>
      <c r="S541" t="s">
        <v>8316</v>
      </c>
      <c r="T541">
        <f t="shared" si="47"/>
        <v>19</v>
      </c>
      <c r="U541">
        <f t="shared" si="48"/>
        <v>381.6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4">
        <f t="shared" si="45"/>
        <v>42009.817199074074</v>
      </c>
      <c r="L542" s="13">
        <f t="shared" si="41"/>
        <v>2015</v>
      </c>
      <c r="M542" s="14">
        <f t="shared" si="46"/>
        <v>42039.817199074074</v>
      </c>
      <c r="N542" t="b">
        <v>0</v>
      </c>
      <c r="O542">
        <v>1</v>
      </c>
      <c r="P542" t="b">
        <v>0</v>
      </c>
      <c r="Q542" t="s">
        <v>8270</v>
      </c>
      <c r="R542" s="10" t="s">
        <v>8317</v>
      </c>
      <c r="S542" t="s">
        <v>8318</v>
      </c>
      <c r="T542">
        <f t="shared" si="47"/>
        <v>0</v>
      </c>
      <c r="U542">
        <f t="shared" si="48"/>
        <v>1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4">
        <f t="shared" si="45"/>
        <v>42276.046689814815</v>
      </c>
      <c r="L543" s="13">
        <f t="shared" si="41"/>
        <v>2015</v>
      </c>
      <c r="M543" s="14">
        <f t="shared" si="46"/>
        <v>42306.046689814815</v>
      </c>
      <c r="N543" t="b">
        <v>0</v>
      </c>
      <c r="O543">
        <v>1</v>
      </c>
      <c r="P543" t="b">
        <v>0</v>
      </c>
      <c r="Q543" t="s">
        <v>8270</v>
      </c>
      <c r="R543" s="10" t="s">
        <v>8317</v>
      </c>
      <c r="S543" t="s">
        <v>8318</v>
      </c>
      <c r="T543">
        <f t="shared" si="47"/>
        <v>1</v>
      </c>
      <c r="U543">
        <f t="shared" si="48"/>
        <v>25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4">
        <f t="shared" si="45"/>
        <v>42433.737453703703</v>
      </c>
      <c r="L544" s="13">
        <f t="shared" si="41"/>
        <v>2016</v>
      </c>
      <c r="M544" s="14">
        <f t="shared" si="46"/>
        <v>42493.695787037039</v>
      </c>
      <c r="N544" t="b">
        <v>0</v>
      </c>
      <c r="O544">
        <v>1</v>
      </c>
      <c r="P544" t="b">
        <v>0</v>
      </c>
      <c r="Q544" t="s">
        <v>8270</v>
      </c>
      <c r="R544" s="10" t="s">
        <v>8317</v>
      </c>
      <c r="S544" t="s">
        <v>8318</v>
      </c>
      <c r="T544">
        <f t="shared" si="47"/>
        <v>0</v>
      </c>
      <c r="U544">
        <f t="shared" si="48"/>
        <v>1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4">
        <f t="shared" si="45"/>
        <v>41914.092152777775</v>
      </c>
      <c r="L545" s="13">
        <f t="shared" si="41"/>
        <v>2014</v>
      </c>
      <c r="M545" s="14">
        <f t="shared" si="46"/>
        <v>41944.092152777775</v>
      </c>
      <c r="N545" t="b">
        <v>0</v>
      </c>
      <c r="O545">
        <v>2</v>
      </c>
      <c r="P545" t="b">
        <v>0</v>
      </c>
      <c r="Q545" t="s">
        <v>8270</v>
      </c>
      <c r="R545" s="10" t="s">
        <v>8317</v>
      </c>
      <c r="S545" t="s">
        <v>8318</v>
      </c>
      <c r="T545">
        <f t="shared" si="47"/>
        <v>0</v>
      </c>
      <c r="U545">
        <f t="shared" si="48"/>
        <v>35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4">
        <f t="shared" si="45"/>
        <v>42525.656944444447</v>
      </c>
      <c r="L546" s="13">
        <f t="shared" si="41"/>
        <v>2016</v>
      </c>
      <c r="M546" s="14">
        <f t="shared" si="46"/>
        <v>42555.656944444447</v>
      </c>
      <c r="N546" t="b">
        <v>0</v>
      </c>
      <c r="O546">
        <v>2</v>
      </c>
      <c r="P546" t="b">
        <v>0</v>
      </c>
      <c r="Q546" t="s">
        <v>8270</v>
      </c>
      <c r="R546" s="10" t="s">
        <v>8317</v>
      </c>
      <c r="S546" t="s">
        <v>8318</v>
      </c>
      <c r="T546">
        <f t="shared" si="47"/>
        <v>1</v>
      </c>
      <c r="U546">
        <f t="shared" si="48"/>
        <v>3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4">
        <f t="shared" si="45"/>
        <v>42283.592465277776</v>
      </c>
      <c r="L547" s="13">
        <f t="shared" si="41"/>
        <v>2015</v>
      </c>
      <c r="M547" s="14">
        <f t="shared" si="46"/>
        <v>42323.634131944447</v>
      </c>
      <c r="N547" t="b">
        <v>0</v>
      </c>
      <c r="O547">
        <v>34</v>
      </c>
      <c r="P547" t="b">
        <v>0</v>
      </c>
      <c r="Q547" t="s">
        <v>8270</v>
      </c>
      <c r="R547" s="10" t="s">
        <v>8317</v>
      </c>
      <c r="S547" t="s">
        <v>8318</v>
      </c>
      <c r="T547">
        <f t="shared" si="47"/>
        <v>27</v>
      </c>
      <c r="U547">
        <f t="shared" si="48"/>
        <v>402.71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4">
        <f t="shared" si="45"/>
        <v>42249.667997685188</v>
      </c>
      <c r="L548" s="13">
        <f t="shared" si="41"/>
        <v>2015</v>
      </c>
      <c r="M548" s="14">
        <f t="shared" si="46"/>
        <v>42294.667997685188</v>
      </c>
      <c r="N548" t="b">
        <v>0</v>
      </c>
      <c r="O548">
        <v>2</v>
      </c>
      <c r="P548" t="b">
        <v>0</v>
      </c>
      <c r="Q548" t="s">
        <v>8270</v>
      </c>
      <c r="R548" s="10" t="s">
        <v>8317</v>
      </c>
      <c r="S548" t="s">
        <v>8318</v>
      </c>
      <c r="T548">
        <f t="shared" si="47"/>
        <v>0</v>
      </c>
      <c r="U548">
        <f t="shared" si="48"/>
        <v>26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4">
        <f t="shared" si="45"/>
        <v>42380.696342592593</v>
      </c>
      <c r="L549" s="13">
        <f t="shared" si="41"/>
        <v>2016</v>
      </c>
      <c r="M549" s="14">
        <f t="shared" si="46"/>
        <v>42410.696342592593</v>
      </c>
      <c r="N549" t="b">
        <v>0</v>
      </c>
      <c r="O549">
        <v>0</v>
      </c>
      <c r="P549" t="b">
        <v>0</v>
      </c>
      <c r="Q549" t="s">
        <v>8270</v>
      </c>
      <c r="R549" s="10" t="s">
        <v>8317</v>
      </c>
      <c r="S549" t="s">
        <v>8318</v>
      </c>
      <c r="T549">
        <f t="shared" si="47"/>
        <v>0</v>
      </c>
      <c r="U549">
        <f t="shared" si="48"/>
        <v>0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4">
        <f t="shared" si="45"/>
        <v>42276.903333333335</v>
      </c>
      <c r="L550" s="13">
        <f t="shared" si="41"/>
        <v>2015</v>
      </c>
      <c r="M550" s="14">
        <f t="shared" si="46"/>
        <v>42306.903333333335</v>
      </c>
      <c r="N550" t="b">
        <v>0</v>
      </c>
      <c r="O550">
        <v>1</v>
      </c>
      <c r="P550" t="b">
        <v>0</v>
      </c>
      <c r="Q550" t="s">
        <v>8270</v>
      </c>
      <c r="R550" s="10" t="s">
        <v>8317</v>
      </c>
      <c r="S550" t="s">
        <v>8318</v>
      </c>
      <c r="T550">
        <f t="shared" si="47"/>
        <v>0</v>
      </c>
      <c r="U550">
        <f t="shared" si="48"/>
        <v>9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4">
        <f t="shared" si="45"/>
        <v>42163.636828703704</v>
      </c>
      <c r="L551" s="13">
        <f t="shared" si="41"/>
        <v>2015</v>
      </c>
      <c r="M551" s="14">
        <f t="shared" si="46"/>
        <v>42193.636828703704</v>
      </c>
      <c r="N551" t="b">
        <v>0</v>
      </c>
      <c r="O551">
        <v>8</v>
      </c>
      <c r="P551" t="b">
        <v>0</v>
      </c>
      <c r="Q551" t="s">
        <v>8270</v>
      </c>
      <c r="R551" s="10" t="s">
        <v>8317</v>
      </c>
      <c r="S551" t="s">
        <v>8318</v>
      </c>
      <c r="T551">
        <f t="shared" si="47"/>
        <v>3</v>
      </c>
      <c r="U551">
        <f t="shared" si="48"/>
        <v>8.5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4">
        <f t="shared" si="45"/>
        <v>42753.678761574076</v>
      </c>
      <c r="L552" s="13">
        <f t="shared" si="41"/>
        <v>2017</v>
      </c>
      <c r="M552" s="14">
        <f t="shared" si="46"/>
        <v>42766.208333333328</v>
      </c>
      <c r="N552" t="b">
        <v>0</v>
      </c>
      <c r="O552">
        <v>4</v>
      </c>
      <c r="P552" t="b">
        <v>0</v>
      </c>
      <c r="Q552" t="s">
        <v>8270</v>
      </c>
      <c r="R552" s="10" t="s">
        <v>8317</v>
      </c>
      <c r="S552" t="s">
        <v>8318</v>
      </c>
      <c r="T552">
        <f t="shared" si="47"/>
        <v>1</v>
      </c>
      <c r="U552">
        <f t="shared" si="48"/>
        <v>8.75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4">
        <f t="shared" si="45"/>
        <v>42173.275740740741</v>
      </c>
      <c r="L553" s="13">
        <f t="shared" si="41"/>
        <v>2015</v>
      </c>
      <c r="M553" s="14">
        <f t="shared" si="46"/>
        <v>42217.745138888888</v>
      </c>
      <c r="N553" t="b">
        <v>0</v>
      </c>
      <c r="O553">
        <v>28</v>
      </c>
      <c r="P553" t="b">
        <v>0</v>
      </c>
      <c r="Q553" t="s">
        <v>8270</v>
      </c>
      <c r="R553" s="10" t="s">
        <v>8317</v>
      </c>
      <c r="S553" t="s">
        <v>8318</v>
      </c>
      <c r="T553">
        <f t="shared" si="47"/>
        <v>5</v>
      </c>
      <c r="U553">
        <f t="shared" si="48"/>
        <v>135.04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4">
        <f t="shared" si="45"/>
        <v>42318.616851851853</v>
      </c>
      <c r="L554" s="13">
        <f t="shared" si="41"/>
        <v>2015</v>
      </c>
      <c r="M554" s="14">
        <f t="shared" si="46"/>
        <v>42378.616851851853</v>
      </c>
      <c r="N554" t="b">
        <v>0</v>
      </c>
      <c r="O554">
        <v>0</v>
      </c>
      <c r="P554" t="b">
        <v>0</v>
      </c>
      <c r="Q554" t="s">
        <v>8270</v>
      </c>
      <c r="R554" s="10" t="s">
        <v>8317</v>
      </c>
      <c r="S554" t="s">
        <v>8318</v>
      </c>
      <c r="T554">
        <f t="shared" si="47"/>
        <v>0</v>
      </c>
      <c r="U554">
        <f t="shared" si="48"/>
        <v>0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4">
        <f t="shared" si="45"/>
        <v>41927.71980324074</v>
      </c>
      <c r="L555" s="13">
        <f t="shared" si="41"/>
        <v>2014</v>
      </c>
      <c r="M555" s="14">
        <f t="shared" si="46"/>
        <v>41957.761469907404</v>
      </c>
      <c r="N555" t="b">
        <v>0</v>
      </c>
      <c r="O555">
        <v>6</v>
      </c>
      <c r="P555" t="b">
        <v>0</v>
      </c>
      <c r="Q555" t="s">
        <v>8270</v>
      </c>
      <c r="R555" s="10" t="s">
        <v>8317</v>
      </c>
      <c r="S555" t="s">
        <v>8318</v>
      </c>
      <c r="T555">
        <f t="shared" si="47"/>
        <v>0</v>
      </c>
      <c r="U555">
        <f t="shared" si="48"/>
        <v>20.5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4">
        <f t="shared" si="45"/>
        <v>41901.684861111113</v>
      </c>
      <c r="L556" s="13">
        <f t="shared" si="41"/>
        <v>2014</v>
      </c>
      <c r="M556" s="14">
        <f t="shared" si="46"/>
        <v>41931.684861111113</v>
      </c>
      <c r="N556" t="b">
        <v>0</v>
      </c>
      <c r="O556">
        <v>22</v>
      </c>
      <c r="P556" t="b">
        <v>0</v>
      </c>
      <c r="Q556" t="s">
        <v>8270</v>
      </c>
      <c r="R556" s="10" t="s">
        <v>8317</v>
      </c>
      <c r="S556" t="s">
        <v>8318</v>
      </c>
      <c r="T556">
        <f t="shared" si="47"/>
        <v>37</v>
      </c>
      <c r="U556">
        <f t="shared" si="48"/>
        <v>64.36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4">
        <f t="shared" si="45"/>
        <v>42503.353506944448</v>
      </c>
      <c r="L557" s="13">
        <f t="shared" si="41"/>
        <v>2016</v>
      </c>
      <c r="M557" s="14">
        <f t="shared" si="46"/>
        <v>42533.353506944448</v>
      </c>
      <c r="N557" t="b">
        <v>0</v>
      </c>
      <c r="O557">
        <v>0</v>
      </c>
      <c r="P557" t="b">
        <v>0</v>
      </c>
      <c r="Q557" t="s">
        <v>8270</v>
      </c>
      <c r="R557" s="10" t="s">
        <v>8317</v>
      </c>
      <c r="S557" t="s">
        <v>8318</v>
      </c>
      <c r="T557">
        <f t="shared" si="47"/>
        <v>0</v>
      </c>
      <c r="U557">
        <f t="shared" si="48"/>
        <v>0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4">
        <f t="shared" si="45"/>
        <v>42345.860150462962</v>
      </c>
      <c r="L558" s="13">
        <f t="shared" si="41"/>
        <v>2015</v>
      </c>
      <c r="M558" s="14">
        <f t="shared" si="46"/>
        <v>42375.860150462962</v>
      </c>
      <c r="N558" t="b">
        <v>0</v>
      </c>
      <c r="O558">
        <v>1</v>
      </c>
      <c r="P558" t="b">
        <v>0</v>
      </c>
      <c r="Q558" t="s">
        <v>8270</v>
      </c>
      <c r="R558" s="10" t="s">
        <v>8317</v>
      </c>
      <c r="S558" t="s">
        <v>8318</v>
      </c>
      <c r="T558">
        <f t="shared" si="47"/>
        <v>3</v>
      </c>
      <c r="U558">
        <f t="shared" si="48"/>
        <v>200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4">
        <f t="shared" si="45"/>
        <v>42676.942164351851</v>
      </c>
      <c r="L559" s="13">
        <f t="shared" si="41"/>
        <v>2016</v>
      </c>
      <c r="M559" s="14">
        <f t="shared" si="46"/>
        <v>42706.983831018515</v>
      </c>
      <c r="N559" t="b">
        <v>0</v>
      </c>
      <c r="O559">
        <v>20</v>
      </c>
      <c r="P559" t="b">
        <v>0</v>
      </c>
      <c r="Q559" t="s">
        <v>8270</v>
      </c>
      <c r="R559" s="10" t="s">
        <v>8317</v>
      </c>
      <c r="S559" t="s">
        <v>8318</v>
      </c>
      <c r="T559">
        <f t="shared" si="47"/>
        <v>1</v>
      </c>
      <c r="U559">
        <f t="shared" si="48"/>
        <v>68.3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4">
        <f t="shared" si="45"/>
        <v>42057.883159722223</v>
      </c>
      <c r="L560" s="13">
        <f t="shared" si="41"/>
        <v>2015</v>
      </c>
      <c r="M560" s="14">
        <f t="shared" si="46"/>
        <v>42087.841493055559</v>
      </c>
      <c r="N560" t="b">
        <v>0</v>
      </c>
      <c r="O560">
        <v>0</v>
      </c>
      <c r="P560" t="b">
        <v>0</v>
      </c>
      <c r="Q560" t="s">
        <v>8270</v>
      </c>
      <c r="R560" s="10" t="s">
        <v>8317</v>
      </c>
      <c r="S560" t="s">
        <v>8318</v>
      </c>
      <c r="T560">
        <f t="shared" si="47"/>
        <v>0</v>
      </c>
      <c r="U560">
        <f t="shared" si="48"/>
        <v>0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4">
        <f t="shared" si="45"/>
        <v>42321.283101851848</v>
      </c>
      <c r="L561" s="13">
        <f t="shared" si="41"/>
        <v>2015</v>
      </c>
      <c r="M561" s="14">
        <f t="shared" si="46"/>
        <v>42351.283101851848</v>
      </c>
      <c r="N561" t="b">
        <v>0</v>
      </c>
      <c r="O561">
        <v>1</v>
      </c>
      <c r="P561" t="b">
        <v>0</v>
      </c>
      <c r="Q561" t="s">
        <v>8270</v>
      </c>
      <c r="R561" s="10" t="s">
        <v>8317</v>
      </c>
      <c r="S561" t="s">
        <v>8318</v>
      </c>
      <c r="T561">
        <f t="shared" si="47"/>
        <v>0</v>
      </c>
      <c r="U561">
        <f t="shared" si="48"/>
        <v>50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4">
        <f t="shared" si="45"/>
        <v>41960.771354166667</v>
      </c>
      <c r="L562" s="13">
        <f t="shared" si="41"/>
        <v>2014</v>
      </c>
      <c r="M562" s="14">
        <f t="shared" si="46"/>
        <v>41990.771354166667</v>
      </c>
      <c r="N562" t="b">
        <v>0</v>
      </c>
      <c r="O562">
        <v>3</v>
      </c>
      <c r="P562" t="b">
        <v>0</v>
      </c>
      <c r="Q562" t="s">
        <v>8270</v>
      </c>
      <c r="R562" s="10" t="s">
        <v>8317</v>
      </c>
      <c r="S562" t="s">
        <v>8318</v>
      </c>
      <c r="T562">
        <f t="shared" si="47"/>
        <v>0</v>
      </c>
      <c r="U562">
        <f t="shared" si="48"/>
        <v>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4">
        <f t="shared" si="45"/>
        <v>42268.658715277779</v>
      </c>
      <c r="L563" s="13">
        <f t="shared" si="41"/>
        <v>2015</v>
      </c>
      <c r="M563" s="14">
        <f t="shared" si="46"/>
        <v>42303.658715277779</v>
      </c>
      <c r="N563" t="b">
        <v>0</v>
      </c>
      <c r="O563">
        <v>2</v>
      </c>
      <c r="P563" t="b">
        <v>0</v>
      </c>
      <c r="Q563" t="s">
        <v>8270</v>
      </c>
      <c r="R563" s="10" t="s">
        <v>8317</v>
      </c>
      <c r="S563" t="s">
        <v>8318</v>
      </c>
      <c r="T563">
        <f t="shared" si="47"/>
        <v>0</v>
      </c>
      <c r="U563">
        <f t="shared" si="48"/>
        <v>27.5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4">
        <f t="shared" si="45"/>
        <v>42692.389062500006</v>
      </c>
      <c r="L564" s="13">
        <f t="shared" si="41"/>
        <v>2016</v>
      </c>
      <c r="M564" s="14">
        <f t="shared" si="46"/>
        <v>42722.389062500006</v>
      </c>
      <c r="N564" t="b">
        <v>0</v>
      </c>
      <c r="O564">
        <v>0</v>
      </c>
      <c r="P564" t="b">
        <v>0</v>
      </c>
      <c r="Q564" t="s">
        <v>8270</v>
      </c>
      <c r="R564" s="10" t="s">
        <v>8317</v>
      </c>
      <c r="S564" t="s">
        <v>8318</v>
      </c>
      <c r="T564">
        <f t="shared" si="47"/>
        <v>0</v>
      </c>
      <c r="U564">
        <f t="shared" si="48"/>
        <v>0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4">
        <f t="shared" si="45"/>
        <v>42022.069988425923</v>
      </c>
      <c r="L565" s="13">
        <f t="shared" si="41"/>
        <v>2015</v>
      </c>
      <c r="M565" s="14">
        <f t="shared" si="46"/>
        <v>42052.069988425923</v>
      </c>
      <c r="N565" t="b">
        <v>0</v>
      </c>
      <c r="O565">
        <v>2</v>
      </c>
      <c r="P565" t="b">
        <v>0</v>
      </c>
      <c r="Q565" t="s">
        <v>8270</v>
      </c>
      <c r="R565" s="10" t="s">
        <v>8317</v>
      </c>
      <c r="S565" t="s">
        <v>8318</v>
      </c>
      <c r="T565">
        <f t="shared" si="47"/>
        <v>0</v>
      </c>
      <c r="U565">
        <f t="shared" si="48"/>
        <v>34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4">
        <f t="shared" si="45"/>
        <v>42411.942997685182</v>
      </c>
      <c r="L566" s="13">
        <f t="shared" si="41"/>
        <v>2016</v>
      </c>
      <c r="M566" s="14">
        <f t="shared" si="46"/>
        <v>42441.942997685182</v>
      </c>
      <c r="N566" t="b">
        <v>0</v>
      </c>
      <c r="O566">
        <v>1</v>
      </c>
      <c r="P566" t="b">
        <v>0</v>
      </c>
      <c r="Q566" t="s">
        <v>8270</v>
      </c>
      <c r="R566" s="10" t="s">
        <v>8317</v>
      </c>
      <c r="S566" t="s">
        <v>8318</v>
      </c>
      <c r="T566">
        <f t="shared" si="47"/>
        <v>0</v>
      </c>
      <c r="U566">
        <f t="shared" si="48"/>
        <v>1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4">
        <f t="shared" si="45"/>
        <v>42165.785289351858</v>
      </c>
      <c r="L567" s="13">
        <f t="shared" si="41"/>
        <v>2015</v>
      </c>
      <c r="M567" s="14">
        <f t="shared" si="46"/>
        <v>42195.785289351858</v>
      </c>
      <c r="N567" t="b">
        <v>0</v>
      </c>
      <c r="O567">
        <v>0</v>
      </c>
      <c r="P567" t="b">
        <v>0</v>
      </c>
      <c r="Q567" t="s">
        <v>8270</v>
      </c>
      <c r="R567" s="10" t="s">
        <v>8317</v>
      </c>
      <c r="S567" t="s">
        <v>8318</v>
      </c>
      <c r="T567">
        <f t="shared" si="47"/>
        <v>0</v>
      </c>
      <c r="U567">
        <f t="shared" si="48"/>
        <v>0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4">
        <f t="shared" si="45"/>
        <v>42535.68440972222</v>
      </c>
      <c r="L568" s="13">
        <f t="shared" si="41"/>
        <v>2016</v>
      </c>
      <c r="M568" s="14">
        <f t="shared" si="46"/>
        <v>42565.68440972222</v>
      </c>
      <c r="N568" t="b">
        <v>0</v>
      </c>
      <c r="O568">
        <v>1</v>
      </c>
      <c r="P568" t="b">
        <v>0</v>
      </c>
      <c r="Q568" t="s">
        <v>8270</v>
      </c>
      <c r="R568" s="10" t="s">
        <v>8317</v>
      </c>
      <c r="S568" t="s">
        <v>8318</v>
      </c>
      <c r="T568">
        <f t="shared" si="47"/>
        <v>0</v>
      </c>
      <c r="U568">
        <f t="shared" si="48"/>
        <v>1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4">
        <f t="shared" si="45"/>
        <v>41975.842523148152</v>
      </c>
      <c r="L569" s="13">
        <f t="shared" si="41"/>
        <v>2014</v>
      </c>
      <c r="M569" s="14">
        <f t="shared" si="46"/>
        <v>42005.842523148152</v>
      </c>
      <c r="N569" t="b">
        <v>0</v>
      </c>
      <c r="O569">
        <v>0</v>
      </c>
      <c r="P569" t="b">
        <v>0</v>
      </c>
      <c r="Q569" t="s">
        <v>8270</v>
      </c>
      <c r="R569" s="10" t="s">
        <v>8317</v>
      </c>
      <c r="S569" t="s">
        <v>8318</v>
      </c>
      <c r="T569">
        <f t="shared" si="47"/>
        <v>0</v>
      </c>
      <c r="U569">
        <f t="shared" si="48"/>
        <v>0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4">
        <f t="shared" si="45"/>
        <v>42348.9215625</v>
      </c>
      <c r="L570" s="13">
        <f t="shared" si="41"/>
        <v>2015</v>
      </c>
      <c r="M570" s="14">
        <f t="shared" si="46"/>
        <v>42385.458333333328</v>
      </c>
      <c r="N570" t="b">
        <v>0</v>
      </c>
      <c r="O570">
        <v>5</v>
      </c>
      <c r="P570" t="b">
        <v>0</v>
      </c>
      <c r="Q570" t="s">
        <v>8270</v>
      </c>
      <c r="R570" s="10" t="s">
        <v>8317</v>
      </c>
      <c r="S570" t="s">
        <v>8318</v>
      </c>
      <c r="T570">
        <f t="shared" si="47"/>
        <v>1</v>
      </c>
      <c r="U570">
        <f t="shared" si="48"/>
        <v>49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4">
        <f t="shared" si="45"/>
        <v>42340.847361111111</v>
      </c>
      <c r="L571" s="13">
        <f t="shared" si="41"/>
        <v>2015</v>
      </c>
      <c r="M571" s="14">
        <f t="shared" si="46"/>
        <v>42370.847361111111</v>
      </c>
      <c r="N571" t="b">
        <v>0</v>
      </c>
      <c r="O571">
        <v>1</v>
      </c>
      <c r="P571" t="b">
        <v>0</v>
      </c>
      <c r="Q571" t="s">
        <v>8270</v>
      </c>
      <c r="R571" s="10" t="s">
        <v>8317</v>
      </c>
      <c r="S571" t="s">
        <v>8318</v>
      </c>
      <c r="T571">
        <f t="shared" si="47"/>
        <v>1</v>
      </c>
      <c r="U571">
        <f t="shared" si="48"/>
        <v>20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4">
        <f t="shared" si="45"/>
        <v>42388.798252314817</v>
      </c>
      <c r="L572" s="13">
        <f t="shared" si="41"/>
        <v>2016</v>
      </c>
      <c r="M572" s="14">
        <f t="shared" si="46"/>
        <v>42418.798252314817</v>
      </c>
      <c r="N572" t="b">
        <v>0</v>
      </c>
      <c r="O572">
        <v>1</v>
      </c>
      <c r="P572" t="b">
        <v>0</v>
      </c>
      <c r="Q572" t="s">
        <v>8270</v>
      </c>
      <c r="R572" s="10" t="s">
        <v>8317</v>
      </c>
      <c r="S572" t="s">
        <v>8318</v>
      </c>
      <c r="T572">
        <f t="shared" si="47"/>
        <v>0</v>
      </c>
      <c r="U572">
        <f t="shared" si="48"/>
        <v>142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4">
        <f t="shared" si="45"/>
        <v>42192.816238425927</v>
      </c>
      <c r="L573" s="13">
        <f t="shared" si="41"/>
        <v>2015</v>
      </c>
      <c r="M573" s="14">
        <f t="shared" si="46"/>
        <v>42212.165972222225</v>
      </c>
      <c r="N573" t="b">
        <v>0</v>
      </c>
      <c r="O573">
        <v>2</v>
      </c>
      <c r="P573" t="b">
        <v>0</v>
      </c>
      <c r="Q573" t="s">
        <v>8270</v>
      </c>
      <c r="R573" s="10" t="s">
        <v>8317</v>
      </c>
      <c r="S573" t="s">
        <v>8318</v>
      </c>
      <c r="T573">
        <f t="shared" si="47"/>
        <v>0</v>
      </c>
      <c r="U573">
        <f t="shared" si="48"/>
        <v>53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4">
        <f t="shared" si="45"/>
        <v>42282.71629629629</v>
      </c>
      <c r="L574" s="13">
        <f t="shared" si="41"/>
        <v>2015</v>
      </c>
      <c r="M574" s="14">
        <f t="shared" si="46"/>
        <v>42312.757962962962</v>
      </c>
      <c r="N574" t="b">
        <v>0</v>
      </c>
      <c r="O574">
        <v>0</v>
      </c>
      <c r="P574" t="b">
        <v>0</v>
      </c>
      <c r="Q574" t="s">
        <v>8270</v>
      </c>
      <c r="R574" s="10" t="s">
        <v>8317</v>
      </c>
      <c r="S574" t="s">
        <v>8318</v>
      </c>
      <c r="T574">
        <f t="shared" si="47"/>
        <v>0</v>
      </c>
      <c r="U574">
        <f t="shared" si="48"/>
        <v>0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4">
        <f t="shared" si="45"/>
        <v>41963.050127314811</v>
      </c>
      <c r="L575" s="13">
        <f t="shared" si="41"/>
        <v>2014</v>
      </c>
      <c r="M575" s="14">
        <f t="shared" si="46"/>
        <v>42022.05</v>
      </c>
      <c r="N575" t="b">
        <v>0</v>
      </c>
      <c r="O575">
        <v>9</v>
      </c>
      <c r="P575" t="b">
        <v>0</v>
      </c>
      <c r="Q575" t="s">
        <v>8270</v>
      </c>
      <c r="R575" s="10" t="s">
        <v>8317</v>
      </c>
      <c r="S575" t="s">
        <v>8318</v>
      </c>
      <c r="T575">
        <f t="shared" si="47"/>
        <v>0</v>
      </c>
      <c r="U575">
        <f t="shared" si="48"/>
        <v>38.44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4">
        <f t="shared" si="45"/>
        <v>42632.443368055552</v>
      </c>
      <c r="L576" s="13">
        <f t="shared" si="41"/>
        <v>2016</v>
      </c>
      <c r="M576" s="14">
        <f t="shared" si="46"/>
        <v>42662.443368055552</v>
      </c>
      <c r="N576" t="b">
        <v>0</v>
      </c>
      <c r="O576">
        <v>4</v>
      </c>
      <c r="P576" t="b">
        <v>0</v>
      </c>
      <c r="Q576" t="s">
        <v>8270</v>
      </c>
      <c r="R576" s="10" t="s">
        <v>8317</v>
      </c>
      <c r="S576" t="s">
        <v>8318</v>
      </c>
      <c r="T576">
        <f t="shared" si="47"/>
        <v>1</v>
      </c>
      <c r="U576">
        <f t="shared" si="48"/>
        <v>20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4">
        <f t="shared" si="45"/>
        <v>42138.692627314813</v>
      </c>
      <c r="L577" s="13">
        <f t="shared" si="41"/>
        <v>2015</v>
      </c>
      <c r="M577" s="14">
        <f t="shared" si="46"/>
        <v>42168.692627314813</v>
      </c>
      <c r="N577" t="b">
        <v>0</v>
      </c>
      <c r="O577">
        <v>4</v>
      </c>
      <c r="P577" t="b">
        <v>0</v>
      </c>
      <c r="Q577" t="s">
        <v>8270</v>
      </c>
      <c r="R577" s="10" t="s">
        <v>8317</v>
      </c>
      <c r="S577" t="s">
        <v>8318</v>
      </c>
      <c r="T577">
        <f t="shared" si="47"/>
        <v>0</v>
      </c>
      <c r="U577">
        <f t="shared" si="48"/>
        <v>64.75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4">
        <f t="shared" si="45"/>
        <v>42031.471666666665</v>
      </c>
      <c r="L578" s="13">
        <f t="shared" si="41"/>
        <v>2015</v>
      </c>
      <c r="M578" s="14">
        <f t="shared" si="46"/>
        <v>42091.43</v>
      </c>
      <c r="N578" t="b">
        <v>0</v>
      </c>
      <c r="O578">
        <v>1</v>
      </c>
      <c r="P578" t="b">
        <v>0</v>
      </c>
      <c r="Q578" t="s">
        <v>8270</v>
      </c>
      <c r="R578" s="10" t="s">
        <v>8317</v>
      </c>
      <c r="S578" t="s">
        <v>8318</v>
      </c>
      <c r="T578">
        <f t="shared" si="47"/>
        <v>0</v>
      </c>
      <c r="U578">
        <f t="shared" si="48"/>
        <v>1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4">
        <f t="shared" si="45"/>
        <v>42450.589143518519</v>
      </c>
      <c r="L579" s="13">
        <f t="shared" ref="L579:L642" si="49">YEAR(K579)</f>
        <v>2016</v>
      </c>
      <c r="M579" s="14">
        <f t="shared" si="46"/>
        <v>42510.589143518519</v>
      </c>
      <c r="N579" t="b">
        <v>0</v>
      </c>
      <c r="O579">
        <v>1</v>
      </c>
      <c r="P579" t="b">
        <v>0</v>
      </c>
      <c r="Q579" t="s">
        <v>8270</v>
      </c>
      <c r="R579" s="10" t="s">
        <v>8317</v>
      </c>
      <c r="S579" t="s">
        <v>8318</v>
      </c>
      <c r="T579">
        <f t="shared" si="47"/>
        <v>0</v>
      </c>
      <c r="U579">
        <f t="shared" si="48"/>
        <v>10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4">
        <f t="shared" si="45"/>
        <v>42230.578622685185</v>
      </c>
      <c r="L580" s="13">
        <f t="shared" si="49"/>
        <v>2015</v>
      </c>
      <c r="M580" s="14">
        <f t="shared" si="46"/>
        <v>42254.578622685185</v>
      </c>
      <c r="N580" t="b">
        <v>0</v>
      </c>
      <c r="O580">
        <v>7</v>
      </c>
      <c r="P580" t="b">
        <v>0</v>
      </c>
      <c r="Q580" t="s">
        <v>8270</v>
      </c>
      <c r="R580" s="10" t="s">
        <v>8317</v>
      </c>
      <c r="S580" t="s">
        <v>8318</v>
      </c>
      <c r="T580">
        <f t="shared" si="47"/>
        <v>0</v>
      </c>
      <c r="U580">
        <f t="shared" si="48"/>
        <v>2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4">
        <f t="shared" si="45"/>
        <v>41968.852118055554</v>
      </c>
      <c r="L581" s="13">
        <f t="shared" si="49"/>
        <v>2014</v>
      </c>
      <c r="M581" s="14">
        <f t="shared" si="46"/>
        <v>41998.852118055554</v>
      </c>
      <c r="N581" t="b">
        <v>0</v>
      </c>
      <c r="O581">
        <v>5</v>
      </c>
      <c r="P581" t="b">
        <v>0</v>
      </c>
      <c r="Q581" t="s">
        <v>8270</v>
      </c>
      <c r="R581" s="10" t="s">
        <v>8317</v>
      </c>
      <c r="S581" t="s">
        <v>8318</v>
      </c>
      <c r="T581">
        <f t="shared" si="47"/>
        <v>1</v>
      </c>
      <c r="U581">
        <f t="shared" si="48"/>
        <v>35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4">
        <f t="shared" si="45"/>
        <v>42605.908182870371</v>
      </c>
      <c r="L582" s="13">
        <f t="shared" si="49"/>
        <v>2016</v>
      </c>
      <c r="M582" s="14">
        <f t="shared" si="46"/>
        <v>42635.908182870371</v>
      </c>
      <c r="N582" t="b">
        <v>0</v>
      </c>
      <c r="O582">
        <v>1</v>
      </c>
      <c r="P582" t="b">
        <v>0</v>
      </c>
      <c r="Q582" t="s">
        <v>8270</v>
      </c>
      <c r="R582" s="10" t="s">
        <v>8317</v>
      </c>
      <c r="S582" t="s">
        <v>8318</v>
      </c>
      <c r="T582">
        <f t="shared" si="47"/>
        <v>0</v>
      </c>
      <c r="U582">
        <f t="shared" si="48"/>
        <v>1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4">
        <f t="shared" si="45"/>
        <v>42188.012777777782</v>
      </c>
      <c r="L583" s="13">
        <f t="shared" si="49"/>
        <v>2015</v>
      </c>
      <c r="M583" s="14">
        <f t="shared" si="46"/>
        <v>42218.012777777782</v>
      </c>
      <c r="N583" t="b">
        <v>0</v>
      </c>
      <c r="O583">
        <v>0</v>
      </c>
      <c r="P583" t="b">
        <v>0</v>
      </c>
      <c r="Q583" t="s">
        <v>8270</v>
      </c>
      <c r="R583" s="10" t="s">
        <v>8317</v>
      </c>
      <c r="S583" t="s">
        <v>8318</v>
      </c>
      <c r="T583">
        <f t="shared" si="47"/>
        <v>0</v>
      </c>
      <c r="U583">
        <f t="shared" si="48"/>
        <v>0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4">
        <f t="shared" si="45"/>
        <v>42055.739803240736</v>
      </c>
      <c r="L584" s="13">
        <f t="shared" si="49"/>
        <v>2015</v>
      </c>
      <c r="M584" s="14">
        <f t="shared" si="46"/>
        <v>42078.75</v>
      </c>
      <c r="N584" t="b">
        <v>0</v>
      </c>
      <c r="O584">
        <v>0</v>
      </c>
      <c r="P584" t="b">
        <v>0</v>
      </c>
      <c r="Q584" t="s">
        <v>8270</v>
      </c>
      <c r="R584" s="10" t="s">
        <v>8317</v>
      </c>
      <c r="S584" t="s">
        <v>8318</v>
      </c>
      <c r="T584">
        <f t="shared" si="47"/>
        <v>0</v>
      </c>
      <c r="U584">
        <f t="shared" si="48"/>
        <v>0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4">
        <f t="shared" si="45"/>
        <v>42052.93850694444</v>
      </c>
      <c r="L585" s="13">
        <f t="shared" si="49"/>
        <v>2015</v>
      </c>
      <c r="M585" s="14">
        <f t="shared" si="46"/>
        <v>42082.896840277783</v>
      </c>
      <c r="N585" t="b">
        <v>0</v>
      </c>
      <c r="O585">
        <v>1</v>
      </c>
      <c r="P585" t="b">
        <v>0</v>
      </c>
      <c r="Q585" t="s">
        <v>8270</v>
      </c>
      <c r="R585" s="10" t="s">
        <v>8317</v>
      </c>
      <c r="S585" t="s">
        <v>8318</v>
      </c>
      <c r="T585">
        <f t="shared" si="47"/>
        <v>0</v>
      </c>
      <c r="U585">
        <f t="shared" si="48"/>
        <v>1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4">
        <f t="shared" ref="K586:K649" si="50">(((J586/60)/60)/24)+DATE(1970,1,1)</f>
        <v>42049.716620370367</v>
      </c>
      <c r="L586" s="13">
        <f t="shared" si="49"/>
        <v>2015</v>
      </c>
      <c r="M586" s="14">
        <f t="shared" ref="M586:M649" si="51">(((I586/60)/60)/24)+DATE(1970,1,1)</f>
        <v>42079.674953703703</v>
      </c>
      <c r="N586" t="b">
        <v>0</v>
      </c>
      <c r="O586">
        <v>2</v>
      </c>
      <c r="P586" t="b">
        <v>0</v>
      </c>
      <c r="Q586" t="s">
        <v>8270</v>
      </c>
      <c r="R586" s="10" t="s">
        <v>8317</v>
      </c>
      <c r="S586" t="s">
        <v>8318</v>
      </c>
      <c r="T586">
        <f t="shared" ref="T586:T649" si="52">ROUND(E586/D586*100,0)</f>
        <v>1</v>
      </c>
      <c r="U586">
        <f t="shared" ref="U586:U649" si="53">IFERROR(ROUND(E586/O586,2),0)</f>
        <v>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4">
        <f t="shared" si="50"/>
        <v>42283.3909375</v>
      </c>
      <c r="L587" s="13">
        <f t="shared" si="49"/>
        <v>2015</v>
      </c>
      <c r="M587" s="14">
        <f t="shared" si="51"/>
        <v>42339</v>
      </c>
      <c r="N587" t="b">
        <v>0</v>
      </c>
      <c r="O587">
        <v>0</v>
      </c>
      <c r="P587" t="b">
        <v>0</v>
      </c>
      <c r="Q587" t="s">
        <v>8270</v>
      </c>
      <c r="R587" s="10" t="s">
        <v>8317</v>
      </c>
      <c r="S587" t="s">
        <v>8318</v>
      </c>
      <c r="T587">
        <f t="shared" si="52"/>
        <v>0</v>
      </c>
      <c r="U587">
        <f t="shared" si="53"/>
        <v>0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4">
        <f t="shared" si="50"/>
        <v>42020.854247685187</v>
      </c>
      <c r="L588" s="13">
        <f t="shared" si="49"/>
        <v>2015</v>
      </c>
      <c r="M588" s="14">
        <f t="shared" si="51"/>
        <v>42050.854247685187</v>
      </c>
      <c r="N588" t="b">
        <v>0</v>
      </c>
      <c r="O588">
        <v>4</v>
      </c>
      <c r="P588" t="b">
        <v>0</v>
      </c>
      <c r="Q588" t="s">
        <v>8270</v>
      </c>
      <c r="R588" s="10" t="s">
        <v>8317</v>
      </c>
      <c r="S588" t="s">
        <v>8318</v>
      </c>
      <c r="T588">
        <f t="shared" si="52"/>
        <v>1</v>
      </c>
      <c r="U588">
        <f t="shared" si="53"/>
        <v>14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4">
        <f t="shared" si="50"/>
        <v>42080.757326388892</v>
      </c>
      <c r="L589" s="13">
        <f t="shared" si="49"/>
        <v>2015</v>
      </c>
      <c r="M589" s="14">
        <f t="shared" si="51"/>
        <v>42110.757326388892</v>
      </c>
      <c r="N589" t="b">
        <v>0</v>
      </c>
      <c r="O589">
        <v>7</v>
      </c>
      <c r="P589" t="b">
        <v>0</v>
      </c>
      <c r="Q589" t="s">
        <v>8270</v>
      </c>
      <c r="R589" s="10" t="s">
        <v>8317</v>
      </c>
      <c r="S589" t="s">
        <v>8318</v>
      </c>
      <c r="T589">
        <f t="shared" si="52"/>
        <v>9</v>
      </c>
      <c r="U589">
        <f t="shared" si="53"/>
        <v>389.29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4">
        <f t="shared" si="50"/>
        <v>42631.769513888896</v>
      </c>
      <c r="L590" s="13">
        <f t="shared" si="49"/>
        <v>2016</v>
      </c>
      <c r="M590" s="14">
        <f t="shared" si="51"/>
        <v>42691.811180555553</v>
      </c>
      <c r="N590" t="b">
        <v>0</v>
      </c>
      <c r="O590">
        <v>2</v>
      </c>
      <c r="P590" t="b">
        <v>0</v>
      </c>
      <c r="Q590" t="s">
        <v>8270</v>
      </c>
      <c r="R590" s="10" t="s">
        <v>8317</v>
      </c>
      <c r="S590" t="s">
        <v>8318</v>
      </c>
      <c r="T590">
        <f t="shared" si="52"/>
        <v>3</v>
      </c>
      <c r="U590">
        <f t="shared" si="53"/>
        <v>150.5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4">
        <f t="shared" si="50"/>
        <v>42178.614571759259</v>
      </c>
      <c r="L591" s="13">
        <f t="shared" si="49"/>
        <v>2015</v>
      </c>
      <c r="M591" s="14">
        <f t="shared" si="51"/>
        <v>42193.614571759259</v>
      </c>
      <c r="N591" t="b">
        <v>0</v>
      </c>
      <c r="O591">
        <v>1</v>
      </c>
      <c r="P591" t="b">
        <v>0</v>
      </c>
      <c r="Q591" t="s">
        <v>8270</v>
      </c>
      <c r="R591" s="10" t="s">
        <v>8317</v>
      </c>
      <c r="S591" t="s">
        <v>8318</v>
      </c>
      <c r="T591">
        <f t="shared" si="52"/>
        <v>0</v>
      </c>
      <c r="U591">
        <f t="shared" si="53"/>
        <v>1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4">
        <f t="shared" si="50"/>
        <v>42377.554756944446</v>
      </c>
      <c r="L592" s="13">
        <f t="shared" si="49"/>
        <v>2016</v>
      </c>
      <c r="M592" s="14">
        <f t="shared" si="51"/>
        <v>42408.542361111111</v>
      </c>
      <c r="N592" t="b">
        <v>0</v>
      </c>
      <c r="O592">
        <v>9</v>
      </c>
      <c r="P592" t="b">
        <v>0</v>
      </c>
      <c r="Q592" t="s">
        <v>8270</v>
      </c>
      <c r="R592" s="10" t="s">
        <v>8317</v>
      </c>
      <c r="S592" t="s">
        <v>8318</v>
      </c>
      <c r="T592">
        <f t="shared" si="52"/>
        <v>4</v>
      </c>
      <c r="U592">
        <f t="shared" si="53"/>
        <v>24.78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4">
        <f t="shared" si="50"/>
        <v>42177.543171296296</v>
      </c>
      <c r="L593" s="13">
        <f t="shared" si="49"/>
        <v>2015</v>
      </c>
      <c r="M593" s="14">
        <f t="shared" si="51"/>
        <v>42207.543171296296</v>
      </c>
      <c r="N593" t="b">
        <v>0</v>
      </c>
      <c r="O593">
        <v>2</v>
      </c>
      <c r="P593" t="b">
        <v>0</v>
      </c>
      <c r="Q593" t="s">
        <v>8270</v>
      </c>
      <c r="R593" s="10" t="s">
        <v>8317</v>
      </c>
      <c r="S593" t="s">
        <v>8318</v>
      </c>
      <c r="T593">
        <f t="shared" si="52"/>
        <v>0</v>
      </c>
      <c r="U593">
        <f t="shared" si="53"/>
        <v>30.5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4">
        <f t="shared" si="50"/>
        <v>41946.232175925928</v>
      </c>
      <c r="L594" s="13">
        <f t="shared" si="49"/>
        <v>2014</v>
      </c>
      <c r="M594" s="14">
        <f t="shared" si="51"/>
        <v>41976.232175925921</v>
      </c>
      <c r="N594" t="b">
        <v>0</v>
      </c>
      <c r="O594">
        <v>1</v>
      </c>
      <c r="P594" t="b">
        <v>0</v>
      </c>
      <c r="Q594" t="s">
        <v>8270</v>
      </c>
      <c r="R594" s="10" t="s">
        <v>8317</v>
      </c>
      <c r="S594" t="s">
        <v>8318</v>
      </c>
      <c r="T594">
        <f t="shared" si="52"/>
        <v>3</v>
      </c>
      <c r="U594">
        <f t="shared" si="53"/>
        <v>250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4">
        <f t="shared" si="50"/>
        <v>42070.677604166667</v>
      </c>
      <c r="L595" s="13">
        <f t="shared" si="49"/>
        <v>2015</v>
      </c>
      <c r="M595" s="14">
        <f t="shared" si="51"/>
        <v>42100.635937500003</v>
      </c>
      <c r="N595" t="b">
        <v>0</v>
      </c>
      <c r="O595">
        <v>7</v>
      </c>
      <c r="P595" t="b">
        <v>0</v>
      </c>
      <c r="Q595" t="s">
        <v>8270</v>
      </c>
      <c r="R595" s="10" t="s">
        <v>8317</v>
      </c>
      <c r="S595" t="s">
        <v>8318</v>
      </c>
      <c r="T595">
        <f t="shared" si="52"/>
        <v>23</v>
      </c>
      <c r="U595">
        <f t="shared" si="53"/>
        <v>16.43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4">
        <f t="shared" si="50"/>
        <v>42446.780162037037</v>
      </c>
      <c r="L596" s="13">
        <f t="shared" si="49"/>
        <v>2016</v>
      </c>
      <c r="M596" s="14">
        <f t="shared" si="51"/>
        <v>42476.780162037037</v>
      </c>
      <c r="N596" t="b">
        <v>0</v>
      </c>
      <c r="O596">
        <v>2</v>
      </c>
      <c r="P596" t="b">
        <v>0</v>
      </c>
      <c r="Q596" t="s">
        <v>8270</v>
      </c>
      <c r="R596" s="10" t="s">
        <v>8317</v>
      </c>
      <c r="S596" t="s">
        <v>8318</v>
      </c>
      <c r="T596">
        <f t="shared" si="52"/>
        <v>0</v>
      </c>
      <c r="U596">
        <f t="shared" si="53"/>
        <v>13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4">
        <f t="shared" si="50"/>
        <v>42083.069884259254</v>
      </c>
      <c r="L597" s="13">
        <f t="shared" si="49"/>
        <v>2015</v>
      </c>
      <c r="M597" s="14">
        <f t="shared" si="51"/>
        <v>42128.069884259254</v>
      </c>
      <c r="N597" t="b">
        <v>0</v>
      </c>
      <c r="O597">
        <v>8</v>
      </c>
      <c r="P597" t="b">
        <v>0</v>
      </c>
      <c r="Q597" t="s">
        <v>8270</v>
      </c>
      <c r="R597" s="10" t="s">
        <v>8317</v>
      </c>
      <c r="S597" t="s">
        <v>8318</v>
      </c>
      <c r="T597">
        <f t="shared" si="52"/>
        <v>0</v>
      </c>
      <c r="U597">
        <f t="shared" si="53"/>
        <v>53.25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4">
        <f t="shared" si="50"/>
        <v>42646.896898148145</v>
      </c>
      <c r="L598" s="13">
        <f t="shared" si="49"/>
        <v>2016</v>
      </c>
      <c r="M598" s="14">
        <f t="shared" si="51"/>
        <v>42676.896898148145</v>
      </c>
      <c r="N598" t="b">
        <v>0</v>
      </c>
      <c r="O598">
        <v>2</v>
      </c>
      <c r="P598" t="b">
        <v>0</v>
      </c>
      <c r="Q598" t="s">
        <v>8270</v>
      </c>
      <c r="R598" s="10" t="s">
        <v>8317</v>
      </c>
      <c r="S598" t="s">
        <v>8318</v>
      </c>
      <c r="T598">
        <f t="shared" si="52"/>
        <v>0</v>
      </c>
      <c r="U598">
        <f t="shared" si="53"/>
        <v>3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4">
        <f t="shared" si="50"/>
        <v>42545.705266203702</v>
      </c>
      <c r="L599" s="13">
        <f t="shared" si="49"/>
        <v>2016</v>
      </c>
      <c r="M599" s="14">
        <f t="shared" si="51"/>
        <v>42582.666666666672</v>
      </c>
      <c r="N599" t="b">
        <v>0</v>
      </c>
      <c r="O599">
        <v>2</v>
      </c>
      <c r="P599" t="b">
        <v>0</v>
      </c>
      <c r="Q599" t="s">
        <v>8270</v>
      </c>
      <c r="R599" s="10" t="s">
        <v>8317</v>
      </c>
      <c r="S599" t="s">
        <v>8318</v>
      </c>
      <c r="T599">
        <f t="shared" si="52"/>
        <v>0</v>
      </c>
      <c r="U599">
        <f t="shared" si="53"/>
        <v>10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4">
        <f t="shared" si="50"/>
        <v>41948.00209490741</v>
      </c>
      <c r="L600" s="13">
        <f t="shared" si="49"/>
        <v>2014</v>
      </c>
      <c r="M600" s="14">
        <f t="shared" si="51"/>
        <v>41978.00209490741</v>
      </c>
      <c r="N600" t="b">
        <v>0</v>
      </c>
      <c r="O600">
        <v>7</v>
      </c>
      <c r="P600" t="b">
        <v>0</v>
      </c>
      <c r="Q600" t="s">
        <v>8270</v>
      </c>
      <c r="R600" s="10" t="s">
        <v>8317</v>
      </c>
      <c r="S600" t="s">
        <v>8318</v>
      </c>
      <c r="T600">
        <f t="shared" si="52"/>
        <v>34</v>
      </c>
      <c r="U600">
        <f t="shared" si="53"/>
        <v>121.43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4">
        <f t="shared" si="50"/>
        <v>42047.812523148154</v>
      </c>
      <c r="L601" s="13">
        <f t="shared" si="49"/>
        <v>2015</v>
      </c>
      <c r="M601" s="14">
        <f t="shared" si="51"/>
        <v>42071.636111111111</v>
      </c>
      <c r="N601" t="b">
        <v>0</v>
      </c>
      <c r="O601">
        <v>2</v>
      </c>
      <c r="P601" t="b">
        <v>0</v>
      </c>
      <c r="Q601" t="s">
        <v>8270</v>
      </c>
      <c r="R601" s="10" t="s">
        <v>8317</v>
      </c>
      <c r="S601" t="s">
        <v>8318</v>
      </c>
      <c r="T601">
        <f t="shared" si="52"/>
        <v>0</v>
      </c>
      <c r="U601">
        <f t="shared" si="53"/>
        <v>15.5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4">
        <f t="shared" si="50"/>
        <v>42073.798171296294</v>
      </c>
      <c r="L602" s="13">
        <f t="shared" si="49"/>
        <v>2015</v>
      </c>
      <c r="M602" s="14">
        <f t="shared" si="51"/>
        <v>42133.798171296294</v>
      </c>
      <c r="N602" t="b">
        <v>0</v>
      </c>
      <c r="O602">
        <v>1</v>
      </c>
      <c r="P602" t="b">
        <v>0</v>
      </c>
      <c r="Q602" t="s">
        <v>8270</v>
      </c>
      <c r="R602" s="10" t="s">
        <v>8317</v>
      </c>
      <c r="S602" t="s">
        <v>8318</v>
      </c>
      <c r="T602">
        <f t="shared" si="52"/>
        <v>2</v>
      </c>
      <c r="U602">
        <f t="shared" si="53"/>
        <v>100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4">
        <f t="shared" si="50"/>
        <v>41969.858090277776</v>
      </c>
      <c r="L603" s="13">
        <f t="shared" si="49"/>
        <v>2014</v>
      </c>
      <c r="M603" s="14">
        <f t="shared" si="51"/>
        <v>41999.858090277776</v>
      </c>
      <c r="N603" t="b">
        <v>0</v>
      </c>
      <c r="O603">
        <v>6</v>
      </c>
      <c r="P603" t="b">
        <v>0</v>
      </c>
      <c r="Q603" t="s">
        <v>8270</v>
      </c>
      <c r="R603" s="10" t="s">
        <v>8317</v>
      </c>
      <c r="S603" t="s">
        <v>8318</v>
      </c>
      <c r="T603">
        <f t="shared" si="52"/>
        <v>1</v>
      </c>
      <c r="U603">
        <f t="shared" si="53"/>
        <v>23.33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4">
        <f t="shared" si="50"/>
        <v>42143.79415509259</v>
      </c>
      <c r="L604" s="13">
        <f t="shared" si="49"/>
        <v>2015</v>
      </c>
      <c r="M604" s="14">
        <f t="shared" si="51"/>
        <v>42173.79415509259</v>
      </c>
      <c r="N604" t="b">
        <v>0</v>
      </c>
      <c r="O604">
        <v>0</v>
      </c>
      <c r="P604" t="b">
        <v>0</v>
      </c>
      <c r="Q604" t="s">
        <v>8270</v>
      </c>
      <c r="R604" s="10" t="s">
        <v>8317</v>
      </c>
      <c r="S604" t="s">
        <v>8318</v>
      </c>
      <c r="T604">
        <f t="shared" si="52"/>
        <v>0</v>
      </c>
      <c r="U604">
        <f t="shared" si="53"/>
        <v>0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4">
        <f t="shared" si="50"/>
        <v>41835.639155092591</v>
      </c>
      <c r="L605" s="13">
        <f t="shared" si="49"/>
        <v>2014</v>
      </c>
      <c r="M605" s="14">
        <f t="shared" si="51"/>
        <v>41865.639155092591</v>
      </c>
      <c r="N605" t="b">
        <v>0</v>
      </c>
      <c r="O605">
        <v>13</v>
      </c>
      <c r="P605" t="b">
        <v>0</v>
      </c>
      <c r="Q605" t="s">
        <v>8270</v>
      </c>
      <c r="R605" s="10" t="s">
        <v>8317</v>
      </c>
      <c r="S605" t="s">
        <v>8318</v>
      </c>
      <c r="T605">
        <f t="shared" si="52"/>
        <v>4</v>
      </c>
      <c r="U605">
        <f t="shared" si="53"/>
        <v>45.39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4">
        <f t="shared" si="50"/>
        <v>41849.035370370373</v>
      </c>
      <c r="L606" s="13">
        <f t="shared" si="49"/>
        <v>2014</v>
      </c>
      <c r="M606" s="14">
        <f t="shared" si="51"/>
        <v>41879.035370370373</v>
      </c>
      <c r="N606" t="b">
        <v>0</v>
      </c>
      <c r="O606">
        <v>0</v>
      </c>
      <c r="P606" t="b">
        <v>0</v>
      </c>
      <c r="Q606" t="s">
        <v>8270</v>
      </c>
      <c r="R606" s="10" t="s">
        <v>8317</v>
      </c>
      <c r="S606" t="s">
        <v>8318</v>
      </c>
      <c r="T606">
        <f t="shared" si="52"/>
        <v>0</v>
      </c>
      <c r="U606">
        <f t="shared" si="53"/>
        <v>0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4">
        <f t="shared" si="50"/>
        <v>42194.357731481476</v>
      </c>
      <c r="L607" s="13">
        <f t="shared" si="49"/>
        <v>2015</v>
      </c>
      <c r="M607" s="14">
        <f t="shared" si="51"/>
        <v>42239.357731481476</v>
      </c>
      <c r="N607" t="b">
        <v>0</v>
      </c>
      <c r="O607">
        <v>8</v>
      </c>
      <c r="P607" t="b">
        <v>0</v>
      </c>
      <c r="Q607" t="s">
        <v>8270</v>
      </c>
      <c r="R607" s="10" t="s">
        <v>8317</v>
      </c>
      <c r="S607" t="s">
        <v>8318</v>
      </c>
      <c r="T607">
        <f t="shared" si="52"/>
        <v>3</v>
      </c>
      <c r="U607">
        <f t="shared" si="53"/>
        <v>16.38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4">
        <f t="shared" si="50"/>
        <v>42102.650567129633</v>
      </c>
      <c r="L608" s="13">
        <f t="shared" si="49"/>
        <v>2015</v>
      </c>
      <c r="M608" s="14">
        <f t="shared" si="51"/>
        <v>42148.625</v>
      </c>
      <c r="N608" t="b">
        <v>0</v>
      </c>
      <c r="O608">
        <v>1</v>
      </c>
      <c r="P608" t="b">
        <v>0</v>
      </c>
      <c r="Q608" t="s">
        <v>8270</v>
      </c>
      <c r="R608" s="10" t="s">
        <v>8317</v>
      </c>
      <c r="S608" t="s">
        <v>8318</v>
      </c>
      <c r="T608">
        <f t="shared" si="52"/>
        <v>0</v>
      </c>
      <c r="U608">
        <f t="shared" si="53"/>
        <v>10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4">
        <f t="shared" si="50"/>
        <v>42300.825648148151</v>
      </c>
      <c r="L609" s="13">
        <f t="shared" si="49"/>
        <v>2015</v>
      </c>
      <c r="M609" s="14">
        <f t="shared" si="51"/>
        <v>42330.867314814815</v>
      </c>
      <c r="N609" t="b">
        <v>0</v>
      </c>
      <c r="O609">
        <v>0</v>
      </c>
      <c r="P609" t="b">
        <v>0</v>
      </c>
      <c r="Q609" t="s">
        <v>8270</v>
      </c>
      <c r="R609" s="10" t="s">
        <v>8317</v>
      </c>
      <c r="S609" t="s">
        <v>8318</v>
      </c>
      <c r="T609">
        <f t="shared" si="52"/>
        <v>0</v>
      </c>
      <c r="U609">
        <f t="shared" si="53"/>
        <v>0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4">
        <f t="shared" si="50"/>
        <v>42140.921064814815</v>
      </c>
      <c r="L610" s="13">
        <f t="shared" si="49"/>
        <v>2015</v>
      </c>
      <c r="M610" s="14">
        <f t="shared" si="51"/>
        <v>42170.921064814815</v>
      </c>
      <c r="N610" t="b">
        <v>0</v>
      </c>
      <c r="O610">
        <v>5</v>
      </c>
      <c r="P610" t="b">
        <v>0</v>
      </c>
      <c r="Q610" t="s">
        <v>8270</v>
      </c>
      <c r="R610" s="10" t="s">
        <v>8317</v>
      </c>
      <c r="S610" t="s">
        <v>8318</v>
      </c>
      <c r="T610">
        <f t="shared" si="52"/>
        <v>1</v>
      </c>
      <c r="U610">
        <f t="shared" si="53"/>
        <v>292.2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4">
        <f t="shared" si="50"/>
        <v>42307.034074074079</v>
      </c>
      <c r="L611" s="13">
        <f t="shared" si="49"/>
        <v>2015</v>
      </c>
      <c r="M611" s="14">
        <f t="shared" si="51"/>
        <v>42337.075740740736</v>
      </c>
      <c r="N611" t="b">
        <v>0</v>
      </c>
      <c r="O611">
        <v>1</v>
      </c>
      <c r="P611" t="b">
        <v>0</v>
      </c>
      <c r="Q611" t="s">
        <v>8270</v>
      </c>
      <c r="R611" s="10" t="s">
        <v>8317</v>
      </c>
      <c r="S611" t="s">
        <v>8318</v>
      </c>
      <c r="T611">
        <f t="shared" si="52"/>
        <v>1</v>
      </c>
      <c r="U611">
        <f t="shared" si="53"/>
        <v>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4">
        <f t="shared" si="50"/>
        <v>42086.83085648148</v>
      </c>
      <c r="L612" s="13">
        <f t="shared" si="49"/>
        <v>2015</v>
      </c>
      <c r="M612" s="14">
        <f t="shared" si="51"/>
        <v>42116.83085648148</v>
      </c>
      <c r="N612" t="b">
        <v>0</v>
      </c>
      <c r="O612">
        <v>0</v>
      </c>
      <c r="P612" t="b">
        <v>0</v>
      </c>
      <c r="Q612" t="s">
        <v>8270</v>
      </c>
      <c r="R612" s="10" t="s">
        <v>8317</v>
      </c>
      <c r="S612" t="s">
        <v>8318</v>
      </c>
      <c r="T612">
        <f t="shared" si="52"/>
        <v>0</v>
      </c>
      <c r="U612">
        <f t="shared" si="53"/>
        <v>0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4">
        <f t="shared" si="50"/>
        <v>42328.560613425929</v>
      </c>
      <c r="L613" s="13">
        <f t="shared" si="49"/>
        <v>2015</v>
      </c>
      <c r="M613" s="14">
        <f t="shared" si="51"/>
        <v>42388.560613425929</v>
      </c>
      <c r="N613" t="b">
        <v>0</v>
      </c>
      <c r="O613">
        <v>0</v>
      </c>
      <c r="P613" t="b">
        <v>0</v>
      </c>
      <c r="Q613" t="s">
        <v>8270</v>
      </c>
      <c r="R613" s="10" t="s">
        <v>8317</v>
      </c>
      <c r="S613" t="s">
        <v>8318</v>
      </c>
      <c r="T613">
        <f t="shared" si="52"/>
        <v>0</v>
      </c>
      <c r="U613">
        <f t="shared" si="53"/>
        <v>0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4">
        <f t="shared" si="50"/>
        <v>42585.031782407401</v>
      </c>
      <c r="L614" s="13">
        <f t="shared" si="49"/>
        <v>2016</v>
      </c>
      <c r="M614" s="14">
        <f t="shared" si="51"/>
        <v>42615.031782407401</v>
      </c>
      <c r="N614" t="b">
        <v>0</v>
      </c>
      <c r="O614">
        <v>0</v>
      </c>
      <c r="P614" t="b">
        <v>0</v>
      </c>
      <c r="Q614" t="s">
        <v>8270</v>
      </c>
      <c r="R614" s="10" t="s">
        <v>8317</v>
      </c>
      <c r="S614" t="s">
        <v>8318</v>
      </c>
      <c r="T614">
        <f t="shared" si="52"/>
        <v>0</v>
      </c>
      <c r="U614">
        <f t="shared" si="53"/>
        <v>0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4">
        <f t="shared" si="50"/>
        <v>42247.496759259258</v>
      </c>
      <c r="L615" s="13">
        <f t="shared" si="49"/>
        <v>2015</v>
      </c>
      <c r="M615" s="14">
        <f t="shared" si="51"/>
        <v>42278.207638888889</v>
      </c>
      <c r="N615" t="b">
        <v>0</v>
      </c>
      <c r="O615">
        <v>121</v>
      </c>
      <c r="P615" t="b">
        <v>0</v>
      </c>
      <c r="Q615" t="s">
        <v>8270</v>
      </c>
      <c r="R615" s="10" t="s">
        <v>8317</v>
      </c>
      <c r="S615" t="s">
        <v>8318</v>
      </c>
      <c r="T615">
        <f t="shared" si="52"/>
        <v>21</v>
      </c>
      <c r="U615">
        <f t="shared" si="53"/>
        <v>105.93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4">
        <f t="shared" si="50"/>
        <v>42515.061805555553</v>
      </c>
      <c r="L616" s="13">
        <f t="shared" si="49"/>
        <v>2016</v>
      </c>
      <c r="M616" s="14">
        <f t="shared" si="51"/>
        <v>42545.061805555553</v>
      </c>
      <c r="N616" t="b">
        <v>0</v>
      </c>
      <c r="O616">
        <v>0</v>
      </c>
      <c r="P616" t="b">
        <v>0</v>
      </c>
      <c r="Q616" t="s">
        <v>8270</v>
      </c>
      <c r="R616" s="10" t="s">
        <v>8317</v>
      </c>
      <c r="S616" t="s">
        <v>8318</v>
      </c>
      <c r="T616">
        <f t="shared" si="52"/>
        <v>0</v>
      </c>
      <c r="U616">
        <f t="shared" si="53"/>
        <v>0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4">
        <f t="shared" si="50"/>
        <v>42242.122210648144</v>
      </c>
      <c r="L617" s="13">
        <f t="shared" si="49"/>
        <v>2015</v>
      </c>
      <c r="M617" s="14">
        <f t="shared" si="51"/>
        <v>42272.122210648144</v>
      </c>
      <c r="N617" t="b">
        <v>0</v>
      </c>
      <c r="O617">
        <v>0</v>
      </c>
      <c r="P617" t="b">
        <v>0</v>
      </c>
      <c r="Q617" t="s">
        <v>8270</v>
      </c>
      <c r="R617" s="10" t="s">
        <v>8317</v>
      </c>
      <c r="S617" t="s">
        <v>8318</v>
      </c>
      <c r="T617">
        <f t="shared" si="52"/>
        <v>0</v>
      </c>
      <c r="U617">
        <f t="shared" si="53"/>
        <v>0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4">
        <f t="shared" si="50"/>
        <v>42761.376238425932</v>
      </c>
      <c r="L618" s="13">
        <f t="shared" si="49"/>
        <v>2017</v>
      </c>
      <c r="M618" s="14">
        <f t="shared" si="51"/>
        <v>42791.376238425932</v>
      </c>
      <c r="N618" t="b">
        <v>0</v>
      </c>
      <c r="O618">
        <v>0</v>
      </c>
      <c r="P618" t="b">
        <v>0</v>
      </c>
      <c r="Q618" t="s">
        <v>8270</v>
      </c>
      <c r="R618" s="10" t="s">
        <v>8317</v>
      </c>
      <c r="S618" t="s">
        <v>8318</v>
      </c>
      <c r="T618">
        <f t="shared" si="52"/>
        <v>0</v>
      </c>
      <c r="U618">
        <f t="shared" si="53"/>
        <v>0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4">
        <f t="shared" si="50"/>
        <v>42087.343090277776</v>
      </c>
      <c r="L619" s="13">
        <f t="shared" si="49"/>
        <v>2015</v>
      </c>
      <c r="M619" s="14">
        <f t="shared" si="51"/>
        <v>42132.343090277776</v>
      </c>
      <c r="N619" t="b">
        <v>0</v>
      </c>
      <c r="O619">
        <v>3</v>
      </c>
      <c r="P619" t="b">
        <v>0</v>
      </c>
      <c r="Q619" t="s">
        <v>8270</v>
      </c>
      <c r="R619" s="10" t="s">
        <v>8317</v>
      </c>
      <c r="S619" t="s">
        <v>8318</v>
      </c>
      <c r="T619">
        <f t="shared" si="52"/>
        <v>3</v>
      </c>
      <c r="U619">
        <f t="shared" si="53"/>
        <v>20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4">
        <f t="shared" si="50"/>
        <v>42317.810219907406</v>
      </c>
      <c r="L620" s="13">
        <f t="shared" si="49"/>
        <v>2015</v>
      </c>
      <c r="M620" s="14">
        <f t="shared" si="51"/>
        <v>42347.810219907406</v>
      </c>
      <c r="N620" t="b">
        <v>0</v>
      </c>
      <c r="O620">
        <v>0</v>
      </c>
      <c r="P620" t="b">
        <v>0</v>
      </c>
      <c r="Q620" t="s">
        <v>8270</v>
      </c>
      <c r="R620" s="10" t="s">
        <v>8317</v>
      </c>
      <c r="S620" t="s">
        <v>8318</v>
      </c>
      <c r="T620">
        <f t="shared" si="52"/>
        <v>0</v>
      </c>
      <c r="U620">
        <f t="shared" si="53"/>
        <v>0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4">
        <f t="shared" si="50"/>
        <v>41908.650347222225</v>
      </c>
      <c r="L621" s="13">
        <f t="shared" si="49"/>
        <v>2014</v>
      </c>
      <c r="M621" s="14">
        <f t="shared" si="51"/>
        <v>41968.692013888889</v>
      </c>
      <c r="N621" t="b">
        <v>0</v>
      </c>
      <c r="O621">
        <v>1</v>
      </c>
      <c r="P621" t="b">
        <v>0</v>
      </c>
      <c r="Q621" t="s">
        <v>8270</v>
      </c>
      <c r="R621" s="10" t="s">
        <v>8317</v>
      </c>
      <c r="S621" t="s">
        <v>8318</v>
      </c>
      <c r="T621">
        <f t="shared" si="52"/>
        <v>0</v>
      </c>
      <c r="U621">
        <f t="shared" si="53"/>
        <v>1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4">
        <f t="shared" si="50"/>
        <v>41831.716874999998</v>
      </c>
      <c r="L622" s="13">
        <f t="shared" si="49"/>
        <v>2014</v>
      </c>
      <c r="M622" s="14">
        <f t="shared" si="51"/>
        <v>41876.716874999998</v>
      </c>
      <c r="N622" t="b">
        <v>0</v>
      </c>
      <c r="O622">
        <v>1</v>
      </c>
      <c r="P622" t="b">
        <v>0</v>
      </c>
      <c r="Q622" t="s">
        <v>8270</v>
      </c>
      <c r="R622" s="10" t="s">
        <v>8317</v>
      </c>
      <c r="S622" t="s">
        <v>8318</v>
      </c>
      <c r="T622">
        <f t="shared" si="52"/>
        <v>1</v>
      </c>
      <c r="U622">
        <f t="shared" si="53"/>
        <v>300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4">
        <f t="shared" si="50"/>
        <v>42528.987696759257</v>
      </c>
      <c r="L623" s="13">
        <f t="shared" si="49"/>
        <v>2016</v>
      </c>
      <c r="M623" s="14">
        <f t="shared" si="51"/>
        <v>42558.987696759257</v>
      </c>
      <c r="N623" t="b">
        <v>0</v>
      </c>
      <c r="O623">
        <v>3</v>
      </c>
      <c r="P623" t="b">
        <v>0</v>
      </c>
      <c r="Q623" t="s">
        <v>8270</v>
      </c>
      <c r="R623" s="10" t="s">
        <v>8317</v>
      </c>
      <c r="S623" t="s">
        <v>8318</v>
      </c>
      <c r="T623">
        <f t="shared" si="52"/>
        <v>1</v>
      </c>
      <c r="U623">
        <f t="shared" si="53"/>
        <v>87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4">
        <f t="shared" si="50"/>
        <v>42532.774745370371</v>
      </c>
      <c r="L624" s="13">
        <f t="shared" si="49"/>
        <v>2016</v>
      </c>
      <c r="M624" s="14">
        <f t="shared" si="51"/>
        <v>42552.774745370371</v>
      </c>
      <c r="N624" t="b">
        <v>0</v>
      </c>
      <c r="O624">
        <v>9</v>
      </c>
      <c r="P624" t="b">
        <v>0</v>
      </c>
      <c r="Q624" t="s">
        <v>8270</v>
      </c>
      <c r="R624" s="10" t="s">
        <v>8317</v>
      </c>
      <c r="S624" t="s">
        <v>8318</v>
      </c>
      <c r="T624">
        <f t="shared" si="52"/>
        <v>6</v>
      </c>
      <c r="U624">
        <f t="shared" si="53"/>
        <v>37.89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4">
        <f t="shared" si="50"/>
        <v>42122.009224537032</v>
      </c>
      <c r="L625" s="13">
        <f t="shared" si="49"/>
        <v>2015</v>
      </c>
      <c r="M625" s="14">
        <f t="shared" si="51"/>
        <v>42152.009224537032</v>
      </c>
      <c r="N625" t="b">
        <v>0</v>
      </c>
      <c r="O625">
        <v>0</v>
      </c>
      <c r="P625" t="b">
        <v>0</v>
      </c>
      <c r="Q625" t="s">
        <v>8270</v>
      </c>
      <c r="R625" s="10" t="s">
        <v>8317</v>
      </c>
      <c r="S625" t="s">
        <v>8318</v>
      </c>
      <c r="T625">
        <f t="shared" si="52"/>
        <v>0</v>
      </c>
      <c r="U625">
        <f t="shared" si="53"/>
        <v>0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4">
        <f t="shared" si="50"/>
        <v>42108.988900462966</v>
      </c>
      <c r="L626" s="13">
        <f t="shared" si="49"/>
        <v>2015</v>
      </c>
      <c r="M626" s="14">
        <f t="shared" si="51"/>
        <v>42138.988900462966</v>
      </c>
      <c r="N626" t="b">
        <v>0</v>
      </c>
      <c r="O626">
        <v>0</v>
      </c>
      <c r="P626" t="b">
        <v>0</v>
      </c>
      <c r="Q626" t="s">
        <v>8270</v>
      </c>
      <c r="R626" s="10" t="s">
        <v>8317</v>
      </c>
      <c r="S626" t="s">
        <v>8318</v>
      </c>
      <c r="T626">
        <f t="shared" si="52"/>
        <v>0</v>
      </c>
      <c r="U626">
        <f t="shared" si="53"/>
        <v>0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4">
        <f t="shared" si="50"/>
        <v>42790.895567129628</v>
      </c>
      <c r="L627" s="13">
        <f t="shared" si="49"/>
        <v>2017</v>
      </c>
      <c r="M627" s="14">
        <f t="shared" si="51"/>
        <v>42820.853900462964</v>
      </c>
      <c r="N627" t="b">
        <v>0</v>
      </c>
      <c r="O627">
        <v>0</v>
      </c>
      <c r="P627" t="b">
        <v>0</v>
      </c>
      <c r="Q627" t="s">
        <v>8270</v>
      </c>
      <c r="R627" s="10" t="s">
        <v>8317</v>
      </c>
      <c r="S627" t="s">
        <v>8318</v>
      </c>
      <c r="T627">
        <f t="shared" si="52"/>
        <v>0</v>
      </c>
      <c r="U627">
        <f t="shared" si="53"/>
        <v>0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4">
        <f t="shared" si="50"/>
        <v>42198.559479166666</v>
      </c>
      <c r="L628" s="13">
        <f t="shared" si="49"/>
        <v>2015</v>
      </c>
      <c r="M628" s="14">
        <f t="shared" si="51"/>
        <v>42231.556944444441</v>
      </c>
      <c r="N628" t="b">
        <v>0</v>
      </c>
      <c r="O628">
        <v>39</v>
      </c>
      <c r="P628" t="b">
        <v>0</v>
      </c>
      <c r="Q628" t="s">
        <v>8270</v>
      </c>
      <c r="R628" s="10" t="s">
        <v>8317</v>
      </c>
      <c r="S628" t="s">
        <v>8318</v>
      </c>
      <c r="T628">
        <f t="shared" si="52"/>
        <v>17</v>
      </c>
      <c r="U628">
        <f t="shared" si="53"/>
        <v>111.41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4">
        <f t="shared" si="50"/>
        <v>42384.306840277779</v>
      </c>
      <c r="L629" s="13">
        <f t="shared" si="49"/>
        <v>2016</v>
      </c>
      <c r="M629" s="14">
        <f t="shared" si="51"/>
        <v>42443.958333333328</v>
      </c>
      <c r="N629" t="b">
        <v>0</v>
      </c>
      <c r="O629">
        <v>1</v>
      </c>
      <c r="P629" t="b">
        <v>0</v>
      </c>
      <c r="Q629" t="s">
        <v>8270</v>
      </c>
      <c r="R629" s="10" t="s">
        <v>8317</v>
      </c>
      <c r="S629" t="s">
        <v>8318</v>
      </c>
      <c r="T629">
        <f t="shared" si="52"/>
        <v>0</v>
      </c>
      <c r="U629">
        <f t="shared" si="53"/>
        <v>90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4">
        <f t="shared" si="50"/>
        <v>41803.692789351851</v>
      </c>
      <c r="L630" s="13">
        <f t="shared" si="49"/>
        <v>2014</v>
      </c>
      <c r="M630" s="14">
        <f t="shared" si="51"/>
        <v>41833.692789351851</v>
      </c>
      <c r="N630" t="b">
        <v>0</v>
      </c>
      <c r="O630">
        <v>0</v>
      </c>
      <c r="P630" t="b">
        <v>0</v>
      </c>
      <c r="Q630" t="s">
        <v>8270</v>
      </c>
      <c r="R630" s="10" t="s">
        <v>8317</v>
      </c>
      <c r="S630" t="s">
        <v>8318</v>
      </c>
      <c r="T630">
        <f t="shared" si="52"/>
        <v>0</v>
      </c>
      <c r="U630">
        <f t="shared" si="53"/>
        <v>0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4">
        <f t="shared" si="50"/>
        <v>42474.637824074074</v>
      </c>
      <c r="L631" s="13">
        <f t="shared" si="49"/>
        <v>2016</v>
      </c>
      <c r="M631" s="14">
        <f t="shared" si="51"/>
        <v>42504.637824074074</v>
      </c>
      <c r="N631" t="b">
        <v>0</v>
      </c>
      <c r="O631">
        <v>3</v>
      </c>
      <c r="P631" t="b">
        <v>0</v>
      </c>
      <c r="Q631" t="s">
        <v>8270</v>
      </c>
      <c r="R631" s="10" t="s">
        <v>8317</v>
      </c>
      <c r="S631" t="s">
        <v>8318</v>
      </c>
      <c r="T631">
        <f t="shared" si="52"/>
        <v>0</v>
      </c>
      <c r="U631">
        <f t="shared" si="53"/>
        <v>116.67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4">
        <f t="shared" si="50"/>
        <v>42223.619456018518</v>
      </c>
      <c r="L632" s="13">
        <f t="shared" si="49"/>
        <v>2015</v>
      </c>
      <c r="M632" s="14">
        <f t="shared" si="51"/>
        <v>42253.215277777781</v>
      </c>
      <c r="N632" t="b">
        <v>0</v>
      </c>
      <c r="O632">
        <v>1</v>
      </c>
      <c r="P632" t="b">
        <v>0</v>
      </c>
      <c r="Q632" t="s">
        <v>8270</v>
      </c>
      <c r="R632" s="10" t="s">
        <v>8317</v>
      </c>
      <c r="S632" t="s">
        <v>8318</v>
      </c>
      <c r="T632">
        <f t="shared" si="52"/>
        <v>0</v>
      </c>
      <c r="U632">
        <f t="shared" si="53"/>
        <v>10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4">
        <f t="shared" si="50"/>
        <v>42489.772326388891</v>
      </c>
      <c r="L633" s="13">
        <f t="shared" si="49"/>
        <v>2016</v>
      </c>
      <c r="M633" s="14">
        <f t="shared" si="51"/>
        <v>42518.772326388891</v>
      </c>
      <c r="N633" t="b">
        <v>0</v>
      </c>
      <c r="O633">
        <v>9</v>
      </c>
      <c r="P633" t="b">
        <v>0</v>
      </c>
      <c r="Q633" t="s">
        <v>8270</v>
      </c>
      <c r="R633" s="10" t="s">
        <v>8317</v>
      </c>
      <c r="S633" t="s">
        <v>8318</v>
      </c>
      <c r="T633">
        <f t="shared" si="52"/>
        <v>1</v>
      </c>
      <c r="U633">
        <f t="shared" si="53"/>
        <v>76.67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4">
        <f t="shared" si="50"/>
        <v>42303.659317129626</v>
      </c>
      <c r="L634" s="13">
        <f t="shared" si="49"/>
        <v>2015</v>
      </c>
      <c r="M634" s="14">
        <f t="shared" si="51"/>
        <v>42333.700983796298</v>
      </c>
      <c r="N634" t="b">
        <v>0</v>
      </c>
      <c r="O634">
        <v>0</v>
      </c>
      <c r="P634" t="b">
        <v>0</v>
      </c>
      <c r="Q634" t="s">
        <v>8270</v>
      </c>
      <c r="R634" s="10" t="s">
        <v>8317</v>
      </c>
      <c r="S634" t="s">
        <v>8318</v>
      </c>
      <c r="T634">
        <f t="shared" si="52"/>
        <v>0</v>
      </c>
      <c r="U634">
        <f t="shared" si="53"/>
        <v>0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4">
        <f t="shared" si="50"/>
        <v>42507.29932870371</v>
      </c>
      <c r="L635" s="13">
        <f t="shared" si="49"/>
        <v>2016</v>
      </c>
      <c r="M635" s="14">
        <f t="shared" si="51"/>
        <v>42538.958333333328</v>
      </c>
      <c r="N635" t="b">
        <v>0</v>
      </c>
      <c r="O635">
        <v>25</v>
      </c>
      <c r="P635" t="b">
        <v>0</v>
      </c>
      <c r="Q635" t="s">
        <v>8270</v>
      </c>
      <c r="R635" s="10" t="s">
        <v>8317</v>
      </c>
      <c r="S635" t="s">
        <v>8318</v>
      </c>
      <c r="T635">
        <f t="shared" si="52"/>
        <v>12</v>
      </c>
      <c r="U635">
        <f t="shared" si="53"/>
        <v>49.8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4">
        <f t="shared" si="50"/>
        <v>42031.928576388891</v>
      </c>
      <c r="L636" s="13">
        <f t="shared" si="49"/>
        <v>2015</v>
      </c>
      <c r="M636" s="14">
        <f t="shared" si="51"/>
        <v>42061.928576388891</v>
      </c>
      <c r="N636" t="b">
        <v>0</v>
      </c>
      <c r="O636">
        <v>1</v>
      </c>
      <c r="P636" t="b">
        <v>0</v>
      </c>
      <c r="Q636" t="s">
        <v>8270</v>
      </c>
      <c r="R636" s="10" t="s">
        <v>8317</v>
      </c>
      <c r="S636" t="s">
        <v>8318</v>
      </c>
      <c r="T636">
        <f t="shared" si="52"/>
        <v>0</v>
      </c>
      <c r="U636">
        <f t="shared" si="53"/>
        <v>1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4">
        <f t="shared" si="50"/>
        <v>42076.092152777783</v>
      </c>
      <c r="L637" s="13">
        <f t="shared" si="49"/>
        <v>2015</v>
      </c>
      <c r="M637" s="14">
        <f t="shared" si="51"/>
        <v>42106.092152777783</v>
      </c>
      <c r="N637" t="b">
        <v>0</v>
      </c>
      <c r="O637">
        <v>1</v>
      </c>
      <c r="P637" t="b">
        <v>0</v>
      </c>
      <c r="Q637" t="s">
        <v>8270</v>
      </c>
      <c r="R637" s="10" t="s">
        <v>8317</v>
      </c>
      <c r="S637" t="s">
        <v>8318</v>
      </c>
      <c r="T637">
        <f t="shared" si="52"/>
        <v>0</v>
      </c>
      <c r="U637">
        <f t="shared" si="53"/>
        <v>2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4">
        <f t="shared" si="50"/>
        <v>42131.455439814818</v>
      </c>
      <c r="L638" s="13">
        <f t="shared" si="49"/>
        <v>2015</v>
      </c>
      <c r="M638" s="14">
        <f t="shared" si="51"/>
        <v>42161.44930555555</v>
      </c>
      <c r="N638" t="b">
        <v>0</v>
      </c>
      <c r="O638">
        <v>1</v>
      </c>
      <c r="P638" t="b">
        <v>0</v>
      </c>
      <c r="Q638" t="s">
        <v>8270</v>
      </c>
      <c r="R638" s="10" t="s">
        <v>8317</v>
      </c>
      <c r="S638" t="s">
        <v>8318</v>
      </c>
      <c r="T638">
        <f t="shared" si="52"/>
        <v>0</v>
      </c>
      <c r="U638">
        <f t="shared" si="53"/>
        <v>4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4">
        <f t="shared" si="50"/>
        <v>42762.962013888886</v>
      </c>
      <c r="L639" s="13">
        <f t="shared" si="49"/>
        <v>2017</v>
      </c>
      <c r="M639" s="14">
        <f t="shared" si="51"/>
        <v>42791.961111111115</v>
      </c>
      <c r="N639" t="b">
        <v>0</v>
      </c>
      <c r="O639">
        <v>0</v>
      </c>
      <c r="P639" t="b">
        <v>0</v>
      </c>
      <c r="Q639" t="s">
        <v>8270</v>
      </c>
      <c r="R639" s="10" t="s">
        <v>8317</v>
      </c>
      <c r="S639" t="s">
        <v>8318</v>
      </c>
      <c r="T639">
        <f t="shared" si="52"/>
        <v>0</v>
      </c>
      <c r="U639">
        <f t="shared" si="53"/>
        <v>0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4">
        <f t="shared" si="50"/>
        <v>42759.593310185184</v>
      </c>
      <c r="L640" s="13">
        <f t="shared" si="49"/>
        <v>2017</v>
      </c>
      <c r="M640" s="14">
        <f t="shared" si="51"/>
        <v>42819.55164351852</v>
      </c>
      <c r="N640" t="b">
        <v>0</v>
      </c>
      <c r="O640">
        <v>6</v>
      </c>
      <c r="P640" t="b">
        <v>0</v>
      </c>
      <c r="Q640" t="s">
        <v>8270</v>
      </c>
      <c r="R640" s="10" t="s">
        <v>8317</v>
      </c>
      <c r="S640" t="s">
        <v>8318</v>
      </c>
      <c r="T640">
        <f t="shared" si="52"/>
        <v>0</v>
      </c>
      <c r="U640">
        <f t="shared" si="53"/>
        <v>3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4">
        <f t="shared" si="50"/>
        <v>41865.583275462966</v>
      </c>
      <c r="L641" s="13">
        <f t="shared" si="49"/>
        <v>2014</v>
      </c>
      <c r="M641" s="14">
        <f t="shared" si="51"/>
        <v>41925.583275462966</v>
      </c>
      <c r="N641" t="b">
        <v>0</v>
      </c>
      <c r="O641">
        <v>1</v>
      </c>
      <c r="P641" t="b">
        <v>0</v>
      </c>
      <c r="Q641" t="s">
        <v>8270</v>
      </c>
      <c r="R641" s="10" t="s">
        <v>8317</v>
      </c>
      <c r="S641" t="s">
        <v>8318</v>
      </c>
      <c r="T641">
        <f t="shared" si="52"/>
        <v>0</v>
      </c>
      <c r="U641">
        <f t="shared" si="53"/>
        <v>1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4">
        <f t="shared" si="50"/>
        <v>42683.420312500006</v>
      </c>
      <c r="L642" s="13">
        <f t="shared" si="49"/>
        <v>2016</v>
      </c>
      <c r="M642" s="14">
        <f t="shared" si="51"/>
        <v>42698.958333333328</v>
      </c>
      <c r="N642" t="b">
        <v>0</v>
      </c>
      <c r="O642">
        <v>2</v>
      </c>
      <c r="P642" t="b">
        <v>1</v>
      </c>
      <c r="Q642" t="s">
        <v>8271</v>
      </c>
      <c r="R642" s="10" t="s">
        <v>8317</v>
      </c>
      <c r="S642" t="s">
        <v>8319</v>
      </c>
      <c r="T642">
        <f t="shared" si="52"/>
        <v>144</v>
      </c>
      <c r="U642">
        <f t="shared" si="53"/>
        <v>50.5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4">
        <f t="shared" si="50"/>
        <v>42199.57</v>
      </c>
      <c r="L643" s="13">
        <f t="shared" ref="L643:L706" si="54">YEAR(K643)</f>
        <v>2015</v>
      </c>
      <c r="M643" s="14">
        <f t="shared" si="51"/>
        <v>42229.57</v>
      </c>
      <c r="N643" t="b">
        <v>0</v>
      </c>
      <c r="O643">
        <v>315</v>
      </c>
      <c r="P643" t="b">
        <v>1</v>
      </c>
      <c r="Q643" t="s">
        <v>8271</v>
      </c>
      <c r="R643" s="10" t="s">
        <v>8317</v>
      </c>
      <c r="S643" t="s">
        <v>8319</v>
      </c>
      <c r="T643">
        <f t="shared" si="52"/>
        <v>119</v>
      </c>
      <c r="U643">
        <f t="shared" si="53"/>
        <v>151.32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4">
        <f t="shared" si="50"/>
        <v>42199.651319444441</v>
      </c>
      <c r="L644" s="13">
        <f t="shared" si="54"/>
        <v>2015</v>
      </c>
      <c r="M644" s="14">
        <f t="shared" si="51"/>
        <v>42235.651319444441</v>
      </c>
      <c r="N644" t="b">
        <v>0</v>
      </c>
      <c r="O644">
        <v>2174</v>
      </c>
      <c r="P644" t="b">
        <v>1</v>
      </c>
      <c r="Q644" t="s">
        <v>8271</v>
      </c>
      <c r="R644" s="10" t="s">
        <v>8317</v>
      </c>
      <c r="S644" t="s">
        <v>8319</v>
      </c>
      <c r="T644">
        <f t="shared" si="52"/>
        <v>1460</v>
      </c>
      <c r="U644">
        <f t="shared" si="53"/>
        <v>134.36000000000001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4">
        <f t="shared" si="50"/>
        <v>42100.642071759255</v>
      </c>
      <c r="L645" s="13">
        <f t="shared" si="54"/>
        <v>2015</v>
      </c>
      <c r="M645" s="14">
        <f t="shared" si="51"/>
        <v>42155.642071759255</v>
      </c>
      <c r="N645" t="b">
        <v>0</v>
      </c>
      <c r="O645">
        <v>152</v>
      </c>
      <c r="P645" t="b">
        <v>1</v>
      </c>
      <c r="Q645" t="s">
        <v>8271</v>
      </c>
      <c r="R645" s="10" t="s">
        <v>8317</v>
      </c>
      <c r="S645" t="s">
        <v>8319</v>
      </c>
      <c r="T645">
        <f t="shared" si="52"/>
        <v>106</v>
      </c>
      <c r="U645">
        <f t="shared" si="53"/>
        <v>174.03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4">
        <f t="shared" si="50"/>
        <v>41898.665960648148</v>
      </c>
      <c r="L646" s="13">
        <f t="shared" si="54"/>
        <v>2014</v>
      </c>
      <c r="M646" s="14">
        <f t="shared" si="51"/>
        <v>41941.041666666664</v>
      </c>
      <c r="N646" t="b">
        <v>0</v>
      </c>
      <c r="O646">
        <v>1021</v>
      </c>
      <c r="P646" t="b">
        <v>1</v>
      </c>
      <c r="Q646" t="s">
        <v>8271</v>
      </c>
      <c r="R646" s="10" t="s">
        <v>8317</v>
      </c>
      <c r="S646" t="s">
        <v>8319</v>
      </c>
      <c r="T646">
        <f t="shared" si="52"/>
        <v>300</v>
      </c>
      <c r="U646">
        <f t="shared" si="53"/>
        <v>73.489999999999995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4">
        <f t="shared" si="50"/>
        <v>42564.026319444441</v>
      </c>
      <c r="L647" s="13">
        <f t="shared" si="54"/>
        <v>2016</v>
      </c>
      <c r="M647" s="14">
        <f t="shared" si="51"/>
        <v>42594.026319444441</v>
      </c>
      <c r="N647" t="b">
        <v>0</v>
      </c>
      <c r="O647">
        <v>237</v>
      </c>
      <c r="P647" t="b">
        <v>1</v>
      </c>
      <c r="Q647" t="s">
        <v>8271</v>
      </c>
      <c r="R647" s="10" t="s">
        <v>8317</v>
      </c>
      <c r="S647" t="s">
        <v>8319</v>
      </c>
      <c r="T647">
        <f t="shared" si="52"/>
        <v>279</v>
      </c>
      <c r="U647">
        <f t="shared" si="53"/>
        <v>23.52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4">
        <f t="shared" si="50"/>
        <v>41832.852627314816</v>
      </c>
      <c r="L648" s="13">
        <f t="shared" si="54"/>
        <v>2014</v>
      </c>
      <c r="M648" s="14">
        <f t="shared" si="51"/>
        <v>41862.852627314816</v>
      </c>
      <c r="N648" t="b">
        <v>0</v>
      </c>
      <c r="O648">
        <v>27</v>
      </c>
      <c r="P648" t="b">
        <v>1</v>
      </c>
      <c r="Q648" t="s">
        <v>8271</v>
      </c>
      <c r="R648" s="10" t="s">
        <v>8317</v>
      </c>
      <c r="S648" t="s">
        <v>8319</v>
      </c>
      <c r="T648">
        <f t="shared" si="52"/>
        <v>132</v>
      </c>
      <c r="U648">
        <f t="shared" si="53"/>
        <v>39.07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4">
        <f t="shared" si="50"/>
        <v>42416.767928240741</v>
      </c>
      <c r="L649" s="13">
        <f t="shared" si="54"/>
        <v>2016</v>
      </c>
      <c r="M649" s="14">
        <f t="shared" si="51"/>
        <v>42446.726261574076</v>
      </c>
      <c r="N649" t="b">
        <v>0</v>
      </c>
      <c r="O649">
        <v>17</v>
      </c>
      <c r="P649" t="b">
        <v>1</v>
      </c>
      <c r="Q649" t="s">
        <v>8271</v>
      </c>
      <c r="R649" s="10" t="s">
        <v>8317</v>
      </c>
      <c r="S649" t="s">
        <v>8319</v>
      </c>
      <c r="T649">
        <f t="shared" si="52"/>
        <v>107</v>
      </c>
      <c r="U649">
        <f t="shared" si="53"/>
        <v>125.94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4">
        <f t="shared" ref="K650:K713" si="55">(((J650/60)/60)/24)+DATE(1970,1,1)</f>
        <v>41891.693379629629</v>
      </c>
      <c r="L650" s="13">
        <f t="shared" si="54"/>
        <v>2014</v>
      </c>
      <c r="M650" s="14">
        <f t="shared" ref="M650:M713" si="56">(((I650/60)/60)/24)+DATE(1970,1,1)</f>
        <v>41926.693379629629</v>
      </c>
      <c r="N650" t="b">
        <v>0</v>
      </c>
      <c r="O650">
        <v>27</v>
      </c>
      <c r="P650" t="b">
        <v>1</v>
      </c>
      <c r="Q650" t="s">
        <v>8271</v>
      </c>
      <c r="R650" s="10" t="s">
        <v>8317</v>
      </c>
      <c r="S650" t="s">
        <v>8319</v>
      </c>
      <c r="T650">
        <f t="shared" ref="T650:T713" si="57">ROUND(E650/D650*100,0)</f>
        <v>127</v>
      </c>
      <c r="U650">
        <f t="shared" ref="U650:U713" si="58">IFERROR(ROUND(E650/O650,2),0)</f>
        <v>1644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4">
        <f t="shared" si="55"/>
        <v>41877.912187499998</v>
      </c>
      <c r="L651" s="13">
        <f t="shared" si="54"/>
        <v>2014</v>
      </c>
      <c r="M651" s="14">
        <f t="shared" si="56"/>
        <v>41898.912187499998</v>
      </c>
      <c r="N651" t="b">
        <v>0</v>
      </c>
      <c r="O651">
        <v>82</v>
      </c>
      <c r="P651" t="b">
        <v>1</v>
      </c>
      <c r="Q651" t="s">
        <v>8271</v>
      </c>
      <c r="R651" s="10" t="s">
        <v>8317</v>
      </c>
      <c r="S651" t="s">
        <v>8319</v>
      </c>
      <c r="T651">
        <f t="shared" si="57"/>
        <v>140</v>
      </c>
      <c r="U651">
        <f t="shared" si="58"/>
        <v>42.67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4">
        <f t="shared" si="55"/>
        <v>41932.036851851852</v>
      </c>
      <c r="L652" s="13">
        <f t="shared" si="54"/>
        <v>2014</v>
      </c>
      <c r="M652" s="14">
        <f t="shared" si="56"/>
        <v>41992.078518518523</v>
      </c>
      <c r="N652" t="b">
        <v>0</v>
      </c>
      <c r="O652">
        <v>48</v>
      </c>
      <c r="P652" t="b">
        <v>1</v>
      </c>
      <c r="Q652" t="s">
        <v>8271</v>
      </c>
      <c r="R652" s="10" t="s">
        <v>8317</v>
      </c>
      <c r="S652" t="s">
        <v>8319</v>
      </c>
      <c r="T652">
        <f t="shared" si="57"/>
        <v>112</v>
      </c>
      <c r="U652">
        <f t="shared" si="58"/>
        <v>35.130000000000003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4">
        <f t="shared" si="55"/>
        <v>41956.017488425925</v>
      </c>
      <c r="L653" s="13">
        <f t="shared" si="54"/>
        <v>2014</v>
      </c>
      <c r="M653" s="14">
        <f t="shared" si="56"/>
        <v>41986.017488425925</v>
      </c>
      <c r="N653" t="b">
        <v>0</v>
      </c>
      <c r="O653">
        <v>105</v>
      </c>
      <c r="P653" t="b">
        <v>1</v>
      </c>
      <c r="Q653" t="s">
        <v>8271</v>
      </c>
      <c r="R653" s="10" t="s">
        <v>8317</v>
      </c>
      <c r="S653" t="s">
        <v>8319</v>
      </c>
      <c r="T653">
        <f t="shared" si="57"/>
        <v>101</v>
      </c>
      <c r="U653">
        <f t="shared" si="58"/>
        <v>239.35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4">
        <f t="shared" si="55"/>
        <v>42675.690393518518</v>
      </c>
      <c r="L654" s="13">
        <f t="shared" si="54"/>
        <v>2016</v>
      </c>
      <c r="M654" s="14">
        <f t="shared" si="56"/>
        <v>42705.732060185182</v>
      </c>
      <c r="N654" t="b">
        <v>0</v>
      </c>
      <c r="O654">
        <v>28</v>
      </c>
      <c r="P654" t="b">
        <v>1</v>
      </c>
      <c r="Q654" t="s">
        <v>8271</v>
      </c>
      <c r="R654" s="10" t="s">
        <v>8317</v>
      </c>
      <c r="S654" t="s">
        <v>8319</v>
      </c>
      <c r="T654">
        <f t="shared" si="57"/>
        <v>100</v>
      </c>
      <c r="U654">
        <f t="shared" si="58"/>
        <v>107.64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4">
        <f t="shared" si="55"/>
        <v>42199.618518518517</v>
      </c>
      <c r="L655" s="13">
        <f t="shared" si="54"/>
        <v>2015</v>
      </c>
      <c r="M655" s="14">
        <f t="shared" si="56"/>
        <v>42236.618518518517</v>
      </c>
      <c r="N655" t="b">
        <v>0</v>
      </c>
      <c r="O655">
        <v>1107</v>
      </c>
      <c r="P655" t="b">
        <v>1</v>
      </c>
      <c r="Q655" t="s">
        <v>8271</v>
      </c>
      <c r="R655" s="10" t="s">
        <v>8317</v>
      </c>
      <c r="S655" t="s">
        <v>8319</v>
      </c>
      <c r="T655">
        <f t="shared" si="57"/>
        <v>141</v>
      </c>
      <c r="U655">
        <f t="shared" si="58"/>
        <v>95.83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4">
        <f t="shared" si="55"/>
        <v>42163.957326388889</v>
      </c>
      <c r="L656" s="13">
        <f t="shared" si="54"/>
        <v>2015</v>
      </c>
      <c r="M656" s="14">
        <f t="shared" si="56"/>
        <v>42193.957326388889</v>
      </c>
      <c r="N656" t="b">
        <v>0</v>
      </c>
      <c r="O656">
        <v>1013</v>
      </c>
      <c r="P656" t="b">
        <v>1</v>
      </c>
      <c r="Q656" t="s">
        <v>8271</v>
      </c>
      <c r="R656" s="10" t="s">
        <v>8317</v>
      </c>
      <c r="S656" t="s">
        <v>8319</v>
      </c>
      <c r="T656">
        <f t="shared" si="57"/>
        <v>267</v>
      </c>
      <c r="U656">
        <f t="shared" si="58"/>
        <v>31.66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4">
        <f t="shared" si="55"/>
        <v>42045.957314814819</v>
      </c>
      <c r="L657" s="13">
        <f t="shared" si="54"/>
        <v>2015</v>
      </c>
      <c r="M657" s="14">
        <f t="shared" si="56"/>
        <v>42075.915648148148</v>
      </c>
      <c r="N657" t="b">
        <v>0</v>
      </c>
      <c r="O657">
        <v>274</v>
      </c>
      <c r="P657" t="b">
        <v>1</v>
      </c>
      <c r="Q657" t="s">
        <v>8271</v>
      </c>
      <c r="R657" s="10" t="s">
        <v>8317</v>
      </c>
      <c r="S657" t="s">
        <v>8319</v>
      </c>
      <c r="T657">
        <f t="shared" si="57"/>
        <v>147</v>
      </c>
      <c r="U657">
        <f t="shared" si="58"/>
        <v>42.89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4">
        <f t="shared" si="55"/>
        <v>42417.804618055554</v>
      </c>
      <c r="L658" s="13">
        <f t="shared" si="54"/>
        <v>2016</v>
      </c>
      <c r="M658" s="14">
        <f t="shared" si="56"/>
        <v>42477.762951388882</v>
      </c>
      <c r="N658" t="b">
        <v>0</v>
      </c>
      <c r="O658">
        <v>87</v>
      </c>
      <c r="P658" t="b">
        <v>1</v>
      </c>
      <c r="Q658" t="s">
        <v>8271</v>
      </c>
      <c r="R658" s="10" t="s">
        <v>8317</v>
      </c>
      <c r="S658" t="s">
        <v>8319</v>
      </c>
      <c r="T658">
        <f t="shared" si="57"/>
        <v>214</v>
      </c>
      <c r="U658">
        <f t="shared" si="58"/>
        <v>122.74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4">
        <f t="shared" si="55"/>
        <v>42331.84574074074</v>
      </c>
      <c r="L659" s="13">
        <f t="shared" si="54"/>
        <v>2015</v>
      </c>
      <c r="M659" s="14">
        <f t="shared" si="56"/>
        <v>42361.84574074074</v>
      </c>
      <c r="N659" t="b">
        <v>0</v>
      </c>
      <c r="O659">
        <v>99</v>
      </c>
      <c r="P659" t="b">
        <v>1</v>
      </c>
      <c r="Q659" t="s">
        <v>8271</v>
      </c>
      <c r="R659" s="10" t="s">
        <v>8317</v>
      </c>
      <c r="S659" t="s">
        <v>8319</v>
      </c>
      <c r="T659">
        <f t="shared" si="57"/>
        <v>126</v>
      </c>
      <c r="U659">
        <f t="shared" si="58"/>
        <v>190.45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4">
        <f t="shared" si="55"/>
        <v>42179.160752314812</v>
      </c>
      <c r="L660" s="13">
        <f t="shared" si="54"/>
        <v>2015</v>
      </c>
      <c r="M660" s="14">
        <f t="shared" si="56"/>
        <v>42211.75</v>
      </c>
      <c r="N660" t="b">
        <v>0</v>
      </c>
      <c r="O660">
        <v>276</v>
      </c>
      <c r="P660" t="b">
        <v>1</v>
      </c>
      <c r="Q660" t="s">
        <v>8271</v>
      </c>
      <c r="R660" s="10" t="s">
        <v>8317</v>
      </c>
      <c r="S660" t="s">
        <v>8319</v>
      </c>
      <c r="T660">
        <f t="shared" si="57"/>
        <v>104</v>
      </c>
      <c r="U660">
        <f t="shared" si="58"/>
        <v>109.34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4">
        <f t="shared" si="55"/>
        <v>42209.593692129631</v>
      </c>
      <c r="L661" s="13">
        <f t="shared" si="54"/>
        <v>2015</v>
      </c>
      <c r="M661" s="14">
        <f t="shared" si="56"/>
        <v>42239.593692129631</v>
      </c>
      <c r="N661" t="b">
        <v>0</v>
      </c>
      <c r="O661">
        <v>21</v>
      </c>
      <c r="P661" t="b">
        <v>1</v>
      </c>
      <c r="Q661" t="s">
        <v>8271</v>
      </c>
      <c r="R661" s="10" t="s">
        <v>8317</v>
      </c>
      <c r="S661" t="s">
        <v>8319</v>
      </c>
      <c r="T661">
        <f t="shared" si="57"/>
        <v>101</v>
      </c>
      <c r="U661">
        <f t="shared" si="58"/>
        <v>143.66999999999999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4">
        <f t="shared" si="55"/>
        <v>41922.741655092592</v>
      </c>
      <c r="L662" s="13">
        <f t="shared" si="54"/>
        <v>2014</v>
      </c>
      <c r="M662" s="14">
        <f t="shared" si="56"/>
        <v>41952.783321759263</v>
      </c>
      <c r="N662" t="b">
        <v>0</v>
      </c>
      <c r="O662">
        <v>18</v>
      </c>
      <c r="P662" t="b">
        <v>0</v>
      </c>
      <c r="Q662" t="s">
        <v>8271</v>
      </c>
      <c r="R662" s="10" t="s">
        <v>8317</v>
      </c>
      <c r="S662" t="s">
        <v>8319</v>
      </c>
      <c r="T662">
        <f t="shared" si="57"/>
        <v>3</v>
      </c>
      <c r="U662">
        <f t="shared" si="58"/>
        <v>84.94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4">
        <f t="shared" si="55"/>
        <v>42636.645358796297</v>
      </c>
      <c r="L663" s="13">
        <f t="shared" si="54"/>
        <v>2016</v>
      </c>
      <c r="M663" s="14">
        <f t="shared" si="56"/>
        <v>42666.645358796297</v>
      </c>
      <c r="N663" t="b">
        <v>0</v>
      </c>
      <c r="O663">
        <v>9</v>
      </c>
      <c r="P663" t="b">
        <v>0</v>
      </c>
      <c r="Q663" t="s">
        <v>8271</v>
      </c>
      <c r="R663" s="10" t="s">
        <v>8317</v>
      </c>
      <c r="S663" t="s">
        <v>8319</v>
      </c>
      <c r="T663">
        <f t="shared" si="57"/>
        <v>1</v>
      </c>
      <c r="U663">
        <f t="shared" si="58"/>
        <v>10.56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4">
        <f t="shared" si="55"/>
        <v>41990.438043981485</v>
      </c>
      <c r="L664" s="13">
        <f t="shared" si="54"/>
        <v>2014</v>
      </c>
      <c r="M664" s="14">
        <f t="shared" si="56"/>
        <v>42020.438043981485</v>
      </c>
      <c r="N664" t="b">
        <v>0</v>
      </c>
      <c r="O664">
        <v>4</v>
      </c>
      <c r="P664" t="b">
        <v>0</v>
      </c>
      <c r="Q664" t="s">
        <v>8271</v>
      </c>
      <c r="R664" s="10" t="s">
        <v>8317</v>
      </c>
      <c r="S664" t="s">
        <v>8319</v>
      </c>
      <c r="T664">
        <f t="shared" si="57"/>
        <v>0</v>
      </c>
      <c r="U664">
        <f t="shared" si="58"/>
        <v>39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4">
        <f t="shared" si="55"/>
        <v>42173.843240740738</v>
      </c>
      <c r="L665" s="13">
        <f t="shared" si="54"/>
        <v>2015</v>
      </c>
      <c r="M665" s="14">
        <f t="shared" si="56"/>
        <v>42203.843240740738</v>
      </c>
      <c r="N665" t="b">
        <v>0</v>
      </c>
      <c r="O665">
        <v>7</v>
      </c>
      <c r="P665" t="b">
        <v>0</v>
      </c>
      <c r="Q665" t="s">
        <v>8271</v>
      </c>
      <c r="R665" s="10" t="s">
        <v>8317</v>
      </c>
      <c r="S665" t="s">
        <v>8319</v>
      </c>
      <c r="T665">
        <f t="shared" si="57"/>
        <v>0</v>
      </c>
      <c r="U665">
        <f t="shared" si="58"/>
        <v>100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4">
        <f t="shared" si="55"/>
        <v>42077.666377314818</v>
      </c>
      <c r="L666" s="13">
        <f t="shared" si="54"/>
        <v>2015</v>
      </c>
      <c r="M666" s="14">
        <f t="shared" si="56"/>
        <v>42107.666377314818</v>
      </c>
      <c r="N666" t="b">
        <v>0</v>
      </c>
      <c r="O666">
        <v>29</v>
      </c>
      <c r="P666" t="b">
        <v>0</v>
      </c>
      <c r="Q666" t="s">
        <v>8271</v>
      </c>
      <c r="R666" s="10" t="s">
        <v>8317</v>
      </c>
      <c r="S666" t="s">
        <v>8319</v>
      </c>
      <c r="T666">
        <f t="shared" si="57"/>
        <v>8</v>
      </c>
      <c r="U666">
        <f t="shared" si="58"/>
        <v>31.17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4">
        <f t="shared" si="55"/>
        <v>42688.711354166662</v>
      </c>
      <c r="L667" s="13">
        <f t="shared" si="54"/>
        <v>2016</v>
      </c>
      <c r="M667" s="14">
        <f t="shared" si="56"/>
        <v>42748.711354166662</v>
      </c>
      <c r="N667" t="b">
        <v>0</v>
      </c>
      <c r="O667">
        <v>12</v>
      </c>
      <c r="P667" t="b">
        <v>0</v>
      </c>
      <c r="Q667" t="s">
        <v>8271</v>
      </c>
      <c r="R667" s="10" t="s">
        <v>8317</v>
      </c>
      <c r="S667" t="s">
        <v>8319</v>
      </c>
      <c r="T667">
        <f t="shared" si="57"/>
        <v>19</v>
      </c>
      <c r="U667">
        <f t="shared" si="58"/>
        <v>155.33000000000001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4">
        <f t="shared" si="55"/>
        <v>41838.832152777781</v>
      </c>
      <c r="L668" s="13">
        <f t="shared" si="54"/>
        <v>2014</v>
      </c>
      <c r="M668" s="14">
        <f t="shared" si="56"/>
        <v>41868.832152777781</v>
      </c>
      <c r="N668" t="b">
        <v>0</v>
      </c>
      <c r="O668">
        <v>4</v>
      </c>
      <c r="P668" t="b">
        <v>0</v>
      </c>
      <c r="Q668" t="s">
        <v>8271</v>
      </c>
      <c r="R668" s="10" t="s">
        <v>8317</v>
      </c>
      <c r="S668" t="s">
        <v>8319</v>
      </c>
      <c r="T668">
        <f t="shared" si="57"/>
        <v>0</v>
      </c>
      <c r="U668">
        <f t="shared" si="58"/>
        <v>2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4">
        <f t="shared" si="55"/>
        <v>42632.373414351852</v>
      </c>
      <c r="L669" s="13">
        <f t="shared" si="54"/>
        <v>2016</v>
      </c>
      <c r="M669" s="14">
        <f t="shared" si="56"/>
        <v>42672.373414351852</v>
      </c>
      <c r="N669" t="b">
        <v>0</v>
      </c>
      <c r="O669">
        <v>28</v>
      </c>
      <c r="P669" t="b">
        <v>0</v>
      </c>
      <c r="Q669" t="s">
        <v>8271</v>
      </c>
      <c r="R669" s="10" t="s">
        <v>8317</v>
      </c>
      <c r="S669" t="s">
        <v>8319</v>
      </c>
      <c r="T669">
        <f t="shared" si="57"/>
        <v>10</v>
      </c>
      <c r="U669">
        <f t="shared" si="58"/>
        <v>178.93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4">
        <f t="shared" si="55"/>
        <v>42090.831273148149</v>
      </c>
      <c r="L670" s="13">
        <f t="shared" si="54"/>
        <v>2015</v>
      </c>
      <c r="M670" s="14">
        <f t="shared" si="56"/>
        <v>42135.831273148149</v>
      </c>
      <c r="N670" t="b">
        <v>0</v>
      </c>
      <c r="O670">
        <v>25</v>
      </c>
      <c r="P670" t="b">
        <v>0</v>
      </c>
      <c r="Q670" t="s">
        <v>8271</v>
      </c>
      <c r="R670" s="10" t="s">
        <v>8317</v>
      </c>
      <c r="S670" t="s">
        <v>8319</v>
      </c>
      <c r="T670">
        <f t="shared" si="57"/>
        <v>5</v>
      </c>
      <c r="U670">
        <f t="shared" si="58"/>
        <v>27.36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4">
        <f t="shared" si="55"/>
        <v>42527.625671296293</v>
      </c>
      <c r="L671" s="13">
        <f t="shared" si="54"/>
        <v>2016</v>
      </c>
      <c r="M671" s="14">
        <f t="shared" si="56"/>
        <v>42557.625671296293</v>
      </c>
      <c r="N671" t="b">
        <v>0</v>
      </c>
      <c r="O671">
        <v>28</v>
      </c>
      <c r="P671" t="b">
        <v>0</v>
      </c>
      <c r="Q671" t="s">
        <v>8271</v>
      </c>
      <c r="R671" s="10" t="s">
        <v>8317</v>
      </c>
      <c r="S671" t="s">
        <v>8319</v>
      </c>
      <c r="T671">
        <f t="shared" si="57"/>
        <v>22</v>
      </c>
      <c r="U671">
        <f t="shared" si="58"/>
        <v>1536.25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4">
        <f t="shared" si="55"/>
        <v>42506.709722222222</v>
      </c>
      <c r="L672" s="13">
        <f t="shared" si="54"/>
        <v>2016</v>
      </c>
      <c r="M672" s="14">
        <f t="shared" si="56"/>
        <v>42540.340277777781</v>
      </c>
      <c r="N672" t="b">
        <v>0</v>
      </c>
      <c r="O672">
        <v>310</v>
      </c>
      <c r="P672" t="b">
        <v>0</v>
      </c>
      <c r="Q672" t="s">
        <v>8271</v>
      </c>
      <c r="R672" s="10" t="s">
        <v>8317</v>
      </c>
      <c r="S672" t="s">
        <v>8319</v>
      </c>
      <c r="T672">
        <f t="shared" si="57"/>
        <v>29</v>
      </c>
      <c r="U672">
        <f t="shared" si="58"/>
        <v>85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4">
        <f t="shared" si="55"/>
        <v>41984.692731481482</v>
      </c>
      <c r="L673" s="13">
        <f t="shared" si="54"/>
        <v>2014</v>
      </c>
      <c r="M673" s="14">
        <f t="shared" si="56"/>
        <v>42018.166666666672</v>
      </c>
      <c r="N673" t="b">
        <v>0</v>
      </c>
      <c r="O673">
        <v>15</v>
      </c>
      <c r="P673" t="b">
        <v>0</v>
      </c>
      <c r="Q673" t="s">
        <v>8271</v>
      </c>
      <c r="R673" s="10" t="s">
        <v>8317</v>
      </c>
      <c r="S673" t="s">
        <v>8319</v>
      </c>
      <c r="T673">
        <f t="shared" si="57"/>
        <v>39</v>
      </c>
      <c r="U673">
        <f t="shared" si="58"/>
        <v>788.53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4">
        <f t="shared" si="55"/>
        <v>41974.219490740739</v>
      </c>
      <c r="L674" s="13">
        <f t="shared" si="54"/>
        <v>2014</v>
      </c>
      <c r="M674" s="14">
        <f t="shared" si="56"/>
        <v>42005.207638888889</v>
      </c>
      <c r="N674" t="b">
        <v>0</v>
      </c>
      <c r="O674">
        <v>215</v>
      </c>
      <c r="P674" t="b">
        <v>0</v>
      </c>
      <c r="Q674" t="s">
        <v>8271</v>
      </c>
      <c r="R674" s="10" t="s">
        <v>8317</v>
      </c>
      <c r="S674" t="s">
        <v>8319</v>
      </c>
      <c r="T674">
        <f t="shared" si="57"/>
        <v>22</v>
      </c>
      <c r="U674">
        <f t="shared" si="58"/>
        <v>50.3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4">
        <f t="shared" si="55"/>
        <v>41838.840474537035</v>
      </c>
      <c r="L675" s="13">
        <f t="shared" si="54"/>
        <v>2014</v>
      </c>
      <c r="M675" s="14">
        <f t="shared" si="56"/>
        <v>41883.840474537035</v>
      </c>
      <c r="N675" t="b">
        <v>0</v>
      </c>
      <c r="O675">
        <v>3</v>
      </c>
      <c r="P675" t="b">
        <v>0</v>
      </c>
      <c r="Q675" t="s">
        <v>8271</v>
      </c>
      <c r="R675" s="10" t="s">
        <v>8317</v>
      </c>
      <c r="S675" t="s">
        <v>8319</v>
      </c>
      <c r="T675">
        <f t="shared" si="57"/>
        <v>0</v>
      </c>
      <c r="U675">
        <f t="shared" si="58"/>
        <v>68.33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4">
        <f t="shared" si="55"/>
        <v>41803.116053240738</v>
      </c>
      <c r="L676" s="13">
        <f t="shared" si="54"/>
        <v>2014</v>
      </c>
      <c r="M676" s="14">
        <f t="shared" si="56"/>
        <v>41863.116053240738</v>
      </c>
      <c r="N676" t="b">
        <v>0</v>
      </c>
      <c r="O676">
        <v>2</v>
      </c>
      <c r="P676" t="b">
        <v>0</v>
      </c>
      <c r="Q676" t="s">
        <v>8271</v>
      </c>
      <c r="R676" s="10" t="s">
        <v>8317</v>
      </c>
      <c r="S676" t="s">
        <v>8319</v>
      </c>
      <c r="T676">
        <f t="shared" si="57"/>
        <v>0</v>
      </c>
      <c r="U676">
        <f t="shared" si="58"/>
        <v>7.5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4">
        <f t="shared" si="55"/>
        <v>41975.930601851855</v>
      </c>
      <c r="L677" s="13">
        <f t="shared" si="54"/>
        <v>2014</v>
      </c>
      <c r="M677" s="14">
        <f t="shared" si="56"/>
        <v>42005.290972222225</v>
      </c>
      <c r="N677" t="b">
        <v>0</v>
      </c>
      <c r="O677">
        <v>26</v>
      </c>
      <c r="P677" t="b">
        <v>0</v>
      </c>
      <c r="Q677" t="s">
        <v>8271</v>
      </c>
      <c r="R677" s="10" t="s">
        <v>8317</v>
      </c>
      <c r="S677" t="s">
        <v>8319</v>
      </c>
      <c r="T677">
        <f t="shared" si="57"/>
        <v>15</v>
      </c>
      <c r="U677">
        <f t="shared" si="58"/>
        <v>34.270000000000003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4">
        <f t="shared" si="55"/>
        <v>42012.768298611118</v>
      </c>
      <c r="L678" s="13">
        <f t="shared" si="54"/>
        <v>2015</v>
      </c>
      <c r="M678" s="14">
        <f t="shared" si="56"/>
        <v>42042.768298611118</v>
      </c>
      <c r="N678" t="b">
        <v>0</v>
      </c>
      <c r="O678">
        <v>24</v>
      </c>
      <c r="P678" t="b">
        <v>0</v>
      </c>
      <c r="Q678" t="s">
        <v>8271</v>
      </c>
      <c r="R678" s="10" t="s">
        <v>8317</v>
      </c>
      <c r="S678" t="s">
        <v>8319</v>
      </c>
      <c r="T678">
        <f t="shared" si="57"/>
        <v>1</v>
      </c>
      <c r="U678">
        <f t="shared" si="58"/>
        <v>61.29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4">
        <f t="shared" si="55"/>
        <v>42504.403877314813</v>
      </c>
      <c r="L679" s="13">
        <f t="shared" si="54"/>
        <v>2016</v>
      </c>
      <c r="M679" s="14">
        <f t="shared" si="56"/>
        <v>42549.403877314813</v>
      </c>
      <c r="N679" t="b">
        <v>0</v>
      </c>
      <c r="O679">
        <v>96</v>
      </c>
      <c r="P679" t="b">
        <v>0</v>
      </c>
      <c r="Q679" t="s">
        <v>8271</v>
      </c>
      <c r="R679" s="10" t="s">
        <v>8317</v>
      </c>
      <c r="S679" t="s">
        <v>8319</v>
      </c>
      <c r="T679">
        <f t="shared" si="57"/>
        <v>26</v>
      </c>
      <c r="U679">
        <f t="shared" si="58"/>
        <v>133.25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4">
        <f t="shared" si="55"/>
        <v>42481.376597222217</v>
      </c>
      <c r="L680" s="13">
        <f t="shared" si="54"/>
        <v>2016</v>
      </c>
      <c r="M680" s="14">
        <f t="shared" si="56"/>
        <v>42511.376597222217</v>
      </c>
      <c r="N680" t="b">
        <v>0</v>
      </c>
      <c r="O680">
        <v>17</v>
      </c>
      <c r="P680" t="b">
        <v>0</v>
      </c>
      <c r="Q680" t="s">
        <v>8271</v>
      </c>
      <c r="R680" s="10" t="s">
        <v>8317</v>
      </c>
      <c r="S680" t="s">
        <v>8319</v>
      </c>
      <c r="T680">
        <f t="shared" si="57"/>
        <v>4</v>
      </c>
      <c r="U680">
        <f t="shared" si="58"/>
        <v>65.180000000000007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4">
        <f t="shared" si="55"/>
        <v>42556.695706018523</v>
      </c>
      <c r="L681" s="13">
        <f t="shared" si="54"/>
        <v>2016</v>
      </c>
      <c r="M681" s="14">
        <f t="shared" si="56"/>
        <v>42616.695706018523</v>
      </c>
      <c r="N681" t="b">
        <v>0</v>
      </c>
      <c r="O681">
        <v>94</v>
      </c>
      <c r="P681" t="b">
        <v>0</v>
      </c>
      <c r="Q681" t="s">
        <v>8271</v>
      </c>
      <c r="R681" s="10" t="s">
        <v>8317</v>
      </c>
      <c r="S681" t="s">
        <v>8319</v>
      </c>
      <c r="T681">
        <f t="shared" si="57"/>
        <v>15</v>
      </c>
      <c r="U681">
        <f t="shared" si="58"/>
        <v>93.9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4">
        <f t="shared" si="55"/>
        <v>41864.501516203702</v>
      </c>
      <c r="L682" s="13">
        <f t="shared" si="54"/>
        <v>2014</v>
      </c>
      <c r="M682" s="14">
        <f t="shared" si="56"/>
        <v>41899.501516203702</v>
      </c>
      <c r="N682" t="b">
        <v>0</v>
      </c>
      <c r="O682">
        <v>129</v>
      </c>
      <c r="P682" t="b">
        <v>0</v>
      </c>
      <c r="Q682" t="s">
        <v>8271</v>
      </c>
      <c r="R682" s="10" t="s">
        <v>8317</v>
      </c>
      <c r="S682" t="s">
        <v>8319</v>
      </c>
      <c r="T682">
        <f t="shared" si="57"/>
        <v>26</v>
      </c>
      <c r="U682">
        <f t="shared" si="58"/>
        <v>150.65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4">
        <f t="shared" si="55"/>
        <v>42639.805601851855</v>
      </c>
      <c r="L683" s="13">
        <f t="shared" si="54"/>
        <v>2016</v>
      </c>
      <c r="M683" s="14">
        <f t="shared" si="56"/>
        <v>42669.805601851855</v>
      </c>
      <c r="N683" t="b">
        <v>0</v>
      </c>
      <c r="O683">
        <v>1</v>
      </c>
      <c r="P683" t="b">
        <v>0</v>
      </c>
      <c r="Q683" t="s">
        <v>8271</v>
      </c>
      <c r="R683" s="10" t="s">
        <v>8317</v>
      </c>
      <c r="S683" t="s">
        <v>8319</v>
      </c>
      <c r="T683">
        <f t="shared" si="57"/>
        <v>0</v>
      </c>
      <c r="U683">
        <f t="shared" si="58"/>
        <v>1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4">
        <f t="shared" si="55"/>
        <v>42778.765300925923</v>
      </c>
      <c r="L684" s="13">
        <f t="shared" si="54"/>
        <v>2017</v>
      </c>
      <c r="M684" s="14">
        <f t="shared" si="56"/>
        <v>42808.723634259266</v>
      </c>
      <c r="N684" t="b">
        <v>0</v>
      </c>
      <c r="O684">
        <v>4</v>
      </c>
      <c r="P684" t="b">
        <v>0</v>
      </c>
      <c r="Q684" t="s">
        <v>8271</v>
      </c>
      <c r="R684" s="10" t="s">
        <v>8317</v>
      </c>
      <c r="S684" t="s">
        <v>8319</v>
      </c>
      <c r="T684">
        <f t="shared" si="57"/>
        <v>0</v>
      </c>
      <c r="U684">
        <f t="shared" si="58"/>
        <v>13.25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4">
        <f t="shared" si="55"/>
        <v>42634.900046296301</v>
      </c>
      <c r="L685" s="13">
        <f t="shared" si="54"/>
        <v>2016</v>
      </c>
      <c r="M685" s="14">
        <f t="shared" si="56"/>
        <v>42674.900046296301</v>
      </c>
      <c r="N685" t="b">
        <v>0</v>
      </c>
      <c r="O685">
        <v>3</v>
      </c>
      <c r="P685" t="b">
        <v>0</v>
      </c>
      <c r="Q685" t="s">
        <v>8271</v>
      </c>
      <c r="R685" s="10" t="s">
        <v>8317</v>
      </c>
      <c r="S685" t="s">
        <v>8319</v>
      </c>
      <c r="T685">
        <f t="shared" si="57"/>
        <v>1</v>
      </c>
      <c r="U685">
        <f t="shared" si="58"/>
        <v>99.33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4">
        <f t="shared" si="55"/>
        <v>41809.473275462966</v>
      </c>
      <c r="L686" s="13">
        <f t="shared" si="54"/>
        <v>2014</v>
      </c>
      <c r="M686" s="14">
        <f t="shared" si="56"/>
        <v>41845.125</v>
      </c>
      <c r="N686" t="b">
        <v>0</v>
      </c>
      <c r="O686">
        <v>135</v>
      </c>
      <c r="P686" t="b">
        <v>0</v>
      </c>
      <c r="Q686" t="s">
        <v>8271</v>
      </c>
      <c r="R686" s="10" t="s">
        <v>8317</v>
      </c>
      <c r="S686" t="s">
        <v>8319</v>
      </c>
      <c r="T686">
        <f t="shared" si="57"/>
        <v>7</v>
      </c>
      <c r="U686">
        <f t="shared" si="58"/>
        <v>177.39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4">
        <f t="shared" si="55"/>
        <v>41971.866574074069</v>
      </c>
      <c r="L687" s="13">
        <f t="shared" si="54"/>
        <v>2014</v>
      </c>
      <c r="M687" s="14">
        <f t="shared" si="56"/>
        <v>42016.866574074069</v>
      </c>
      <c r="N687" t="b">
        <v>0</v>
      </c>
      <c r="O687">
        <v>10</v>
      </c>
      <c r="P687" t="b">
        <v>0</v>
      </c>
      <c r="Q687" t="s">
        <v>8271</v>
      </c>
      <c r="R687" s="10" t="s">
        <v>8317</v>
      </c>
      <c r="S687" t="s">
        <v>8319</v>
      </c>
      <c r="T687">
        <f t="shared" si="57"/>
        <v>28</v>
      </c>
      <c r="U687">
        <f t="shared" si="58"/>
        <v>55.3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4">
        <f t="shared" si="55"/>
        <v>42189.673263888893</v>
      </c>
      <c r="L688" s="13">
        <f t="shared" si="54"/>
        <v>2015</v>
      </c>
      <c r="M688" s="14">
        <f t="shared" si="56"/>
        <v>42219.673263888893</v>
      </c>
      <c r="N688" t="b">
        <v>0</v>
      </c>
      <c r="O688">
        <v>0</v>
      </c>
      <c r="P688" t="b">
        <v>0</v>
      </c>
      <c r="Q688" t="s">
        <v>8271</v>
      </c>
      <c r="R688" s="10" t="s">
        <v>8317</v>
      </c>
      <c r="S688" t="s">
        <v>8319</v>
      </c>
      <c r="T688">
        <f t="shared" si="57"/>
        <v>0</v>
      </c>
      <c r="U688">
        <f t="shared" si="58"/>
        <v>0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4">
        <f t="shared" si="55"/>
        <v>42711.750613425931</v>
      </c>
      <c r="L689" s="13">
        <f t="shared" si="54"/>
        <v>2016</v>
      </c>
      <c r="M689" s="14">
        <f t="shared" si="56"/>
        <v>42771.750613425931</v>
      </c>
      <c r="N689" t="b">
        <v>0</v>
      </c>
      <c r="O689">
        <v>6</v>
      </c>
      <c r="P689" t="b">
        <v>0</v>
      </c>
      <c r="Q689" t="s">
        <v>8271</v>
      </c>
      <c r="R689" s="10" t="s">
        <v>8317</v>
      </c>
      <c r="S689" t="s">
        <v>8319</v>
      </c>
      <c r="T689">
        <f t="shared" si="57"/>
        <v>4</v>
      </c>
      <c r="U689">
        <f t="shared" si="58"/>
        <v>591.66999999999996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4">
        <f t="shared" si="55"/>
        <v>42262.104780092588</v>
      </c>
      <c r="L690" s="13">
        <f t="shared" si="54"/>
        <v>2015</v>
      </c>
      <c r="M690" s="14">
        <f t="shared" si="56"/>
        <v>42292.104780092588</v>
      </c>
      <c r="N690" t="b">
        <v>0</v>
      </c>
      <c r="O690">
        <v>36</v>
      </c>
      <c r="P690" t="b">
        <v>0</v>
      </c>
      <c r="Q690" t="s">
        <v>8271</v>
      </c>
      <c r="R690" s="10" t="s">
        <v>8317</v>
      </c>
      <c r="S690" t="s">
        <v>8319</v>
      </c>
      <c r="T690">
        <f t="shared" si="57"/>
        <v>73</v>
      </c>
      <c r="U690">
        <f t="shared" si="58"/>
        <v>405.5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4">
        <f t="shared" si="55"/>
        <v>42675.66778935185</v>
      </c>
      <c r="L691" s="13">
        <f t="shared" si="54"/>
        <v>2016</v>
      </c>
      <c r="M691" s="14">
        <f t="shared" si="56"/>
        <v>42712.207638888889</v>
      </c>
      <c r="N691" t="b">
        <v>0</v>
      </c>
      <c r="O691">
        <v>336</v>
      </c>
      <c r="P691" t="b">
        <v>0</v>
      </c>
      <c r="Q691" t="s">
        <v>8271</v>
      </c>
      <c r="R691" s="10" t="s">
        <v>8317</v>
      </c>
      <c r="S691" t="s">
        <v>8319</v>
      </c>
      <c r="T691">
        <f t="shared" si="57"/>
        <v>58</v>
      </c>
      <c r="U691">
        <f t="shared" si="58"/>
        <v>343.15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4">
        <f t="shared" si="55"/>
        <v>42579.634733796294</v>
      </c>
      <c r="L692" s="13">
        <f t="shared" si="54"/>
        <v>2016</v>
      </c>
      <c r="M692" s="14">
        <f t="shared" si="56"/>
        <v>42622.25</v>
      </c>
      <c r="N692" t="b">
        <v>0</v>
      </c>
      <c r="O692">
        <v>34</v>
      </c>
      <c r="P692" t="b">
        <v>0</v>
      </c>
      <c r="Q692" t="s">
        <v>8271</v>
      </c>
      <c r="R692" s="10" t="s">
        <v>8317</v>
      </c>
      <c r="S692" t="s">
        <v>8319</v>
      </c>
      <c r="T692">
        <f t="shared" si="57"/>
        <v>12</v>
      </c>
      <c r="U692">
        <f t="shared" si="58"/>
        <v>72.59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4">
        <f t="shared" si="55"/>
        <v>42158.028310185182</v>
      </c>
      <c r="L693" s="13">
        <f t="shared" si="54"/>
        <v>2015</v>
      </c>
      <c r="M693" s="14">
        <f t="shared" si="56"/>
        <v>42186.028310185182</v>
      </c>
      <c r="N693" t="b">
        <v>0</v>
      </c>
      <c r="O693">
        <v>10</v>
      </c>
      <c r="P693" t="b">
        <v>0</v>
      </c>
      <c r="Q693" t="s">
        <v>8271</v>
      </c>
      <c r="R693" s="10" t="s">
        <v>8317</v>
      </c>
      <c r="S693" t="s">
        <v>8319</v>
      </c>
      <c r="T693">
        <f t="shared" si="57"/>
        <v>1</v>
      </c>
      <c r="U693">
        <f t="shared" si="58"/>
        <v>26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4">
        <f t="shared" si="55"/>
        <v>42696.37572916667</v>
      </c>
      <c r="L694" s="13">
        <f t="shared" si="54"/>
        <v>2016</v>
      </c>
      <c r="M694" s="14">
        <f t="shared" si="56"/>
        <v>42726.37572916667</v>
      </c>
      <c r="N694" t="b">
        <v>0</v>
      </c>
      <c r="O694">
        <v>201</v>
      </c>
      <c r="P694" t="b">
        <v>0</v>
      </c>
      <c r="Q694" t="s">
        <v>8271</v>
      </c>
      <c r="R694" s="10" t="s">
        <v>8317</v>
      </c>
      <c r="S694" t="s">
        <v>8319</v>
      </c>
      <c r="T694">
        <f t="shared" si="57"/>
        <v>7</v>
      </c>
      <c r="U694">
        <f t="shared" si="58"/>
        <v>6.5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4">
        <f t="shared" si="55"/>
        <v>42094.808182870373</v>
      </c>
      <c r="L695" s="13">
        <f t="shared" si="54"/>
        <v>2015</v>
      </c>
      <c r="M695" s="14">
        <f t="shared" si="56"/>
        <v>42124.808182870373</v>
      </c>
      <c r="N695" t="b">
        <v>0</v>
      </c>
      <c r="O695">
        <v>296</v>
      </c>
      <c r="P695" t="b">
        <v>0</v>
      </c>
      <c r="Q695" t="s">
        <v>8271</v>
      </c>
      <c r="R695" s="10" t="s">
        <v>8317</v>
      </c>
      <c r="S695" t="s">
        <v>8319</v>
      </c>
      <c r="T695">
        <f t="shared" si="57"/>
        <v>35</v>
      </c>
      <c r="U695">
        <f t="shared" si="58"/>
        <v>119.39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4">
        <f t="shared" si="55"/>
        <v>42737.663877314815</v>
      </c>
      <c r="L696" s="13">
        <f t="shared" si="54"/>
        <v>2017</v>
      </c>
      <c r="M696" s="14">
        <f t="shared" si="56"/>
        <v>42767.663877314815</v>
      </c>
      <c r="N696" t="b">
        <v>0</v>
      </c>
      <c r="O696">
        <v>7</v>
      </c>
      <c r="P696" t="b">
        <v>0</v>
      </c>
      <c r="Q696" t="s">
        <v>8271</v>
      </c>
      <c r="R696" s="10" t="s">
        <v>8317</v>
      </c>
      <c r="S696" t="s">
        <v>8319</v>
      </c>
      <c r="T696">
        <f t="shared" si="57"/>
        <v>0</v>
      </c>
      <c r="U696">
        <f t="shared" si="58"/>
        <v>84.29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4">
        <f t="shared" si="55"/>
        <v>41913.521064814813</v>
      </c>
      <c r="L697" s="13">
        <f t="shared" si="54"/>
        <v>2014</v>
      </c>
      <c r="M697" s="14">
        <f t="shared" si="56"/>
        <v>41943.521064814813</v>
      </c>
      <c r="N697" t="b">
        <v>0</v>
      </c>
      <c r="O697">
        <v>7</v>
      </c>
      <c r="P697" t="b">
        <v>0</v>
      </c>
      <c r="Q697" t="s">
        <v>8271</v>
      </c>
      <c r="R697" s="10" t="s">
        <v>8317</v>
      </c>
      <c r="S697" t="s">
        <v>8319</v>
      </c>
      <c r="T697">
        <f t="shared" si="57"/>
        <v>1</v>
      </c>
      <c r="U697">
        <f t="shared" si="58"/>
        <v>90.86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4">
        <f t="shared" si="55"/>
        <v>41815.927106481482</v>
      </c>
      <c r="L698" s="13">
        <f t="shared" si="54"/>
        <v>2014</v>
      </c>
      <c r="M698" s="14">
        <f t="shared" si="56"/>
        <v>41845.927106481482</v>
      </c>
      <c r="N698" t="b">
        <v>0</v>
      </c>
      <c r="O698">
        <v>1</v>
      </c>
      <c r="P698" t="b">
        <v>0</v>
      </c>
      <c r="Q698" t="s">
        <v>8271</v>
      </c>
      <c r="R698" s="10" t="s">
        <v>8317</v>
      </c>
      <c r="S698" t="s">
        <v>8319</v>
      </c>
      <c r="T698">
        <f t="shared" si="57"/>
        <v>0</v>
      </c>
      <c r="U698">
        <f t="shared" si="58"/>
        <v>1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4">
        <f t="shared" si="55"/>
        <v>42388.523020833338</v>
      </c>
      <c r="L699" s="13">
        <f t="shared" si="54"/>
        <v>2016</v>
      </c>
      <c r="M699" s="14">
        <f t="shared" si="56"/>
        <v>42403.523020833338</v>
      </c>
      <c r="N699" t="b">
        <v>0</v>
      </c>
      <c r="O699">
        <v>114</v>
      </c>
      <c r="P699" t="b">
        <v>0</v>
      </c>
      <c r="Q699" t="s">
        <v>8271</v>
      </c>
      <c r="R699" s="10" t="s">
        <v>8317</v>
      </c>
      <c r="S699" t="s">
        <v>8319</v>
      </c>
      <c r="T699">
        <f t="shared" si="57"/>
        <v>46</v>
      </c>
      <c r="U699">
        <f t="shared" si="58"/>
        <v>20.34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4">
        <f t="shared" si="55"/>
        <v>41866.931076388886</v>
      </c>
      <c r="L700" s="13">
        <f t="shared" si="54"/>
        <v>2014</v>
      </c>
      <c r="M700" s="14">
        <f t="shared" si="56"/>
        <v>41900.083333333336</v>
      </c>
      <c r="N700" t="b">
        <v>0</v>
      </c>
      <c r="O700">
        <v>29</v>
      </c>
      <c r="P700" t="b">
        <v>0</v>
      </c>
      <c r="Q700" t="s">
        <v>8271</v>
      </c>
      <c r="R700" s="10" t="s">
        <v>8317</v>
      </c>
      <c r="S700" t="s">
        <v>8319</v>
      </c>
      <c r="T700">
        <f t="shared" si="57"/>
        <v>15</v>
      </c>
      <c r="U700">
        <f t="shared" si="58"/>
        <v>530.69000000000005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4">
        <f t="shared" si="55"/>
        <v>41563.485509259262</v>
      </c>
      <c r="L701" s="13">
        <f t="shared" si="54"/>
        <v>2013</v>
      </c>
      <c r="M701" s="14">
        <f t="shared" si="56"/>
        <v>41600.666666666664</v>
      </c>
      <c r="N701" t="b">
        <v>0</v>
      </c>
      <c r="O701">
        <v>890</v>
      </c>
      <c r="P701" t="b">
        <v>0</v>
      </c>
      <c r="Q701" t="s">
        <v>8271</v>
      </c>
      <c r="R701" s="10" t="s">
        <v>8317</v>
      </c>
      <c r="S701" t="s">
        <v>8319</v>
      </c>
      <c r="T701">
        <f t="shared" si="57"/>
        <v>82</v>
      </c>
      <c r="U701">
        <f t="shared" si="58"/>
        <v>120.39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4">
        <f t="shared" si="55"/>
        <v>42715.688437500001</v>
      </c>
      <c r="L702" s="13">
        <f t="shared" si="54"/>
        <v>2016</v>
      </c>
      <c r="M702" s="14">
        <f t="shared" si="56"/>
        <v>42745.688437500001</v>
      </c>
      <c r="N702" t="b">
        <v>0</v>
      </c>
      <c r="O702">
        <v>31</v>
      </c>
      <c r="P702" t="b">
        <v>0</v>
      </c>
      <c r="Q702" t="s">
        <v>8271</v>
      </c>
      <c r="R702" s="10" t="s">
        <v>8317</v>
      </c>
      <c r="S702" t="s">
        <v>8319</v>
      </c>
      <c r="T702">
        <f t="shared" si="57"/>
        <v>3</v>
      </c>
      <c r="U702">
        <f t="shared" si="58"/>
        <v>13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4">
        <f t="shared" si="55"/>
        <v>41813.662962962961</v>
      </c>
      <c r="L703" s="13">
        <f t="shared" si="54"/>
        <v>2014</v>
      </c>
      <c r="M703" s="14">
        <f t="shared" si="56"/>
        <v>41843.662962962961</v>
      </c>
      <c r="N703" t="b">
        <v>0</v>
      </c>
      <c r="O703">
        <v>21</v>
      </c>
      <c r="P703" t="b">
        <v>0</v>
      </c>
      <c r="Q703" t="s">
        <v>8271</v>
      </c>
      <c r="R703" s="10" t="s">
        <v>8317</v>
      </c>
      <c r="S703" t="s">
        <v>8319</v>
      </c>
      <c r="T703">
        <f t="shared" si="57"/>
        <v>27</v>
      </c>
      <c r="U703">
        <f t="shared" si="58"/>
        <v>291.33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4">
        <f t="shared" si="55"/>
        <v>42668.726701388892</v>
      </c>
      <c r="L704" s="13">
        <f t="shared" si="54"/>
        <v>2016</v>
      </c>
      <c r="M704" s="14">
        <f t="shared" si="56"/>
        <v>42698.768368055549</v>
      </c>
      <c r="N704" t="b">
        <v>0</v>
      </c>
      <c r="O704">
        <v>37</v>
      </c>
      <c r="P704" t="b">
        <v>0</v>
      </c>
      <c r="Q704" t="s">
        <v>8271</v>
      </c>
      <c r="R704" s="10" t="s">
        <v>8317</v>
      </c>
      <c r="S704" t="s">
        <v>8319</v>
      </c>
      <c r="T704">
        <f t="shared" si="57"/>
        <v>31</v>
      </c>
      <c r="U704">
        <f t="shared" si="58"/>
        <v>124.92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4">
        <f t="shared" si="55"/>
        <v>42711.950798611113</v>
      </c>
      <c r="L705" s="13">
        <f t="shared" si="54"/>
        <v>2016</v>
      </c>
      <c r="M705" s="14">
        <f t="shared" si="56"/>
        <v>42766.98055555555</v>
      </c>
      <c r="N705" t="b">
        <v>0</v>
      </c>
      <c r="O705">
        <v>7</v>
      </c>
      <c r="P705" t="b">
        <v>0</v>
      </c>
      <c r="Q705" t="s">
        <v>8271</v>
      </c>
      <c r="R705" s="10" t="s">
        <v>8317</v>
      </c>
      <c r="S705" t="s">
        <v>8319</v>
      </c>
      <c r="T705">
        <f t="shared" si="57"/>
        <v>6</v>
      </c>
      <c r="U705">
        <f t="shared" si="58"/>
        <v>119.57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4">
        <f t="shared" si="55"/>
        <v>42726.192916666667</v>
      </c>
      <c r="L706" s="13">
        <f t="shared" si="54"/>
        <v>2016</v>
      </c>
      <c r="M706" s="14">
        <f t="shared" si="56"/>
        <v>42786.192916666667</v>
      </c>
      <c r="N706" t="b">
        <v>0</v>
      </c>
      <c r="O706">
        <v>4</v>
      </c>
      <c r="P706" t="b">
        <v>0</v>
      </c>
      <c r="Q706" t="s">
        <v>8271</v>
      </c>
      <c r="R706" s="10" t="s">
        <v>8317</v>
      </c>
      <c r="S706" t="s">
        <v>8319</v>
      </c>
      <c r="T706">
        <f t="shared" si="57"/>
        <v>1</v>
      </c>
      <c r="U706">
        <f t="shared" si="58"/>
        <v>120.25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4">
        <f t="shared" si="55"/>
        <v>42726.491643518515</v>
      </c>
      <c r="L707" s="13">
        <f t="shared" ref="L707:L770" si="59">YEAR(K707)</f>
        <v>2016</v>
      </c>
      <c r="M707" s="14">
        <f t="shared" si="56"/>
        <v>42756.491643518515</v>
      </c>
      <c r="N707" t="b">
        <v>0</v>
      </c>
      <c r="O707">
        <v>5</v>
      </c>
      <c r="P707" t="b">
        <v>0</v>
      </c>
      <c r="Q707" t="s">
        <v>8271</v>
      </c>
      <c r="R707" s="10" t="s">
        <v>8317</v>
      </c>
      <c r="S707" t="s">
        <v>8319</v>
      </c>
      <c r="T707">
        <f t="shared" si="57"/>
        <v>1</v>
      </c>
      <c r="U707">
        <f t="shared" si="58"/>
        <v>195.4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4">
        <f t="shared" si="55"/>
        <v>42676.995173611111</v>
      </c>
      <c r="L708" s="13">
        <f t="shared" si="59"/>
        <v>2016</v>
      </c>
      <c r="M708" s="14">
        <f t="shared" si="56"/>
        <v>42718.777083333334</v>
      </c>
      <c r="N708" t="b">
        <v>0</v>
      </c>
      <c r="O708">
        <v>0</v>
      </c>
      <c r="P708" t="b">
        <v>0</v>
      </c>
      <c r="Q708" t="s">
        <v>8271</v>
      </c>
      <c r="R708" s="10" t="s">
        <v>8317</v>
      </c>
      <c r="S708" t="s">
        <v>8319</v>
      </c>
      <c r="T708">
        <f t="shared" si="57"/>
        <v>0</v>
      </c>
      <c r="U708">
        <f t="shared" si="58"/>
        <v>0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4">
        <f t="shared" si="55"/>
        <v>42696.663506944446</v>
      </c>
      <c r="L709" s="13">
        <f t="shared" si="59"/>
        <v>2016</v>
      </c>
      <c r="M709" s="14">
        <f t="shared" si="56"/>
        <v>42736.663506944446</v>
      </c>
      <c r="N709" t="b">
        <v>0</v>
      </c>
      <c r="O709">
        <v>456</v>
      </c>
      <c r="P709" t="b">
        <v>0</v>
      </c>
      <c r="Q709" t="s">
        <v>8271</v>
      </c>
      <c r="R709" s="10" t="s">
        <v>8317</v>
      </c>
      <c r="S709" t="s">
        <v>8319</v>
      </c>
      <c r="T709">
        <f t="shared" si="57"/>
        <v>79</v>
      </c>
      <c r="U709">
        <f t="shared" si="58"/>
        <v>117.7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4">
        <f t="shared" si="55"/>
        <v>41835.581018518518</v>
      </c>
      <c r="L710" s="13">
        <f t="shared" si="59"/>
        <v>2014</v>
      </c>
      <c r="M710" s="14">
        <f t="shared" si="56"/>
        <v>41895.581018518518</v>
      </c>
      <c r="N710" t="b">
        <v>0</v>
      </c>
      <c r="O710">
        <v>369</v>
      </c>
      <c r="P710" t="b">
        <v>0</v>
      </c>
      <c r="Q710" t="s">
        <v>8271</v>
      </c>
      <c r="R710" s="10" t="s">
        <v>8317</v>
      </c>
      <c r="S710" t="s">
        <v>8319</v>
      </c>
      <c r="T710">
        <f t="shared" si="57"/>
        <v>22</v>
      </c>
      <c r="U710">
        <f t="shared" si="58"/>
        <v>23.95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4">
        <f t="shared" si="55"/>
        <v>41948.041192129633</v>
      </c>
      <c r="L711" s="13">
        <f t="shared" si="59"/>
        <v>2014</v>
      </c>
      <c r="M711" s="14">
        <f t="shared" si="56"/>
        <v>41978.041192129633</v>
      </c>
      <c r="N711" t="b">
        <v>0</v>
      </c>
      <c r="O711">
        <v>2</v>
      </c>
      <c r="P711" t="b">
        <v>0</v>
      </c>
      <c r="Q711" t="s">
        <v>8271</v>
      </c>
      <c r="R711" s="10" t="s">
        <v>8317</v>
      </c>
      <c r="S711" t="s">
        <v>8319</v>
      </c>
      <c r="T711">
        <f t="shared" si="57"/>
        <v>0</v>
      </c>
      <c r="U711">
        <f t="shared" si="58"/>
        <v>30.5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4">
        <f t="shared" si="55"/>
        <v>41837.984976851854</v>
      </c>
      <c r="L712" s="13">
        <f t="shared" si="59"/>
        <v>2014</v>
      </c>
      <c r="M712" s="14">
        <f t="shared" si="56"/>
        <v>41871.030555555553</v>
      </c>
      <c r="N712" t="b">
        <v>0</v>
      </c>
      <c r="O712">
        <v>0</v>
      </c>
      <c r="P712" t="b">
        <v>0</v>
      </c>
      <c r="Q712" t="s">
        <v>8271</v>
      </c>
      <c r="R712" s="10" t="s">
        <v>8317</v>
      </c>
      <c r="S712" t="s">
        <v>8319</v>
      </c>
      <c r="T712">
        <f t="shared" si="57"/>
        <v>0</v>
      </c>
      <c r="U712">
        <f t="shared" si="58"/>
        <v>0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4">
        <f t="shared" si="55"/>
        <v>42678.459120370375</v>
      </c>
      <c r="L713" s="13">
        <f t="shared" si="59"/>
        <v>2016</v>
      </c>
      <c r="M713" s="14">
        <f t="shared" si="56"/>
        <v>42718.500787037032</v>
      </c>
      <c r="N713" t="b">
        <v>0</v>
      </c>
      <c r="O713">
        <v>338</v>
      </c>
      <c r="P713" t="b">
        <v>0</v>
      </c>
      <c r="Q713" t="s">
        <v>8271</v>
      </c>
      <c r="R713" s="10" t="s">
        <v>8317</v>
      </c>
      <c r="S713" t="s">
        <v>8319</v>
      </c>
      <c r="T713">
        <f t="shared" si="57"/>
        <v>34</v>
      </c>
      <c r="U713">
        <f t="shared" si="58"/>
        <v>99.97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4">
        <f t="shared" ref="K714:K777" si="60">(((J714/60)/60)/24)+DATE(1970,1,1)</f>
        <v>42384.680925925932</v>
      </c>
      <c r="L714" s="13">
        <f t="shared" si="59"/>
        <v>2016</v>
      </c>
      <c r="M714" s="14">
        <f t="shared" ref="M714:M777" si="61">(((I714/60)/60)/24)+DATE(1970,1,1)</f>
        <v>42414.680925925932</v>
      </c>
      <c r="N714" t="b">
        <v>0</v>
      </c>
      <c r="O714">
        <v>4</v>
      </c>
      <c r="P714" t="b">
        <v>0</v>
      </c>
      <c r="Q714" t="s">
        <v>8271</v>
      </c>
      <c r="R714" s="10" t="s">
        <v>8317</v>
      </c>
      <c r="S714" t="s">
        <v>8319</v>
      </c>
      <c r="T714">
        <f t="shared" ref="T714:T777" si="62">ROUND(E714/D714*100,0)</f>
        <v>0</v>
      </c>
      <c r="U714">
        <f t="shared" ref="U714:U777" si="63">IFERROR(ROUND(E714/O714,2),0)</f>
        <v>26.25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4">
        <f t="shared" si="60"/>
        <v>42496.529305555552</v>
      </c>
      <c r="L715" s="13">
        <f t="shared" si="59"/>
        <v>2016</v>
      </c>
      <c r="M715" s="14">
        <f t="shared" si="61"/>
        <v>42526.529305555552</v>
      </c>
      <c r="N715" t="b">
        <v>0</v>
      </c>
      <c r="O715">
        <v>1</v>
      </c>
      <c r="P715" t="b">
        <v>0</v>
      </c>
      <c r="Q715" t="s">
        <v>8271</v>
      </c>
      <c r="R715" s="10" t="s">
        <v>8317</v>
      </c>
      <c r="S715" t="s">
        <v>8319</v>
      </c>
      <c r="T715">
        <f t="shared" si="62"/>
        <v>1</v>
      </c>
      <c r="U715">
        <f t="shared" si="63"/>
        <v>199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4">
        <f t="shared" si="60"/>
        <v>42734.787986111114</v>
      </c>
      <c r="L716" s="13">
        <f t="shared" si="59"/>
        <v>2016</v>
      </c>
      <c r="M716" s="14">
        <f t="shared" si="61"/>
        <v>42794.787986111114</v>
      </c>
      <c r="N716" t="b">
        <v>0</v>
      </c>
      <c r="O716">
        <v>28</v>
      </c>
      <c r="P716" t="b">
        <v>0</v>
      </c>
      <c r="Q716" t="s">
        <v>8271</v>
      </c>
      <c r="R716" s="10" t="s">
        <v>8317</v>
      </c>
      <c r="S716" t="s">
        <v>8319</v>
      </c>
      <c r="T716">
        <f t="shared" si="62"/>
        <v>15</v>
      </c>
      <c r="U716">
        <f t="shared" si="63"/>
        <v>80.319999999999993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4">
        <f t="shared" si="60"/>
        <v>42273.090740740736</v>
      </c>
      <c r="L717" s="13">
        <f t="shared" si="59"/>
        <v>2015</v>
      </c>
      <c r="M717" s="14">
        <f t="shared" si="61"/>
        <v>42313.132407407407</v>
      </c>
      <c r="N717" t="b">
        <v>0</v>
      </c>
      <c r="O717">
        <v>12</v>
      </c>
      <c r="P717" t="b">
        <v>0</v>
      </c>
      <c r="Q717" t="s">
        <v>8271</v>
      </c>
      <c r="R717" s="10" t="s">
        <v>8317</v>
      </c>
      <c r="S717" t="s">
        <v>8319</v>
      </c>
      <c r="T717">
        <f t="shared" si="62"/>
        <v>5</v>
      </c>
      <c r="U717">
        <f t="shared" si="63"/>
        <v>115.75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4">
        <f t="shared" si="60"/>
        <v>41940.658645833333</v>
      </c>
      <c r="L718" s="13">
        <f t="shared" si="59"/>
        <v>2014</v>
      </c>
      <c r="M718" s="14">
        <f t="shared" si="61"/>
        <v>41974</v>
      </c>
      <c r="N718" t="b">
        <v>0</v>
      </c>
      <c r="O718">
        <v>16</v>
      </c>
      <c r="P718" t="b">
        <v>0</v>
      </c>
      <c r="Q718" t="s">
        <v>8271</v>
      </c>
      <c r="R718" s="10" t="s">
        <v>8317</v>
      </c>
      <c r="S718" t="s">
        <v>8319</v>
      </c>
      <c r="T718">
        <f t="shared" si="62"/>
        <v>10</v>
      </c>
      <c r="U718">
        <f t="shared" si="63"/>
        <v>44.69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4">
        <f t="shared" si="60"/>
        <v>41857.854189814818</v>
      </c>
      <c r="L719" s="13">
        <f t="shared" si="59"/>
        <v>2014</v>
      </c>
      <c r="M719" s="14">
        <f t="shared" si="61"/>
        <v>41887.854189814818</v>
      </c>
      <c r="N719" t="b">
        <v>0</v>
      </c>
      <c r="O719">
        <v>4</v>
      </c>
      <c r="P719" t="b">
        <v>0</v>
      </c>
      <c r="Q719" t="s">
        <v>8271</v>
      </c>
      <c r="R719" s="10" t="s">
        <v>8317</v>
      </c>
      <c r="S719" t="s">
        <v>8319</v>
      </c>
      <c r="T719">
        <f t="shared" si="62"/>
        <v>0</v>
      </c>
      <c r="U719">
        <f t="shared" si="63"/>
        <v>76.25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4">
        <f t="shared" si="60"/>
        <v>42752.845451388886</v>
      </c>
      <c r="L720" s="13">
        <f t="shared" si="59"/>
        <v>2017</v>
      </c>
      <c r="M720" s="14">
        <f t="shared" si="61"/>
        <v>42784.249305555553</v>
      </c>
      <c r="N720" t="b">
        <v>0</v>
      </c>
      <c r="O720">
        <v>4</v>
      </c>
      <c r="P720" t="b">
        <v>0</v>
      </c>
      <c r="Q720" t="s">
        <v>8271</v>
      </c>
      <c r="R720" s="10" t="s">
        <v>8317</v>
      </c>
      <c r="S720" t="s">
        <v>8319</v>
      </c>
      <c r="T720">
        <f t="shared" si="62"/>
        <v>1</v>
      </c>
      <c r="U720">
        <f t="shared" si="63"/>
        <v>22.5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4">
        <f t="shared" si="60"/>
        <v>42409.040231481486</v>
      </c>
      <c r="L721" s="13">
        <f t="shared" si="59"/>
        <v>2016</v>
      </c>
      <c r="M721" s="14">
        <f t="shared" si="61"/>
        <v>42423.040231481486</v>
      </c>
      <c r="N721" t="b">
        <v>0</v>
      </c>
      <c r="O721">
        <v>10</v>
      </c>
      <c r="P721" t="b">
        <v>0</v>
      </c>
      <c r="Q721" t="s">
        <v>8271</v>
      </c>
      <c r="R721" s="10" t="s">
        <v>8317</v>
      </c>
      <c r="S721" t="s">
        <v>8319</v>
      </c>
      <c r="T721">
        <f t="shared" si="62"/>
        <v>1</v>
      </c>
      <c r="U721">
        <f t="shared" si="63"/>
        <v>19.399999999999999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4">
        <f t="shared" si="60"/>
        <v>40909.649201388893</v>
      </c>
      <c r="L722" s="13">
        <f t="shared" si="59"/>
        <v>2012</v>
      </c>
      <c r="M722" s="14">
        <f t="shared" si="61"/>
        <v>40937.649201388893</v>
      </c>
      <c r="N722" t="b">
        <v>0</v>
      </c>
      <c r="O722">
        <v>41</v>
      </c>
      <c r="P722" t="b">
        <v>1</v>
      </c>
      <c r="Q722" t="s">
        <v>8272</v>
      </c>
      <c r="R722" s="10" t="s">
        <v>8320</v>
      </c>
      <c r="S722" t="s">
        <v>8321</v>
      </c>
      <c r="T722">
        <f t="shared" si="62"/>
        <v>144</v>
      </c>
      <c r="U722">
        <f t="shared" si="63"/>
        <v>66.709999999999994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4">
        <f t="shared" si="60"/>
        <v>41807.571840277778</v>
      </c>
      <c r="L723" s="13">
        <f t="shared" si="59"/>
        <v>2014</v>
      </c>
      <c r="M723" s="14">
        <f t="shared" si="61"/>
        <v>41852.571840277778</v>
      </c>
      <c r="N723" t="b">
        <v>0</v>
      </c>
      <c r="O723">
        <v>119</v>
      </c>
      <c r="P723" t="b">
        <v>1</v>
      </c>
      <c r="Q723" t="s">
        <v>8272</v>
      </c>
      <c r="R723" s="10" t="s">
        <v>8320</v>
      </c>
      <c r="S723" t="s">
        <v>8321</v>
      </c>
      <c r="T723">
        <f t="shared" si="62"/>
        <v>122</v>
      </c>
      <c r="U723">
        <f t="shared" si="63"/>
        <v>84.14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4">
        <f t="shared" si="60"/>
        <v>40977.805300925924</v>
      </c>
      <c r="L724" s="13">
        <f t="shared" si="59"/>
        <v>2012</v>
      </c>
      <c r="M724" s="14">
        <f t="shared" si="61"/>
        <v>41007.76363425926</v>
      </c>
      <c r="N724" t="b">
        <v>0</v>
      </c>
      <c r="O724">
        <v>153</v>
      </c>
      <c r="P724" t="b">
        <v>1</v>
      </c>
      <c r="Q724" t="s">
        <v>8272</v>
      </c>
      <c r="R724" s="10" t="s">
        <v>8320</v>
      </c>
      <c r="S724" t="s">
        <v>8321</v>
      </c>
      <c r="T724">
        <f t="shared" si="62"/>
        <v>132</v>
      </c>
      <c r="U724">
        <f t="shared" si="63"/>
        <v>215.73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4">
        <f t="shared" si="60"/>
        <v>42184.816539351858</v>
      </c>
      <c r="L725" s="13">
        <f t="shared" si="59"/>
        <v>2015</v>
      </c>
      <c r="M725" s="14">
        <f t="shared" si="61"/>
        <v>42215.165972222225</v>
      </c>
      <c r="N725" t="b">
        <v>0</v>
      </c>
      <c r="O725">
        <v>100</v>
      </c>
      <c r="P725" t="b">
        <v>1</v>
      </c>
      <c r="Q725" t="s">
        <v>8272</v>
      </c>
      <c r="R725" s="10" t="s">
        <v>8320</v>
      </c>
      <c r="S725" t="s">
        <v>8321</v>
      </c>
      <c r="T725">
        <f t="shared" si="62"/>
        <v>109</v>
      </c>
      <c r="U725">
        <f t="shared" si="63"/>
        <v>54.69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4">
        <f t="shared" si="60"/>
        <v>40694.638460648144</v>
      </c>
      <c r="L726" s="13">
        <f t="shared" si="59"/>
        <v>2011</v>
      </c>
      <c r="M726" s="14">
        <f t="shared" si="61"/>
        <v>40724.638460648144</v>
      </c>
      <c r="N726" t="b">
        <v>0</v>
      </c>
      <c r="O726">
        <v>143</v>
      </c>
      <c r="P726" t="b">
        <v>1</v>
      </c>
      <c r="Q726" t="s">
        <v>8272</v>
      </c>
      <c r="R726" s="10" t="s">
        <v>8320</v>
      </c>
      <c r="S726" t="s">
        <v>8321</v>
      </c>
      <c r="T726">
        <f t="shared" si="62"/>
        <v>105</v>
      </c>
      <c r="U726">
        <f t="shared" si="63"/>
        <v>51.63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4">
        <f t="shared" si="60"/>
        <v>42321.626296296294</v>
      </c>
      <c r="L727" s="13">
        <f t="shared" si="59"/>
        <v>2015</v>
      </c>
      <c r="M727" s="14">
        <f t="shared" si="61"/>
        <v>42351.626296296294</v>
      </c>
      <c r="N727" t="b">
        <v>0</v>
      </c>
      <c r="O727">
        <v>140</v>
      </c>
      <c r="P727" t="b">
        <v>1</v>
      </c>
      <c r="Q727" t="s">
        <v>8272</v>
      </c>
      <c r="R727" s="10" t="s">
        <v>8320</v>
      </c>
      <c r="S727" t="s">
        <v>8321</v>
      </c>
      <c r="T727">
        <f t="shared" si="62"/>
        <v>100</v>
      </c>
      <c r="U727">
        <f t="shared" si="63"/>
        <v>143.36000000000001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4">
        <f t="shared" si="60"/>
        <v>41346.042673611111</v>
      </c>
      <c r="L728" s="13">
        <f t="shared" si="59"/>
        <v>2013</v>
      </c>
      <c r="M728" s="14">
        <f t="shared" si="61"/>
        <v>41376.042673611111</v>
      </c>
      <c r="N728" t="b">
        <v>0</v>
      </c>
      <c r="O728">
        <v>35</v>
      </c>
      <c r="P728" t="b">
        <v>1</v>
      </c>
      <c r="Q728" t="s">
        <v>8272</v>
      </c>
      <c r="R728" s="10" t="s">
        <v>8320</v>
      </c>
      <c r="S728" t="s">
        <v>8321</v>
      </c>
      <c r="T728">
        <f t="shared" si="62"/>
        <v>101</v>
      </c>
      <c r="U728">
        <f t="shared" si="63"/>
        <v>72.430000000000007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4">
        <f t="shared" si="60"/>
        <v>41247.020243055551</v>
      </c>
      <c r="L729" s="13">
        <f t="shared" si="59"/>
        <v>2012</v>
      </c>
      <c r="M729" s="14">
        <f t="shared" si="61"/>
        <v>41288.888888888891</v>
      </c>
      <c r="N729" t="b">
        <v>0</v>
      </c>
      <c r="O729">
        <v>149</v>
      </c>
      <c r="P729" t="b">
        <v>1</v>
      </c>
      <c r="Q729" t="s">
        <v>8272</v>
      </c>
      <c r="R729" s="10" t="s">
        <v>8320</v>
      </c>
      <c r="S729" t="s">
        <v>8321</v>
      </c>
      <c r="T729">
        <f t="shared" si="62"/>
        <v>156</v>
      </c>
      <c r="U729">
        <f t="shared" si="63"/>
        <v>36.53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4">
        <f t="shared" si="60"/>
        <v>40731.837465277778</v>
      </c>
      <c r="L730" s="13">
        <f t="shared" si="59"/>
        <v>2011</v>
      </c>
      <c r="M730" s="14">
        <f t="shared" si="61"/>
        <v>40776.837465277778</v>
      </c>
      <c r="N730" t="b">
        <v>0</v>
      </c>
      <c r="O730">
        <v>130</v>
      </c>
      <c r="P730" t="b">
        <v>1</v>
      </c>
      <c r="Q730" t="s">
        <v>8272</v>
      </c>
      <c r="R730" s="10" t="s">
        <v>8320</v>
      </c>
      <c r="S730" t="s">
        <v>8321</v>
      </c>
      <c r="T730">
        <f t="shared" si="62"/>
        <v>106</v>
      </c>
      <c r="U730">
        <f t="shared" si="63"/>
        <v>60.9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4">
        <f t="shared" si="60"/>
        <v>41111.185891203706</v>
      </c>
      <c r="L731" s="13">
        <f t="shared" si="59"/>
        <v>2012</v>
      </c>
      <c r="M731" s="14">
        <f t="shared" si="61"/>
        <v>41171.185891203706</v>
      </c>
      <c r="N731" t="b">
        <v>0</v>
      </c>
      <c r="O731">
        <v>120</v>
      </c>
      <c r="P731" t="b">
        <v>1</v>
      </c>
      <c r="Q731" t="s">
        <v>8272</v>
      </c>
      <c r="R731" s="10" t="s">
        <v>8320</v>
      </c>
      <c r="S731" t="s">
        <v>8321</v>
      </c>
      <c r="T731">
        <f t="shared" si="62"/>
        <v>131</v>
      </c>
      <c r="U731">
        <f t="shared" si="63"/>
        <v>43.55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4">
        <f t="shared" si="60"/>
        <v>40854.745266203703</v>
      </c>
      <c r="L732" s="13">
        <f t="shared" si="59"/>
        <v>2011</v>
      </c>
      <c r="M732" s="14">
        <f t="shared" si="61"/>
        <v>40884.745266203703</v>
      </c>
      <c r="N732" t="b">
        <v>0</v>
      </c>
      <c r="O732">
        <v>265</v>
      </c>
      <c r="P732" t="b">
        <v>1</v>
      </c>
      <c r="Q732" t="s">
        <v>8272</v>
      </c>
      <c r="R732" s="10" t="s">
        <v>8320</v>
      </c>
      <c r="S732" t="s">
        <v>8321</v>
      </c>
      <c r="T732">
        <f t="shared" si="62"/>
        <v>132</v>
      </c>
      <c r="U732">
        <f t="shared" si="63"/>
        <v>99.77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4">
        <f t="shared" si="60"/>
        <v>40879.795682870368</v>
      </c>
      <c r="L733" s="13">
        <f t="shared" si="59"/>
        <v>2011</v>
      </c>
      <c r="M733" s="14">
        <f t="shared" si="61"/>
        <v>40930.25</v>
      </c>
      <c r="N733" t="b">
        <v>0</v>
      </c>
      <c r="O733">
        <v>71</v>
      </c>
      <c r="P733" t="b">
        <v>1</v>
      </c>
      <c r="Q733" t="s">
        <v>8272</v>
      </c>
      <c r="R733" s="10" t="s">
        <v>8320</v>
      </c>
      <c r="S733" t="s">
        <v>8321</v>
      </c>
      <c r="T733">
        <f t="shared" si="62"/>
        <v>126</v>
      </c>
      <c r="U733">
        <f t="shared" si="63"/>
        <v>88.73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4">
        <f t="shared" si="60"/>
        <v>41486.424317129626</v>
      </c>
      <c r="L734" s="13">
        <f t="shared" si="59"/>
        <v>2013</v>
      </c>
      <c r="M734" s="14">
        <f t="shared" si="61"/>
        <v>41546.424317129626</v>
      </c>
      <c r="N734" t="b">
        <v>0</v>
      </c>
      <c r="O734">
        <v>13</v>
      </c>
      <c r="P734" t="b">
        <v>1</v>
      </c>
      <c r="Q734" t="s">
        <v>8272</v>
      </c>
      <c r="R734" s="10" t="s">
        <v>8320</v>
      </c>
      <c r="S734" t="s">
        <v>8321</v>
      </c>
      <c r="T734">
        <f t="shared" si="62"/>
        <v>160</v>
      </c>
      <c r="U734">
        <f t="shared" si="63"/>
        <v>4.92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4">
        <f t="shared" si="60"/>
        <v>41598.420046296298</v>
      </c>
      <c r="L735" s="13">
        <f t="shared" si="59"/>
        <v>2013</v>
      </c>
      <c r="M735" s="14">
        <f t="shared" si="61"/>
        <v>41628.420046296298</v>
      </c>
      <c r="N735" t="b">
        <v>0</v>
      </c>
      <c r="O735">
        <v>169</v>
      </c>
      <c r="P735" t="b">
        <v>1</v>
      </c>
      <c r="Q735" t="s">
        <v>8272</v>
      </c>
      <c r="R735" s="10" t="s">
        <v>8320</v>
      </c>
      <c r="S735" t="s">
        <v>8321</v>
      </c>
      <c r="T735">
        <f t="shared" si="62"/>
        <v>120</v>
      </c>
      <c r="U735">
        <f t="shared" si="63"/>
        <v>17.82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4">
        <f t="shared" si="60"/>
        <v>42102.164583333331</v>
      </c>
      <c r="L736" s="13">
        <f t="shared" si="59"/>
        <v>2015</v>
      </c>
      <c r="M736" s="14">
        <f t="shared" si="61"/>
        <v>42133.208333333328</v>
      </c>
      <c r="N736" t="b">
        <v>0</v>
      </c>
      <c r="O736">
        <v>57</v>
      </c>
      <c r="P736" t="b">
        <v>1</v>
      </c>
      <c r="Q736" t="s">
        <v>8272</v>
      </c>
      <c r="R736" s="10" t="s">
        <v>8320</v>
      </c>
      <c r="S736" t="s">
        <v>8321</v>
      </c>
      <c r="T736">
        <f t="shared" si="62"/>
        <v>126</v>
      </c>
      <c r="U736">
        <f t="shared" si="63"/>
        <v>187.19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4">
        <f t="shared" si="60"/>
        <v>41946.029467592591</v>
      </c>
      <c r="L737" s="13">
        <f t="shared" si="59"/>
        <v>2014</v>
      </c>
      <c r="M737" s="14">
        <f t="shared" si="61"/>
        <v>41977.027083333334</v>
      </c>
      <c r="N737" t="b">
        <v>0</v>
      </c>
      <c r="O737">
        <v>229</v>
      </c>
      <c r="P737" t="b">
        <v>1</v>
      </c>
      <c r="Q737" t="s">
        <v>8272</v>
      </c>
      <c r="R737" s="10" t="s">
        <v>8320</v>
      </c>
      <c r="S737" t="s">
        <v>8321</v>
      </c>
      <c r="T737">
        <f t="shared" si="62"/>
        <v>114</v>
      </c>
      <c r="U737">
        <f t="shared" si="63"/>
        <v>234.81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4">
        <f t="shared" si="60"/>
        <v>41579.734259259261</v>
      </c>
      <c r="L738" s="13">
        <f t="shared" si="59"/>
        <v>2013</v>
      </c>
      <c r="M738" s="14">
        <f t="shared" si="61"/>
        <v>41599.207638888889</v>
      </c>
      <c r="N738" t="b">
        <v>0</v>
      </c>
      <c r="O738">
        <v>108</v>
      </c>
      <c r="P738" t="b">
        <v>1</v>
      </c>
      <c r="Q738" t="s">
        <v>8272</v>
      </c>
      <c r="R738" s="10" t="s">
        <v>8320</v>
      </c>
      <c r="S738" t="s">
        <v>8321</v>
      </c>
      <c r="T738">
        <f t="shared" si="62"/>
        <v>315</v>
      </c>
      <c r="U738">
        <f t="shared" si="63"/>
        <v>105.05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4">
        <f t="shared" si="60"/>
        <v>41667.275312500002</v>
      </c>
      <c r="L739" s="13">
        <f t="shared" si="59"/>
        <v>2014</v>
      </c>
      <c r="M739" s="14">
        <f t="shared" si="61"/>
        <v>41684.833333333336</v>
      </c>
      <c r="N739" t="b">
        <v>0</v>
      </c>
      <c r="O739">
        <v>108</v>
      </c>
      <c r="P739" t="b">
        <v>1</v>
      </c>
      <c r="Q739" t="s">
        <v>8272</v>
      </c>
      <c r="R739" s="10" t="s">
        <v>8320</v>
      </c>
      <c r="S739" t="s">
        <v>8321</v>
      </c>
      <c r="T739">
        <f t="shared" si="62"/>
        <v>122</v>
      </c>
      <c r="U739">
        <f t="shared" si="63"/>
        <v>56.67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4">
        <f t="shared" si="60"/>
        <v>41943.604097222218</v>
      </c>
      <c r="L740" s="13">
        <f t="shared" si="59"/>
        <v>2014</v>
      </c>
      <c r="M740" s="14">
        <f t="shared" si="61"/>
        <v>41974.207638888889</v>
      </c>
      <c r="N740" t="b">
        <v>0</v>
      </c>
      <c r="O740">
        <v>41</v>
      </c>
      <c r="P740" t="b">
        <v>1</v>
      </c>
      <c r="Q740" t="s">
        <v>8272</v>
      </c>
      <c r="R740" s="10" t="s">
        <v>8320</v>
      </c>
      <c r="S740" t="s">
        <v>8321</v>
      </c>
      <c r="T740">
        <f t="shared" si="62"/>
        <v>107</v>
      </c>
      <c r="U740">
        <f t="shared" si="63"/>
        <v>39.049999999999997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4">
        <f t="shared" si="60"/>
        <v>41829.502650462964</v>
      </c>
      <c r="L741" s="13">
        <f t="shared" si="59"/>
        <v>2014</v>
      </c>
      <c r="M741" s="14">
        <f t="shared" si="61"/>
        <v>41862.502650462964</v>
      </c>
      <c r="N741" t="b">
        <v>0</v>
      </c>
      <c r="O741">
        <v>139</v>
      </c>
      <c r="P741" t="b">
        <v>1</v>
      </c>
      <c r="Q741" t="s">
        <v>8272</v>
      </c>
      <c r="R741" s="10" t="s">
        <v>8320</v>
      </c>
      <c r="S741" t="s">
        <v>8321</v>
      </c>
      <c r="T741">
        <f t="shared" si="62"/>
        <v>158</v>
      </c>
      <c r="U741">
        <f t="shared" si="63"/>
        <v>68.349999999999994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4">
        <f t="shared" si="60"/>
        <v>42162.146782407406</v>
      </c>
      <c r="L742" s="13">
        <f t="shared" si="59"/>
        <v>2015</v>
      </c>
      <c r="M742" s="14">
        <f t="shared" si="61"/>
        <v>42176.146782407406</v>
      </c>
      <c r="N742" t="b">
        <v>0</v>
      </c>
      <c r="O742">
        <v>19</v>
      </c>
      <c r="P742" t="b">
        <v>1</v>
      </c>
      <c r="Q742" t="s">
        <v>8272</v>
      </c>
      <c r="R742" s="10" t="s">
        <v>8320</v>
      </c>
      <c r="S742" t="s">
        <v>8321</v>
      </c>
      <c r="T742">
        <f t="shared" si="62"/>
        <v>107</v>
      </c>
      <c r="U742">
        <f t="shared" si="63"/>
        <v>169.58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4">
        <f t="shared" si="60"/>
        <v>41401.648217592592</v>
      </c>
      <c r="L743" s="13">
        <f t="shared" si="59"/>
        <v>2013</v>
      </c>
      <c r="M743" s="14">
        <f t="shared" si="61"/>
        <v>41436.648217592592</v>
      </c>
      <c r="N743" t="b">
        <v>0</v>
      </c>
      <c r="O743">
        <v>94</v>
      </c>
      <c r="P743" t="b">
        <v>1</v>
      </c>
      <c r="Q743" t="s">
        <v>8272</v>
      </c>
      <c r="R743" s="10" t="s">
        <v>8320</v>
      </c>
      <c r="S743" t="s">
        <v>8321</v>
      </c>
      <c r="T743">
        <f t="shared" si="62"/>
        <v>102</v>
      </c>
      <c r="U743">
        <f t="shared" si="63"/>
        <v>141.41999999999999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4">
        <f t="shared" si="60"/>
        <v>41689.917962962965</v>
      </c>
      <c r="L744" s="13">
        <f t="shared" si="59"/>
        <v>2014</v>
      </c>
      <c r="M744" s="14">
        <f t="shared" si="61"/>
        <v>41719.876296296294</v>
      </c>
      <c r="N744" t="b">
        <v>0</v>
      </c>
      <c r="O744">
        <v>23</v>
      </c>
      <c r="P744" t="b">
        <v>1</v>
      </c>
      <c r="Q744" t="s">
        <v>8272</v>
      </c>
      <c r="R744" s="10" t="s">
        <v>8320</v>
      </c>
      <c r="S744" t="s">
        <v>8321</v>
      </c>
      <c r="T744">
        <f t="shared" si="62"/>
        <v>111</v>
      </c>
      <c r="U744">
        <f t="shared" si="63"/>
        <v>67.39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4">
        <f t="shared" si="60"/>
        <v>40990.709317129629</v>
      </c>
      <c r="L745" s="13">
        <f t="shared" si="59"/>
        <v>2012</v>
      </c>
      <c r="M745" s="14">
        <f t="shared" si="61"/>
        <v>41015.875</v>
      </c>
      <c r="N745" t="b">
        <v>0</v>
      </c>
      <c r="O745">
        <v>15</v>
      </c>
      <c r="P745" t="b">
        <v>1</v>
      </c>
      <c r="Q745" t="s">
        <v>8272</v>
      </c>
      <c r="R745" s="10" t="s">
        <v>8320</v>
      </c>
      <c r="S745" t="s">
        <v>8321</v>
      </c>
      <c r="T745">
        <f t="shared" si="62"/>
        <v>148</v>
      </c>
      <c r="U745">
        <f t="shared" si="63"/>
        <v>54.27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4">
        <f t="shared" si="60"/>
        <v>41226.95721064815</v>
      </c>
      <c r="L746" s="13">
        <f t="shared" si="59"/>
        <v>2012</v>
      </c>
      <c r="M746" s="14">
        <f t="shared" si="61"/>
        <v>41256.95721064815</v>
      </c>
      <c r="N746" t="b">
        <v>0</v>
      </c>
      <c r="O746">
        <v>62</v>
      </c>
      <c r="P746" t="b">
        <v>1</v>
      </c>
      <c r="Q746" t="s">
        <v>8272</v>
      </c>
      <c r="R746" s="10" t="s">
        <v>8320</v>
      </c>
      <c r="S746" t="s">
        <v>8321</v>
      </c>
      <c r="T746">
        <f t="shared" si="62"/>
        <v>102</v>
      </c>
      <c r="U746">
        <f t="shared" si="63"/>
        <v>82.52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4">
        <f t="shared" si="60"/>
        <v>41367.572280092594</v>
      </c>
      <c r="L747" s="13">
        <f t="shared" si="59"/>
        <v>2013</v>
      </c>
      <c r="M747" s="14">
        <f t="shared" si="61"/>
        <v>41397.572280092594</v>
      </c>
      <c r="N747" t="b">
        <v>0</v>
      </c>
      <c r="O747">
        <v>74</v>
      </c>
      <c r="P747" t="b">
        <v>1</v>
      </c>
      <c r="Q747" t="s">
        <v>8272</v>
      </c>
      <c r="R747" s="10" t="s">
        <v>8320</v>
      </c>
      <c r="S747" t="s">
        <v>8321</v>
      </c>
      <c r="T747">
        <f t="shared" si="62"/>
        <v>179</v>
      </c>
      <c r="U747">
        <f t="shared" si="63"/>
        <v>53.73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4">
        <f t="shared" si="60"/>
        <v>41157.042928240742</v>
      </c>
      <c r="L748" s="13">
        <f t="shared" si="59"/>
        <v>2012</v>
      </c>
      <c r="M748" s="14">
        <f t="shared" si="61"/>
        <v>41175.165972222225</v>
      </c>
      <c r="N748" t="b">
        <v>0</v>
      </c>
      <c r="O748">
        <v>97</v>
      </c>
      <c r="P748" t="b">
        <v>1</v>
      </c>
      <c r="Q748" t="s">
        <v>8272</v>
      </c>
      <c r="R748" s="10" t="s">
        <v>8320</v>
      </c>
      <c r="S748" t="s">
        <v>8321</v>
      </c>
      <c r="T748">
        <f t="shared" si="62"/>
        <v>111</v>
      </c>
      <c r="U748">
        <f t="shared" si="63"/>
        <v>34.21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4">
        <f t="shared" si="60"/>
        <v>41988.548831018517</v>
      </c>
      <c r="L749" s="13">
        <f t="shared" si="59"/>
        <v>2014</v>
      </c>
      <c r="M749" s="14">
        <f t="shared" si="61"/>
        <v>42019.454166666663</v>
      </c>
      <c r="N749" t="b">
        <v>0</v>
      </c>
      <c r="O749">
        <v>55</v>
      </c>
      <c r="P749" t="b">
        <v>1</v>
      </c>
      <c r="Q749" t="s">
        <v>8272</v>
      </c>
      <c r="R749" s="10" t="s">
        <v>8320</v>
      </c>
      <c r="S749" t="s">
        <v>8321</v>
      </c>
      <c r="T749">
        <f t="shared" si="62"/>
        <v>100</v>
      </c>
      <c r="U749">
        <f t="shared" si="63"/>
        <v>127.33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4">
        <f t="shared" si="60"/>
        <v>41831.846828703703</v>
      </c>
      <c r="L750" s="13">
        <f t="shared" si="59"/>
        <v>2014</v>
      </c>
      <c r="M750" s="14">
        <f t="shared" si="61"/>
        <v>41861.846828703703</v>
      </c>
      <c r="N750" t="b">
        <v>0</v>
      </c>
      <c r="O750">
        <v>44</v>
      </c>
      <c r="P750" t="b">
        <v>1</v>
      </c>
      <c r="Q750" t="s">
        <v>8272</v>
      </c>
      <c r="R750" s="10" t="s">
        <v>8320</v>
      </c>
      <c r="S750" t="s">
        <v>8321</v>
      </c>
      <c r="T750">
        <f t="shared" si="62"/>
        <v>100</v>
      </c>
      <c r="U750">
        <f t="shared" si="63"/>
        <v>45.57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4">
        <f t="shared" si="60"/>
        <v>42733.94131944445</v>
      </c>
      <c r="L751" s="13">
        <f t="shared" si="59"/>
        <v>2016</v>
      </c>
      <c r="M751" s="14">
        <f t="shared" si="61"/>
        <v>42763.94131944445</v>
      </c>
      <c r="N751" t="b">
        <v>0</v>
      </c>
      <c r="O751">
        <v>110</v>
      </c>
      <c r="P751" t="b">
        <v>1</v>
      </c>
      <c r="Q751" t="s">
        <v>8272</v>
      </c>
      <c r="R751" s="10" t="s">
        <v>8320</v>
      </c>
      <c r="S751" t="s">
        <v>8321</v>
      </c>
      <c r="T751">
        <f t="shared" si="62"/>
        <v>106</v>
      </c>
      <c r="U751">
        <f t="shared" si="63"/>
        <v>95.96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4">
        <f t="shared" si="60"/>
        <v>41299.878148148149</v>
      </c>
      <c r="L752" s="13">
        <f t="shared" si="59"/>
        <v>2013</v>
      </c>
      <c r="M752" s="14">
        <f t="shared" si="61"/>
        <v>41329.878148148149</v>
      </c>
      <c r="N752" t="b">
        <v>0</v>
      </c>
      <c r="O752">
        <v>59</v>
      </c>
      <c r="P752" t="b">
        <v>1</v>
      </c>
      <c r="Q752" t="s">
        <v>8272</v>
      </c>
      <c r="R752" s="10" t="s">
        <v>8320</v>
      </c>
      <c r="S752" t="s">
        <v>8321</v>
      </c>
      <c r="T752">
        <f t="shared" si="62"/>
        <v>103</v>
      </c>
      <c r="U752">
        <f t="shared" si="63"/>
        <v>77.27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4">
        <f t="shared" si="60"/>
        <v>40713.630497685182</v>
      </c>
      <c r="L753" s="13">
        <f t="shared" si="59"/>
        <v>2011</v>
      </c>
      <c r="M753" s="14">
        <f t="shared" si="61"/>
        <v>40759.630497685182</v>
      </c>
      <c r="N753" t="b">
        <v>0</v>
      </c>
      <c r="O753">
        <v>62</v>
      </c>
      <c r="P753" t="b">
        <v>1</v>
      </c>
      <c r="Q753" t="s">
        <v>8272</v>
      </c>
      <c r="R753" s="10" t="s">
        <v>8320</v>
      </c>
      <c r="S753" t="s">
        <v>8321</v>
      </c>
      <c r="T753">
        <f t="shared" si="62"/>
        <v>119</v>
      </c>
      <c r="U753">
        <f t="shared" si="63"/>
        <v>57.34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4">
        <f t="shared" si="60"/>
        <v>42639.421493055561</v>
      </c>
      <c r="L754" s="13">
        <f t="shared" si="59"/>
        <v>2016</v>
      </c>
      <c r="M754" s="14">
        <f t="shared" si="61"/>
        <v>42659.458333333328</v>
      </c>
      <c r="N754" t="b">
        <v>0</v>
      </c>
      <c r="O754">
        <v>105</v>
      </c>
      <c r="P754" t="b">
        <v>1</v>
      </c>
      <c r="Q754" t="s">
        <v>8272</v>
      </c>
      <c r="R754" s="10" t="s">
        <v>8320</v>
      </c>
      <c r="S754" t="s">
        <v>8321</v>
      </c>
      <c r="T754">
        <f t="shared" si="62"/>
        <v>112</v>
      </c>
      <c r="U754">
        <f t="shared" si="63"/>
        <v>53.19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4">
        <f t="shared" si="60"/>
        <v>42019.590173611112</v>
      </c>
      <c r="L755" s="13">
        <f t="shared" si="59"/>
        <v>2015</v>
      </c>
      <c r="M755" s="14">
        <f t="shared" si="61"/>
        <v>42049.590173611112</v>
      </c>
      <c r="N755" t="b">
        <v>0</v>
      </c>
      <c r="O755">
        <v>26</v>
      </c>
      <c r="P755" t="b">
        <v>1</v>
      </c>
      <c r="Q755" t="s">
        <v>8272</v>
      </c>
      <c r="R755" s="10" t="s">
        <v>8320</v>
      </c>
      <c r="S755" t="s">
        <v>8321</v>
      </c>
      <c r="T755">
        <f t="shared" si="62"/>
        <v>128</v>
      </c>
      <c r="U755">
        <f t="shared" si="63"/>
        <v>492.31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4">
        <f t="shared" si="60"/>
        <v>41249.749085648145</v>
      </c>
      <c r="L756" s="13">
        <f t="shared" si="59"/>
        <v>2012</v>
      </c>
      <c r="M756" s="14">
        <f t="shared" si="61"/>
        <v>41279.749085648145</v>
      </c>
      <c r="N756" t="b">
        <v>0</v>
      </c>
      <c r="O756">
        <v>49</v>
      </c>
      <c r="P756" t="b">
        <v>1</v>
      </c>
      <c r="Q756" t="s">
        <v>8272</v>
      </c>
      <c r="R756" s="10" t="s">
        <v>8320</v>
      </c>
      <c r="S756" t="s">
        <v>8321</v>
      </c>
      <c r="T756">
        <f t="shared" si="62"/>
        <v>104</v>
      </c>
      <c r="U756">
        <f t="shared" si="63"/>
        <v>42.35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4">
        <f t="shared" si="60"/>
        <v>41383.605057870373</v>
      </c>
      <c r="L757" s="13">
        <f t="shared" si="59"/>
        <v>2013</v>
      </c>
      <c r="M757" s="14">
        <f t="shared" si="61"/>
        <v>41414.02847222222</v>
      </c>
      <c r="N757" t="b">
        <v>0</v>
      </c>
      <c r="O757">
        <v>68</v>
      </c>
      <c r="P757" t="b">
        <v>1</v>
      </c>
      <c r="Q757" t="s">
        <v>8272</v>
      </c>
      <c r="R757" s="10" t="s">
        <v>8320</v>
      </c>
      <c r="S757" t="s">
        <v>8321</v>
      </c>
      <c r="T757">
        <f t="shared" si="62"/>
        <v>102</v>
      </c>
      <c r="U757">
        <f t="shared" si="63"/>
        <v>37.47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4">
        <f t="shared" si="60"/>
        <v>40590.766886574071</v>
      </c>
      <c r="L758" s="13">
        <f t="shared" si="59"/>
        <v>2011</v>
      </c>
      <c r="M758" s="14">
        <f t="shared" si="61"/>
        <v>40651.725219907406</v>
      </c>
      <c r="N758" t="b">
        <v>0</v>
      </c>
      <c r="O758">
        <v>22</v>
      </c>
      <c r="P758" t="b">
        <v>1</v>
      </c>
      <c r="Q758" t="s">
        <v>8272</v>
      </c>
      <c r="R758" s="10" t="s">
        <v>8320</v>
      </c>
      <c r="S758" t="s">
        <v>8321</v>
      </c>
      <c r="T758">
        <f t="shared" si="62"/>
        <v>118</v>
      </c>
      <c r="U758">
        <f t="shared" si="63"/>
        <v>37.450000000000003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4">
        <f t="shared" si="60"/>
        <v>41235.054560185185</v>
      </c>
      <c r="L759" s="13">
        <f t="shared" si="59"/>
        <v>2012</v>
      </c>
      <c r="M759" s="14">
        <f t="shared" si="61"/>
        <v>41249.054560185185</v>
      </c>
      <c r="N759" t="b">
        <v>0</v>
      </c>
      <c r="O759">
        <v>18</v>
      </c>
      <c r="P759" t="b">
        <v>1</v>
      </c>
      <c r="Q759" t="s">
        <v>8272</v>
      </c>
      <c r="R759" s="10" t="s">
        <v>8320</v>
      </c>
      <c r="S759" t="s">
        <v>8321</v>
      </c>
      <c r="T759">
        <f t="shared" si="62"/>
        <v>238</v>
      </c>
      <c r="U759">
        <f t="shared" si="63"/>
        <v>33.06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4">
        <f t="shared" si="60"/>
        <v>40429.836435185185</v>
      </c>
      <c r="L760" s="13">
        <f t="shared" si="59"/>
        <v>2010</v>
      </c>
      <c r="M760" s="14">
        <f t="shared" si="61"/>
        <v>40459.836435185185</v>
      </c>
      <c r="N760" t="b">
        <v>0</v>
      </c>
      <c r="O760">
        <v>19</v>
      </c>
      <c r="P760" t="b">
        <v>1</v>
      </c>
      <c r="Q760" t="s">
        <v>8272</v>
      </c>
      <c r="R760" s="10" t="s">
        <v>8320</v>
      </c>
      <c r="S760" t="s">
        <v>8321</v>
      </c>
      <c r="T760">
        <f t="shared" si="62"/>
        <v>102</v>
      </c>
      <c r="U760">
        <f t="shared" si="63"/>
        <v>134.21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4">
        <f t="shared" si="60"/>
        <v>41789.330312500002</v>
      </c>
      <c r="L761" s="13">
        <f t="shared" si="59"/>
        <v>2014</v>
      </c>
      <c r="M761" s="14">
        <f t="shared" si="61"/>
        <v>41829.330312500002</v>
      </c>
      <c r="N761" t="b">
        <v>0</v>
      </c>
      <c r="O761">
        <v>99</v>
      </c>
      <c r="P761" t="b">
        <v>1</v>
      </c>
      <c r="Q761" t="s">
        <v>8272</v>
      </c>
      <c r="R761" s="10" t="s">
        <v>8320</v>
      </c>
      <c r="S761" t="s">
        <v>8321</v>
      </c>
      <c r="T761">
        <f t="shared" si="62"/>
        <v>102</v>
      </c>
      <c r="U761">
        <f t="shared" si="63"/>
        <v>51.47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4">
        <f t="shared" si="60"/>
        <v>42670.764039351852</v>
      </c>
      <c r="L762" s="13">
        <f t="shared" si="59"/>
        <v>2016</v>
      </c>
      <c r="M762" s="14">
        <f t="shared" si="61"/>
        <v>42700.805706018517</v>
      </c>
      <c r="N762" t="b">
        <v>0</v>
      </c>
      <c r="O762">
        <v>0</v>
      </c>
      <c r="P762" t="b">
        <v>0</v>
      </c>
      <c r="Q762" t="s">
        <v>8273</v>
      </c>
      <c r="R762" s="10" t="s">
        <v>8320</v>
      </c>
      <c r="S762" t="s">
        <v>8322</v>
      </c>
      <c r="T762">
        <f t="shared" si="62"/>
        <v>0</v>
      </c>
      <c r="U762">
        <f t="shared" si="63"/>
        <v>0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4">
        <f t="shared" si="60"/>
        <v>41642.751458333332</v>
      </c>
      <c r="L763" s="13">
        <f t="shared" si="59"/>
        <v>2014</v>
      </c>
      <c r="M763" s="14">
        <f t="shared" si="61"/>
        <v>41672.751458333332</v>
      </c>
      <c r="N763" t="b">
        <v>0</v>
      </c>
      <c r="O763">
        <v>6</v>
      </c>
      <c r="P763" t="b">
        <v>0</v>
      </c>
      <c r="Q763" t="s">
        <v>8273</v>
      </c>
      <c r="R763" s="10" t="s">
        <v>8320</v>
      </c>
      <c r="S763" t="s">
        <v>8322</v>
      </c>
      <c r="T763">
        <f t="shared" si="62"/>
        <v>5</v>
      </c>
      <c r="U763">
        <f t="shared" si="63"/>
        <v>39.17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4">
        <f t="shared" si="60"/>
        <v>42690.858449074076</v>
      </c>
      <c r="L764" s="13">
        <f t="shared" si="59"/>
        <v>2016</v>
      </c>
      <c r="M764" s="14">
        <f t="shared" si="61"/>
        <v>42708.25</v>
      </c>
      <c r="N764" t="b">
        <v>0</v>
      </c>
      <c r="O764">
        <v>0</v>
      </c>
      <c r="P764" t="b">
        <v>0</v>
      </c>
      <c r="Q764" t="s">
        <v>8273</v>
      </c>
      <c r="R764" s="10" t="s">
        <v>8320</v>
      </c>
      <c r="S764" t="s">
        <v>8322</v>
      </c>
      <c r="T764">
        <f t="shared" si="62"/>
        <v>0</v>
      </c>
      <c r="U764">
        <f t="shared" si="63"/>
        <v>0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4">
        <f t="shared" si="60"/>
        <v>41471.446851851848</v>
      </c>
      <c r="L765" s="13">
        <f t="shared" si="59"/>
        <v>2013</v>
      </c>
      <c r="M765" s="14">
        <f t="shared" si="61"/>
        <v>41501.446851851848</v>
      </c>
      <c r="N765" t="b">
        <v>0</v>
      </c>
      <c r="O765">
        <v>1</v>
      </c>
      <c r="P765" t="b">
        <v>0</v>
      </c>
      <c r="Q765" t="s">
        <v>8273</v>
      </c>
      <c r="R765" s="10" t="s">
        <v>8320</v>
      </c>
      <c r="S765" t="s">
        <v>8322</v>
      </c>
      <c r="T765">
        <f t="shared" si="62"/>
        <v>0</v>
      </c>
      <c r="U765">
        <f t="shared" si="63"/>
        <v>5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4">
        <f t="shared" si="60"/>
        <v>42227.173159722224</v>
      </c>
      <c r="L766" s="13">
        <f t="shared" si="59"/>
        <v>2015</v>
      </c>
      <c r="M766" s="14">
        <f t="shared" si="61"/>
        <v>42257.173159722224</v>
      </c>
      <c r="N766" t="b">
        <v>0</v>
      </c>
      <c r="O766">
        <v>0</v>
      </c>
      <c r="P766" t="b">
        <v>0</v>
      </c>
      <c r="Q766" t="s">
        <v>8273</v>
      </c>
      <c r="R766" s="10" t="s">
        <v>8320</v>
      </c>
      <c r="S766" t="s">
        <v>8322</v>
      </c>
      <c r="T766">
        <f t="shared" si="62"/>
        <v>0</v>
      </c>
      <c r="U766">
        <f t="shared" si="63"/>
        <v>0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4">
        <f t="shared" si="60"/>
        <v>41901.542638888888</v>
      </c>
      <c r="L767" s="13">
        <f t="shared" si="59"/>
        <v>2014</v>
      </c>
      <c r="M767" s="14">
        <f t="shared" si="61"/>
        <v>41931.542638888888</v>
      </c>
      <c r="N767" t="b">
        <v>0</v>
      </c>
      <c r="O767">
        <v>44</v>
      </c>
      <c r="P767" t="b">
        <v>0</v>
      </c>
      <c r="Q767" t="s">
        <v>8273</v>
      </c>
      <c r="R767" s="10" t="s">
        <v>8320</v>
      </c>
      <c r="S767" t="s">
        <v>8322</v>
      </c>
      <c r="T767">
        <f t="shared" si="62"/>
        <v>36</v>
      </c>
      <c r="U767">
        <f t="shared" si="63"/>
        <v>57.3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4">
        <f t="shared" si="60"/>
        <v>42021.783368055556</v>
      </c>
      <c r="L768" s="13">
        <f t="shared" si="59"/>
        <v>2015</v>
      </c>
      <c r="M768" s="14">
        <f t="shared" si="61"/>
        <v>42051.783368055556</v>
      </c>
      <c r="N768" t="b">
        <v>0</v>
      </c>
      <c r="O768">
        <v>0</v>
      </c>
      <c r="P768" t="b">
        <v>0</v>
      </c>
      <c r="Q768" t="s">
        <v>8273</v>
      </c>
      <c r="R768" s="10" t="s">
        <v>8320</v>
      </c>
      <c r="S768" t="s">
        <v>8322</v>
      </c>
      <c r="T768">
        <f t="shared" si="62"/>
        <v>0</v>
      </c>
      <c r="U768">
        <f t="shared" si="63"/>
        <v>0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4">
        <f t="shared" si="60"/>
        <v>42115.143634259264</v>
      </c>
      <c r="L769" s="13">
        <f t="shared" si="59"/>
        <v>2015</v>
      </c>
      <c r="M769" s="14">
        <f t="shared" si="61"/>
        <v>42145.143634259264</v>
      </c>
      <c r="N769" t="b">
        <v>0</v>
      </c>
      <c r="O769">
        <v>3</v>
      </c>
      <c r="P769" t="b">
        <v>0</v>
      </c>
      <c r="Q769" t="s">
        <v>8273</v>
      </c>
      <c r="R769" s="10" t="s">
        <v>8320</v>
      </c>
      <c r="S769" t="s">
        <v>8322</v>
      </c>
      <c r="T769">
        <f t="shared" si="62"/>
        <v>4</v>
      </c>
      <c r="U769">
        <f t="shared" si="63"/>
        <v>59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4">
        <f t="shared" si="60"/>
        <v>41594.207060185188</v>
      </c>
      <c r="L770" s="13">
        <f t="shared" si="59"/>
        <v>2013</v>
      </c>
      <c r="M770" s="14">
        <f t="shared" si="61"/>
        <v>41624.207060185188</v>
      </c>
      <c r="N770" t="b">
        <v>0</v>
      </c>
      <c r="O770">
        <v>0</v>
      </c>
      <c r="P770" t="b">
        <v>0</v>
      </c>
      <c r="Q770" t="s">
        <v>8273</v>
      </c>
      <c r="R770" s="10" t="s">
        <v>8320</v>
      </c>
      <c r="S770" t="s">
        <v>8322</v>
      </c>
      <c r="T770">
        <f t="shared" si="62"/>
        <v>0</v>
      </c>
      <c r="U770">
        <f t="shared" si="63"/>
        <v>0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4">
        <f t="shared" si="60"/>
        <v>41604.996458333335</v>
      </c>
      <c r="L771" s="13">
        <f t="shared" ref="L771:L834" si="64">YEAR(K771)</f>
        <v>2013</v>
      </c>
      <c r="M771" s="14">
        <f t="shared" si="61"/>
        <v>41634.996458333335</v>
      </c>
      <c r="N771" t="b">
        <v>0</v>
      </c>
      <c r="O771">
        <v>52</v>
      </c>
      <c r="P771" t="b">
        <v>0</v>
      </c>
      <c r="Q771" t="s">
        <v>8273</v>
      </c>
      <c r="R771" s="10" t="s">
        <v>8320</v>
      </c>
      <c r="S771" t="s">
        <v>8322</v>
      </c>
      <c r="T771">
        <f t="shared" si="62"/>
        <v>41</v>
      </c>
      <c r="U771">
        <f t="shared" si="63"/>
        <v>31.85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4">
        <f t="shared" si="60"/>
        <v>41289.999641203707</v>
      </c>
      <c r="L772" s="13">
        <f t="shared" si="64"/>
        <v>2013</v>
      </c>
      <c r="M772" s="14">
        <f t="shared" si="61"/>
        <v>41329.999641203707</v>
      </c>
      <c r="N772" t="b">
        <v>0</v>
      </c>
      <c r="O772">
        <v>0</v>
      </c>
      <c r="P772" t="b">
        <v>0</v>
      </c>
      <c r="Q772" t="s">
        <v>8273</v>
      </c>
      <c r="R772" s="10" t="s">
        <v>8320</v>
      </c>
      <c r="S772" t="s">
        <v>8322</v>
      </c>
      <c r="T772">
        <f t="shared" si="62"/>
        <v>0</v>
      </c>
      <c r="U772">
        <f t="shared" si="63"/>
        <v>0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4">
        <f t="shared" si="60"/>
        <v>42349.824097222227</v>
      </c>
      <c r="L773" s="13">
        <f t="shared" si="64"/>
        <v>2015</v>
      </c>
      <c r="M773" s="14">
        <f t="shared" si="61"/>
        <v>42399.824097222227</v>
      </c>
      <c r="N773" t="b">
        <v>0</v>
      </c>
      <c r="O773">
        <v>1</v>
      </c>
      <c r="P773" t="b">
        <v>0</v>
      </c>
      <c r="Q773" t="s">
        <v>8273</v>
      </c>
      <c r="R773" s="10" t="s">
        <v>8320</v>
      </c>
      <c r="S773" t="s">
        <v>8322</v>
      </c>
      <c r="T773">
        <f t="shared" si="62"/>
        <v>0</v>
      </c>
      <c r="U773">
        <f t="shared" si="63"/>
        <v>10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4">
        <f t="shared" si="60"/>
        <v>40068.056932870371</v>
      </c>
      <c r="L774" s="13">
        <f t="shared" si="64"/>
        <v>2009</v>
      </c>
      <c r="M774" s="14">
        <f t="shared" si="61"/>
        <v>40118.165972222225</v>
      </c>
      <c r="N774" t="b">
        <v>0</v>
      </c>
      <c r="O774">
        <v>1</v>
      </c>
      <c r="P774" t="b">
        <v>0</v>
      </c>
      <c r="Q774" t="s">
        <v>8273</v>
      </c>
      <c r="R774" s="10" t="s">
        <v>8320</v>
      </c>
      <c r="S774" t="s">
        <v>8322</v>
      </c>
      <c r="T774">
        <f t="shared" si="62"/>
        <v>3</v>
      </c>
      <c r="U774">
        <f t="shared" si="63"/>
        <v>50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4">
        <f t="shared" si="60"/>
        <v>42100.735937499994</v>
      </c>
      <c r="L775" s="13">
        <f t="shared" si="64"/>
        <v>2015</v>
      </c>
      <c r="M775" s="14">
        <f t="shared" si="61"/>
        <v>42134.959027777775</v>
      </c>
      <c r="N775" t="b">
        <v>0</v>
      </c>
      <c r="O775">
        <v>2</v>
      </c>
      <c r="P775" t="b">
        <v>0</v>
      </c>
      <c r="Q775" t="s">
        <v>8273</v>
      </c>
      <c r="R775" s="10" t="s">
        <v>8320</v>
      </c>
      <c r="S775" t="s">
        <v>8322</v>
      </c>
      <c r="T775">
        <f t="shared" si="62"/>
        <v>1</v>
      </c>
      <c r="U775">
        <f t="shared" si="63"/>
        <v>16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4">
        <f t="shared" si="60"/>
        <v>41663.780300925922</v>
      </c>
      <c r="L776" s="13">
        <f t="shared" si="64"/>
        <v>2014</v>
      </c>
      <c r="M776" s="14">
        <f t="shared" si="61"/>
        <v>41693.780300925922</v>
      </c>
      <c r="N776" t="b">
        <v>0</v>
      </c>
      <c r="O776">
        <v>9</v>
      </c>
      <c r="P776" t="b">
        <v>0</v>
      </c>
      <c r="Q776" t="s">
        <v>8273</v>
      </c>
      <c r="R776" s="10" t="s">
        <v>8320</v>
      </c>
      <c r="S776" t="s">
        <v>8322</v>
      </c>
      <c r="T776">
        <f t="shared" si="62"/>
        <v>70</v>
      </c>
      <c r="U776">
        <f t="shared" si="63"/>
        <v>39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4">
        <f t="shared" si="60"/>
        <v>40863.060127314813</v>
      </c>
      <c r="L777" s="13">
        <f t="shared" si="64"/>
        <v>2011</v>
      </c>
      <c r="M777" s="14">
        <f t="shared" si="61"/>
        <v>40893.060127314813</v>
      </c>
      <c r="N777" t="b">
        <v>0</v>
      </c>
      <c r="O777">
        <v>5</v>
      </c>
      <c r="P777" t="b">
        <v>0</v>
      </c>
      <c r="Q777" t="s">
        <v>8273</v>
      </c>
      <c r="R777" s="10" t="s">
        <v>8320</v>
      </c>
      <c r="S777" t="s">
        <v>8322</v>
      </c>
      <c r="T777">
        <f t="shared" si="62"/>
        <v>2</v>
      </c>
      <c r="U777">
        <f t="shared" si="63"/>
        <v>34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4">
        <f t="shared" ref="K778:K841" si="65">(((J778/60)/60)/24)+DATE(1970,1,1)</f>
        <v>42250.685706018514</v>
      </c>
      <c r="L778" s="13">
        <f t="shared" si="64"/>
        <v>2015</v>
      </c>
      <c r="M778" s="14">
        <f t="shared" ref="M778:M841" si="66">(((I778/60)/60)/24)+DATE(1970,1,1)</f>
        <v>42288.208333333328</v>
      </c>
      <c r="N778" t="b">
        <v>0</v>
      </c>
      <c r="O778">
        <v>57</v>
      </c>
      <c r="P778" t="b">
        <v>0</v>
      </c>
      <c r="Q778" t="s">
        <v>8273</v>
      </c>
      <c r="R778" s="10" t="s">
        <v>8320</v>
      </c>
      <c r="S778" t="s">
        <v>8322</v>
      </c>
      <c r="T778">
        <f t="shared" ref="T778:T841" si="67">ROUND(E778/D778*100,0)</f>
        <v>51</v>
      </c>
      <c r="U778">
        <f t="shared" ref="U778:U841" si="68">IFERROR(ROUND(E778/O778,2),0)</f>
        <v>63.12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4">
        <f t="shared" si="65"/>
        <v>41456.981215277774</v>
      </c>
      <c r="L779" s="13">
        <f t="shared" si="64"/>
        <v>2013</v>
      </c>
      <c r="M779" s="14">
        <f t="shared" si="66"/>
        <v>41486.981215277774</v>
      </c>
      <c r="N779" t="b">
        <v>0</v>
      </c>
      <c r="O779">
        <v>3</v>
      </c>
      <c r="P779" t="b">
        <v>0</v>
      </c>
      <c r="Q779" t="s">
        <v>8273</v>
      </c>
      <c r="R779" s="10" t="s">
        <v>8320</v>
      </c>
      <c r="S779" t="s">
        <v>8322</v>
      </c>
      <c r="T779">
        <f t="shared" si="67"/>
        <v>1</v>
      </c>
      <c r="U779">
        <f t="shared" si="68"/>
        <v>7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4">
        <f t="shared" si="65"/>
        <v>41729.702314814815</v>
      </c>
      <c r="L780" s="13">
        <f t="shared" si="64"/>
        <v>2014</v>
      </c>
      <c r="M780" s="14">
        <f t="shared" si="66"/>
        <v>41759.702314814815</v>
      </c>
      <c r="N780" t="b">
        <v>0</v>
      </c>
      <c r="O780">
        <v>1</v>
      </c>
      <c r="P780" t="b">
        <v>0</v>
      </c>
      <c r="Q780" t="s">
        <v>8273</v>
      </c>
      <c r="R780" s="10" t="s">
        <v>8320</v>
      </c>
      <c r="S780" t="s">
        <v>8322</v>
      </c>
      <c r="T780">
        <f t="shared" si="67"/>
        <v>0</v>
      </c>
      <c r="U780">
        <f t="shared" si="68"/>
        <v>2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4">
        <f t="shared" si="65"/>
        <v>40436.68408564815</v>
      </c>
      <c r="L781" s="13">
        <f t="shared" si="64"/>
        <v>2010</v>
      </c>
      <c r="M781" s="14">
        <f t="shared" si="66"/>
        <v>40466.166666666664</v>
      </c>
      <c r="N781" t="b">
        <v>0</v>
      </c>
      <c r="O781">
        <v>6</v>
      </c>
      <c r="P781" t="b">
        <v>0</v>
      </c>
      <c r="Q781" t="s">
        <v>8273</v>
      </c>
      <c r="R781" s="10" t="s">
        <v>8320</v>
      </c>
      <c r="S781" t="s">
        <v>8322</v>
      </c>
      <c r="T781">
        <f t="shared" si="67"/>
        <v>3</v>
      </c>
      <c r="U781">
        <f t="shared" si="68"/>
        <v>66.67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4">
        <f t="shared" si="65"/>
        <v>40636.673900462964</v>
      </c>
      <c r="L782" s="13">
        <f t="shared" si="64"/>
        <v>2011</v>
      </c>
      <c r="M782" s="14">
        <f t="shared" si="66"/>
        <v>40666.673900462964</v>
      </c>
      <c r="N782" t="b">
        <v>0</v>
      </c>
      <c r="O782">
        <v>27</v>
      </c>
      <c r="P782" t="b">
        <v>1</v>
      </c>
      <c r="Q782" t="s">
        <v>8274</v>
      </c>
      <c r="R782" s="10" t="s">
        <v>8323</v>
      </c>
      <c r="S782" t="s">
        <v>8324</v>
      </c>
      <c r="T782">
        <f t="shared" si="67"/>
        <v>104</v>
      </c>
      <c r="U782">
        <f t="shared" si="68"/>
        <v>38.520000000000003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4">
        <f t="shared" si="65"/>
        <v>41403.000856481485</v>
      </c>
      <c r="L783" s="13">
        <f t="shared" si="64"/>
        <v>2013</v>
      </c>
      <c r="M783" s="14">
        <f t="shared" si="66"/>
        <v>41433.000856481485</v>
      </c>
      <c r="N783" t="b">
        <v>0</v>
      </c>
      <c r="O783">
        <v>25</v>
      </c>
      <c r="P783" t="b">
        <v>1</v>
      </c>
      <c r="Q783" t="s">
        <v>8274</v>
      </c>
      <c r="R783" s="10" t="s">
        <v>8323</v>
      </c>
      <c r="S783" t="s">
        <v>8324</v>
      </c>
      <c r="T783">
        <f t="shared" si="67"/>
        <v>133</v>
      </c>
      <c r="U783">
        <f t="shared" si="68"/>
        <v>42.61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4">
        <f t="shared" si="65"/>
        <v>41116.758125</v>
      </c>
      <c r="L784" s="13">
        <f t="shared" si="64"/>
        <v>2012</v>
      </c>
      <c r="M784" s="14">
        <f t="shared" si="66"/>
        <v>41146.758125</v>
      </c>
      <c r="N784" t="b">
        <v>0</v>
      </c>
      <c r="O784">
        <v>14</v>
      </c>
      <c r="P784" t="b">
        <v>1</v>
      </c>
      <c r="Q784" t="s">
        <v>8274</v>
      </c>
      <c r="R784" s="10" t="s">
        <v>8323</v>
      </c>
      <c r="S784" t="s">
        <v>8324</v>
      </c>
      <c r="T784">
        <f t="shared" si="67"/>
        <v>100</v>
      </c>
      <c r="U784">
        <f t="shared" si="68"/>
        <v>50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4">
        <f t="shared" si="65"/>
        <v>40987.773715277777</v>
      </c>
      <c r="L785" s="13">
        <f t="shared" si="64"/>
        <v>2012</v>
      </c>
      <c r="M785" s="14">
        <f t="shared" si="66"/>
        <v>41026.916666666664</v>
      </c>
      <c r="N785" t="b">
        <v>0</v>
      </c>
      <c r="O785">
        <v>35</v>
      </c>
      <c r="P785" t="b">
        <v>1</v>
      </c>
      <c r="Q785" t="s">
        <v>8274</v>
      </c>
      <c r="R785" s="10" t="s">
        <v>8323</v>
      </c>
      <c r="S785" t="s">
        <v>8324</v>
      </c>
      <c r="T785">
        <f t="shared" si="67"/>
        <v>148</v>
      </c>
      <c r="U785">
        <f t="shared" si="68"/>
        <v>63.49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4">
        <f t="shared" si="65"/>
        <v>41675.149525462963</v>
      </c>
      <c r="L786" s="13">
        <f t="shared" si="64"/>
        <v>2014</v>
      </c>
      <c r="M786" s="14">
        <f t="shared" si="66"/>
        <v>41715.107858796298</v>
      </c>
      <c r="N786" t="b">
        <v>0</v>
      </c>
      <c r="O786">
        <v>10</v>
      </c>
      <c r="P786" t="b">
        <v>1</v>
      </c>
      <c r="Q786" t="s">
        <v>8274</v>
      </c>
      <c r="R786" s="10" t="s">
        <v>8323</v>
      </c>
      <c r="S786" t="s">
        <v>8324</v>
      </c>
      <c r="T786">
        <f t="shared" si="67"/>
        <v>103</v>
      </c>
      <c r="U786">
        <f t="shared" si="68"/>
        <v>102.5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4">
        <f t="shared" si="65"/>
        <v>41303.593923611108</v>
      </c>
      <c r="L787" s="13">
        <f t="shared" si="64"/>
        <v>2013</v>
      </c>
      <c r="M787" s="14">
        <f t="shared" si="66"/>
        <v>41333.593923611108</v>
      </c>
      <c r="N787" t="b">
        <v>0</v>
      </c>
      <c r="O787">
        <v>29</v>
      </c>
      <c r="P787" t="b">
        <v>1</v>
      </c>
      <c r="Q787" t="s">
        <v>8274</v>
      </c>
      <c r="R787" s="10" t="s">
        <v>8323</v>
      </c>
      <c r="S787" t="s">
        <v>8324</v>
      </c>
      <c r="T787">
        <f t="shared" si="67"/>
        <v>181</v>
      </c>
      <c r="U787">
        <f t="shared" si="68"/>
        <v>31.14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4">
        <f t="shared" si="65"/>
        <v>40983.055949074071</v>
      </c>
      <c r="L788" s="13">
        <f t="shared" si="64"/>
        <v>2012</v>
      </c>
      <c r="M788" s="14">
        <f t="shared" si="66"/>
        <v>41040.657638888886</v>
      </c>
      <c r="N788" t="b">
        <v>0</v>
      </c>
      <c r="O788">
        <v>44</v>
      </c>
      <c r="P788" t="b">
        <v>1</v>
      </c>
      <c r="Q788" t="s">
        <v>8274</v>
      </c>
      <c r="R788" s="10" t="s">
        <v>8323</v>
      </c>
      <c r="S788" t="s">
        <v>8324</v>
      </c>
      <c r="T788">
        <f t="shared" si="67"/>
        <v>143</v>
      </c>
      <c r="U788">
        <f t="shared" si="68"/>
        <v>162.27000000000001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4">
        <f t="shared" si="65"/>
        <v>41549.627615740741</v>
      </c>
      <c r="L789" s="13">
        <f t="shared" si="64"/>
        <v>2013</v>
      </c>
      <c r="M789" s="14">
        <f t="shared" si="66"/>
        <v>41579.627615740741</v>
      </c>
      <c r="N789" t="b">
        <v>0</v>
      </c>
      <c r="O789">
        <v>17</v>
      </c>
      <c r="P789" t="b">
        <v>1</v>
      </c>
      <c r="Q789" t="s">
        <v>8274</v>
      </c>
      <c r="R789" s="10" t="s">
        <v>8323</v>
      </c>
      <c r="S789" t="s">
        <v>8324</v>
      </c>
      <c r="T789">
        <f t="shared" si="67"/>
        <v>114</v>
      </c>
      <c r="U789">
        <f t="shared" si="68"/>
        <v>80.59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4">
        <f t="shared" si="65"/>
        <v>41059.006805555553</v>
      </c>
      <c r="L790" s="13">
        <f t="shared" si="64"/>
        <v>2012</v>
      </c>
      <c r="M790" s="14">
        <f t="shared" si="66"/>
        <v>41097.165972222225</v>
      </c>
      <c r="N790" t="b">
        <v>0</v>
      </c>
      <c r="O790">
        <v>34</v>
      </c>
      <c r="P790" t="b">
        <v>1</v>
      </c>
      <c r="Q790" t="s">
        <v>8274</v>
      </c>
      <c r="R790" s="10" t="s">
        <v>8323</v>
      </c>
      <c r="S790" t="s">
        <v>8324</v>
      </c>
      <c r="T790">
        <f t="shared" si="67"/>
        <v>204</v>
      </c>
      <c r="U790">
        <f t="shared" si="68"/>
        <v>59.85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4">
        <f t="shared" si="65"/>
        <v>41277.186111111114</v>
      </c>
      <c r="L791" s="13">
        <f t="shared" si="64"/>
        <v>2013</v>
      </c>
      <c r="M791" s="14">
        <f t="shared" si="66"/>
        <v>41295.332638888889</v>
      </c>
      <c r="N791" t="b">
        <v>0</v>
      </c>
      <c r="O791">
        <v>14</v>
      </c>
      <c r="P791" t="b">
        <v>1</v>
      </c>
      <c r="Q791" t="s">
        <v>8274</v>
      </c>
      <c r="R791" s="10" t="s">
        <v>8323</v>
      </c>
      <c r="S791" t="s">
        <v>8324</v>
      </c>
      <c r="T791">
        <f t="shared" si="67"/>
        <v>109</v>
      </c>
      <c r="U791">
        <f t="shared" si="68"/>
        <v>132.86000000000001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4">
        <f t="shared" si="65"/>
        <v>41276.047905092593</v>
      </c>
      <c r="L792" s="13">
        <f t="shared" si="64"/>
        <v>2013</v>
      </c>
      <c r="M792" s="14">
        <f t="shared" si="66"/>
        <v>41306.047905092593</v>
      </c>
      <c r="N792" t="b">
        <v>0</v>
      </c>
      <c r="O792">
        <v>156</v>
      </c>
      <c r="P792" t="b">
        <v>1</v>
      </c>
      <c r="Q792" t="s">
        <v>8274</v>
      </c>
      <c r="R792" s="10" t="s">
        <v>8323</v>
      </c>
      <c r="S792" t="s">
        <v>8324</v>
      </c>
      <c r="T792">
        <f t="shared" si="67"/>
        <v>144</v>
      </c>
      <c r="U792">
        <f t="shared" si="68"/>
        <v>92.55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4">
        <f t="shared" si="65"/>
        <v>41557.780624999999</v>
      </c>
      <c r="L793" s="13">
        <f t="shared" si="64"/>
        <v>2013</v>
      </c>
      <c r="M793" s="14">
        <f t="shared" si="66"/>
        <v>41591.249305555553</v>
      </c>
      <c r="N793" t="b">
        <v>0</v>
      </c>
      <c r="O793">
        <v>128</v>
      </c>
      <c r="P793" t="b">
        <v>1</v>
      </c>
      <c r="Q793" t="s">
        <v>8274</v>
      </c>
      <c r="R793" s="10" t="s">
        <v>8323</v>
      </c>
      <c r="S793" t="s">
        <v>8324</v>
      </c>
      <c r="T793">
        <f t="shared" si="67"/>
        <v>104</v>
      </c>
      <c r="U793">
        <f t="shared" si="68"/>
        <v>60.86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4">
        <f t="shared" si="65"/>
        <v>41555.873645833337</v>
      </c>
      <c r="L794" s="13">
        <f t="shared" si="64"/>
        <v>2013</v>
      </c>
      <c r="M794" s="14">
        <f t="shared" si="66"/>
        <v>41585.915312500001</v>
      </c>
      <c r="N794" t="b">
        <v>0</v>
      </c>
      <c r="O794">
        <v>60</v>
      </c>
      <c r="P794" t="b">
        <v>1</v>
      </c>
      <c r="Q794" t="s">
        <v>8274</v>
      </c>
      <c r="R794" s="10" t="s">
        <v>8323</v>
      </c>
      <c r="S794" t="s">
        <v>8324</v>
      </c>
      <c r="T794">
        <f t="shared" si="67"/>
        <v>100</v>
      </c>
      <c r="U794">
        <f t="shared" si="68"/>
        <v>41.85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4">
        <f t="shared" si="65"/>
        <v>41442.741249999999</v>
      </c>
      <c r="L795" s="13">
        <f t="shared" si="64"/>
        <v>2013</v>
      </c>
      <c r="M795" s="14">
        <f t="shared" si="66"/>
        <v>41458.207638888889</v>
      </c>
      <c r="N795" t="b">
        <v>0</v>
      </c>
      <c r="O795">
        <v>32</v>
      </c>
      <c r="P795" t="b">
        <v>1</v>
      </c>
      <c r="Q795" t="s">
        <v>8274</v>
      </c>
      <c r="R795" s="10" t="s">
        <v>8323</v>
      </c>
      <c r="S795" t="s">
        <v>8324</v>
      </c>
      <c r="T795">
        <f t="shared" si="67"/>
        <v>103</v>
      </c>
      <c r="U795">
        <f t="shared" si="68"/>
        <v>88.33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4">
        <f t="shared" si="65"/>
        <v>40736.115011574075</v>
      </c>
      <c r="L796" s="13">
        <f t="shared" si="64"/>
        <v>2011</v>
      </c>
      <c r="M796" s="14">
        <f t="shared" si="66"/>
        <v>40791.712500000001</v>
      </c>
      <c r="N796" t="b">
        <v>0</v>
      </c>
      <c r="O796">
        <v>53</v>
      </c>
      <c r="P796" t="b">
        <v>1</v>
      </c>
      <c r="Q796" t="s">
        <v>8274</v>
      </c>
      <c r="R796" s="10" t="s">
        <v>8323</v>
      </c>
      <c r="S796" t="s">
        <v>8324</v>
      </c>
      <c r="T796">
        <f t="shared" si="67"/>
        <v>105</v>
      </c>
      <c r="U796">
        <f t="shared" si="68"/>
        <v>158.96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4">
        <f t="shared" si="65"/>
        <v>40963.613032407404</v>
      </c>
      <c r="L797" s="13">
        <f t="shared" si="64"/>
        <v>2012</v>
      </c>
      <c r="M797" s="14">
        <f t="shared" si="66"/>
        <v>41006.207638888889</v>
      </c>
      <c r="N797" t="b">
        <v>0</v>
      </c>
      <c r="O797">
        <v>184</v>
      </c>
      <c r="P797" t="b">
        <v>1</v>
      </c>
      <c r="Q797" t="s">
        <v>8274</v>
      </c>
      <c r="R797" s="10" t="s">
        <v>8323</v>
      </c>
      <c r="S797" t="s">
        <v>8324</v>
      </c>
      <c r="T797">
        <f t="shared" si="67"/>
        <v>112</v>
      </c>
      <c r="U797">
        <f t="shared" si="68"/>
        <v>85.05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4">
        <f t="shared" si="65"/>
        <v>41502.882928240739</v>
      </c>
      <c r="L798" s="13">
        <f t="shared" si="64"/>
        <v>2013</v>
      </c>
      <c r="M798" s="14">
        <f t="shared" si="66"/>
        <v>41532.881944444445</v>
      </c>
      <c r="N798" t="b">
        <v>0</v>
      </c>
      <c r="O798">
        <v>90</v>
      </c>
      <c r="P798" t="b">
        <v>1</v>
      </c>
      <c r="Q798" t="s">
        <v>8274</v>
      </c>
      <c r="R798" s="10" t="s">
        <v>8323</v>
      </c>
      <c r="S798" t="s">
        <v>8324</v>
      </c>
      <c r="T798">
        <f t="shared" si="67"/>
        <v>101</v>
      </c>
      <c r="U798">
        <f t="shared" si="68"/>
        <v>112.61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4">
        <f t="shared" si="65"/>
        <v>40996.994074074071</v>
      </c>
      <c r="L799" s="13">
        <f t="shared" si="64"/>
        <v>2012</v>
      </c>
      <c r="M799" s="14">
        <f t="shared" si="66"/>
        <v>41028.166666666664</v>
      </c>
      <c r="N799" t="b">
        <v>0</v>
      </c>
      <c r="O799">
        <v>71</v>
      </c>
      <c r="P799" t="b">
        <v>1</v>
      </c>
      <c r="Q799" t="s">
        <v>8274</v>
      </c>
      <c r="R799" s="10" t="s">
        <v>8323</v>
      </c>
      <c r="S799" t="s">
        <v>8324</v>
      </c>
      <c r="T799">
        <f t="shared" si="67"/>
        <v>108</v>
      </c>
      <c r="U799">
        <f t="shared" si="68"/>
        <v>45.44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4">
        <f t="shared" si="65"/>
        <v>41882.590127314819</v>
      </c>
      <c r="L800" s="13">
        <f t="shared" si="64"/>
        <v>2014</v>
      </c>
      <c r="M800" s="14">
        <f t="shared" si="66"/>
        <v>41912.590127314819</v>
      </c>
      <c r="N800" t="b">
        <v>0</v>
      </c>
      <c r="O800">
        <v>87</v>
      </c>
      <c r="P800" t="b">
        <v>1</v>
      </c>
      <c r="Q800" t="s">
        <v>8274</v>
      </c>
      <c r="R800" s="10" t="s">
        <v>8323</v>
      </c>
      <c r="S800" t="s">
        <v>8324</v>
      </c>
      <c r="T800">
        <f t="shared" si="67"/>
        <v>115</v>
      </c>
      <c r="U800">
        <f t="shared" si="68"/>
        <v>46.22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4">
        <f t="shared" si="65"/>
        <v>40996.667199074072</v>
      </c>
      <c r="L801" s="13">
        <f t="shared" si="64"/>
        <v>2012</v>
      </c>
      <c r="M801" s="14">
        <f t="shared" si="66"/>
        <v>41026.667199074072</v>
      </c>
      <c r="N801" t="b">
        <v>0</v>
      </c>
      <c r="O801">
        <v>28</v>
      </c>
      <c r="P801" t="b">
        <v>1</v>
      </c>
      <c r="Q801" t="s">
        <v>8274</v>
      </c>
      <c r="R801" s="10" t="s">
        <v>8323</v>
      </c>
      <c r="S801" t="s">
        <v>8324</v>
      </c>
      <c r="T801">
        <f t="shared" si="67"/>
        <v>100</v>
      </c>
      <c r="U801">
        <f t="shared" si="68"/>
        <v>178.61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4">
        <f t="shared" si="65"/>
        <v>41863.433495370373</v>
      </c>
      <c r="L802" s="13">
        <f t="shared" si="64"/>
        <v>2014</v>
      </c>
      <c r="M802" s="14">
        <f t="shared" si="66"/>
        <v>41893.433495370373</v>
      </c>
      <c r="N802" t="b">
        <v>0</v>
      </c>
      <c r="O802">
        <v>56</v>
      </c>
      <c r="P802" t="b">
        <v>1</v>
      </c>
      <c r="Q802" t="s">
        <v>8274</v>
      </c>
      <c r="R802" s="10" t="s">
        <v>8323</v>
      </c>
      <c r="S802" t="s">
        <v>8324</v>
      </c>
      <c r="T802">
        <f t="shared" si="67"/>
        <v>152</v>
      </c>
      <c r="U802">
        <f t="shared" si="68"/>
        <v>40.75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4">
        <f t="shared" si="65"/>
        <v>40695.795370370368</v>
      </c>
      <c r="L803" s="13">
        <f t="shared" si="64"/>
        <v>2011</v>
      </c>
      <c r="M803" s="14">
        <f t="shared" si="66"/>
        <v>40725.795370370368</v>
      </c>
      <c r="N803" t="b">
        <v>0</v>
      </c>
      <c r="O803">
        <v>51</v>
      </c>
      <c r="P803" t="b">
        <v>1</v>
      </c>
      <c r="Q803" t="s">
        <v>8274</v>
      </c>
      <c r="R803" s="10" t="s">
        <v>8323</v>
      </c>
      <c r="S803" t="s">
        <v>8324</v>
      </c>
      <c r="T803">
        <f t="shared" si="67"/>
        <v>112</v>
      </c>
      <c r="U803">
        <f t="shared" si="68"/>
        <v>43.73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4">
        <f t="shared" si="65"/>
        <v>41123.022268518522</v>
      </c>
      <c r="L804" s="13">
        <f t="shared" si="64"/>
        <v>2012</v>
      </c>
      <c r="M804" s="14">
        <f t="shared" si="66"/>
        <v>41169.170138888891</v>
      </c>
      <c r="N804" t="b">
        <v>0</v>
      </c>
      <c r="O804">
        <v>75</v>
      </c>
      <c r="P804" t="b">
        <v>1</v>
      </c>
      <c r="Q804" t="s">
        <v>8274</v>
      </c>
      <c r="R804" s="10" t="s">
        <v>8323</v>
      </c>
      <c r="S804" t="s">
        <v>8324</v>
      </c>
      <c r="T804">
        <f t="shared" si="67"/>
        <v>101</v>
      </c>
      <c r="U804">
        <f t="shared" si="68"/>
        <v>81.069999999999993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4">
        <f t="shared" si="65"/>
        <v>40665.949976851851</v>
      </c>
      <c r="L805" s="13">
        <f t="shared" si="64"/>
        <v>2011</v>
      </c>
      <c r="M805" s="14">
        <f t="shared" si="66"/>
        <v>40692.041666666664</v>
      </c>
      <c r="N805" t="b">
        <v>0</v>
      </c>
      <c r="O805">
        <v>38</v>
      </c>
      <c r="P805" t="b">
        <v>1</v>
      </c>
      <c r="Q805" t="s">
        <v>8274</v>
      </c>
      <c r="R805" s="10" t="s">
        <v>8323</v>
      </c>
      <c r="S805" t="s">
        <v>8324</v>
      </c>
      <c r="T805">
        <f t="shared" si="67"/>
        <v>123</v>
      </c>
      <c r="U805">
        <f t="shared" si="68"/>
        <v>74.61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4">
        <f t="shared" si="65"/>
        <v>40730.105625000004</v>
      </c>
      <c r="L806" s="13">
        <f t="shared" si="64"/>
        <v>2011</v>
      </c>
      <c r="M806" s="14">
        <f t="shared" si="66"/>
        <v>40747.165972222225</v>
      </c>
      <c r="N806" t="b">
        <v>0</v>
      </c>
      <c r="O806">
        <v>18</v>
      </c>
      <c r="P806" t="b">
        <v>1</v>
      </c>
      <c r="Q806" t="s">
        <v>8274</v>
      </c>
      <c r="R806" s="10" t="s">
        <v>8323</v>
      </c>
      <c r="S806" t="s">
        <v>8324</v>
      </c>
      <c r="T806">
        <f t="shared" si="67"/>
        <v>100</v>
      </c>
      <c r="U806">
        <f t="shared" si="68"/>
        <v>305.56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4">
        <f t="shared" si="65"/>
        <v>40690.823055555556</v>
      </c>
      <c r="L807" s="13">
        <f t="shared" si="64"/>
        <v>2011</v>
      </c>
      <c r="M807" s="14">
        <f t="shared" si="66"/>
        <v>40740.958333333336</v>
      </c>
      <c r="N807" t="b">
        <v>0</v>
      </c>
      <c r="O807">
        <v>54</v>
      </c>
      <c r="P807" t="b">
        <v>1</v>
      </c>
      <c r="Q807" t="s">
        <v>8274</v>
      </c>
      <c r="R807" s="10" t="s">
        <v>8323</v>
      </c>
      <c r="S807" t="s">
        <v>8324</v>
      </c>
      <c r="T807">
        <f t="shared" si="67"/>
        <v>105</v>
      </c>
      <c r="U807">
        <f t="shared" si="68"/>
        <v>58.33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4">
        <f t="shared" si="65"/>
        <v>40763.691423611112</v>
      </c>
      <c r="L808" s="13">
        <f t="shared" si="64"/>
        <v>2011</v>
      </c>
      <c r="M808" s="14">
        <f t="shared" si="66"/>
        <v>40793.691423611112</v>
      </c>
      <c r="N808" t="b">
        <v>0</v>
      </c>
      <c r="O808">
        <v>71</v>
      </c>
      <c r="P808" t="b">
        <v>1</v>
      </c>
      <c r="Q808" t="s">
        <v>8274</v>
      </c>
      <c r="R808" s="10" t="s">
        <v>8323</v>
      </c>
      <c r="S808" t="s">
        <v>8324</v>
      </c>
      <c r="T808">
        <f t="shared" si="67"/>
        <v>104</v>
      </c>
      <c r="U808">
        <f t="shared" si="68"/>
        <v>117.68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4">
        <f t="shared" si="65"/>
        <v>42759.628599537042</v>
      </c>
      <c r="L809" s="13">
        <f t="shared" si="64"/>
        <v>2017</v>
      </c>
      <c r="M809" s="14">
        <f t="shared" si="66"/>
        <v>42795.083333333328</v>
      </c>
      <c r="N809" t="b">
        <v>0</v>
      </c>
      <c r="O809">
        <v>57</v>
      </c>
      <c r="P809" t="b">
        <v>1</v>
      </c>
      <c r="Q809" t="s">
        <v>8274</v>
      </c>
      <c r="R809" s="10" t="s">
        <v>8323</v>
      </c>
      <c r="S809" t="s">
        <v>8324</v>
      </c>
      <c r="T809">
        <f t="shared" si="67"/>
        <v>105</v>
      </c>
      <c r="U809">
        <f t="shared" si="68"/>
        <v>73.77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4">
        <f t="shared" si="65"/>
        <v>41962.100532407407</v>
      </c>
      <c r="L810" s="13">
        <f t="shared" si="64"/>
        <v>2014</v>
      </c>
      <c r="M810" s="14">
        <f t="shared" si="66"/>
        <v>41995.207638888889</v>
      </c>
      <c r="N810" t="b">
        <v>0</v>
      </c>
      <c r="O810">
        <v>43</v>
      </c>
      <c r="P810" t="b">
        <v>1</v>
      </c>
      <c r="Q810" t="s">
        <v>8274</v>
      </c>
      <c r="R810" s="10" t="s">
        <v>8323</v>
      </c>
      <c r="S810" t="s">
        <v>8324</v>
      </c>
      <c r="T810">
        <f t="shared" si="67"/>
        <v>100</v>
      </c>
      <c r="U810">
        <f t="shared" si="68"/>
        <v>104.65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4">
        <f t="shared" si="65"/>
        <v>41628.833680555559</v>
      </c>
      <c r="L811" s="13">
        <f t="shared" si="64"/>
        <v>2013</v>
      </c>
      <c r="M811" s="14">
        <f t="shared" si="66"/>
        <v>41658.833680555559</v>
      </c>
      <c r="N811" t="b">
        <v>0</v>
      </c>
      <c r="O811">
        <v>52</v>
      </c>
      <c r="P811" t="b">
        <v>1</v>
      </c>
      <c r="Q811" t="s">
        <v>8274</v>
      </c>
      <c r="R811" s="10" t="s">
        <v>8323</v>
      </c>
      <c r="S811" t="s">
        <v>8324</v>
      </c>
      <c r="T811">
        <f t="shared" si="67"/>
        <v>104</v>
      </c>
      <c r="U811">
        <f t="shared" si="68"/>
        <v>79.83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4">
        <f t="shared" si="65"/>
        <v>41123.056273148148</v>
      </c>
      <c r="L812" s="13">
        <f t="shared" si="64"/>
        <v>2012</v>
      </c>
      <c r="M812" s="14">
        <f t="shared" si="66"/>
        <v>41153.056273148148</v>
      </c>
      <c r="N812" t="b">
        <v>0</v>
      </c>
      <c r="O812">
        <v>27</v>
      </c>
      <c r="P812" t="b">
        <v>1</v>
      </c>
      <c r="Q812" t="s">
        <v>8274</v>
      </c>
      <c r="R812" s="10" t="s">
        <v>8323</v>
      </c>
      <c r="S812" t="s">
        <v>8324</v>
      </c>
      <c r="T812">
        <f t="shared" si="67"/>
        <v>105</v>
      </c>
      <c r="U812">
        <f t="shared" si="68"/>
        <v>58.33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4">
        <f t="shared" si="65"/>
        <v>41443.643541666665</v>
      </c>
      <c r="L813" s="13">
        <f t="shared" si="64"/>
        <v>2013</v>
      </c>
      <c r="M813" s="14">
        <f t="shared" si="66"/>
        <v>41465.702777777777</v>
      </c>
      <c r="N813" t="b">
        <v>0</v>
      </c>
      <c r="O813">
        <v>12</v>
      </c>
      <c r="P813" t="b">
        <v>1</v>
      </c>
      <c r="Q813" t="s">
        <v>8274</v>
      </c>
      <c r="R813" s="10" t="s">
        <v>8323</v>
      </c>
      <c r="S813" t="s">
        <v>8324</v>
      </c>
      <c r="T813">
        <f t="shared" si="67"/>
        <v>104</v>
      </c>
      <c r="U813">
        <f t="shared" si="68"/>
        <v>86.67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4">
        <f t="shared" si="65"/>
        <v>41282.017962962964</v>
      </c>
      <c r="L814" s="13">
        <f t="shared" si="64"/>
        <v>2013</v>
      </c>
      <c r="M814" s="14">
        <f t="shared" si="66"/>
        <v>41334.581944444442</v>
      </c>
      <c r="N814" t="b">
        <v>0</v>
      </c>
      <c r="O814">
        <v>33</v>
      </c>
      <c r="P814" t="b">
        <v>1</v>
      </c>
      <c r="Q814" t="s">
        <v>8274</v>
      </c>
      <c r="R814" s="10" t="s">
        <v>8323</v>
      </c>
      <c r="S814" t="s">
        <v>8324</v>
      </c>
      <c r="T814">
        <f t="shared" si="67"/>
        <v>152</v>
      </c>
      <c r="U814">
        <f t="shared" si="68"/>
        <v>27.61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4">
        <f t="shared" si="65"/>
        <v>41080.960243055553</v>
      </c>
      <c r="L815" s="13">
        <f t="shared" si="64"/>
        <v>2012</v>
      </c>
      <c r="M815" s="14">
        <f t="shared" si="66"/>
        <v>41110.960243055553</v>
      </c>
      <c r="N815" t="b">
        <v>0</v>
      </c>
      <c r="O815">
        <v>96</v>
      </c>
      <c r="P815" t="b">
        <v>1</v>
      </c>
      <c r="Q815" t="s">
        <v>8274</v>
      </c>
      <c r="R815" s="10" t="s">
        <v>8323</v>
      </c>
      <c r="S815" t="s">
        <v>8324</v>
      </c>
      <c r="T815">
        <f t="shared" si="67"/>
        <v>160</v>
      </c>
      <c r="U815">
        <f t="shared" si="68"/>
        <v>25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4">
        <f t="shared" si="65"/>
        <v>40679.743067129632</v>
      </c>
      <c r="L816" s="13">
        <f t="shared" si="64"/>
        <v>2011</v>
      </c>
      <c r="M816" s="14">
        <f t="shared" si="66"/>
        <v>40694.75277777778</v>
      </c>
      <c r="N816" t="b">
        <v>0</v>
      </c>
      <c r="O816">
        <v>28</v>
      </c>
      <c r="P816" t="b">
        <v>1</v>
      </c>
      <c r="Q816" t="s">
        <v>8274</v>
      </c>
      <c r="R816" s="10" t="s">
        <v>8323</v>
      </c>
      <c r="S816" t="s">
        <v>8324</v>
      </c>
      <c r="T816">
        <f t="shared" si="67"/>
        <v>127</v>
      </c>
      <c r="U816">
        <f t="shared" si="68"/>
        <v>45.46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4">
        <f t="shared" si="65"/>
        <v>41914.917858796296</v>
      </c>
      <c r="L817" s="13">
        <f t="shared" si="64"/>
        <v>2014</v>
      </c>
      <c r="M817" s="14">
        <f t="shared" si="66"/>
        <v>41944.917858796296</v>
      </c>
      <c r="N817" t="b">
        <v>0</v>
      </c>
      <c r="O817">
        <v>43</v>
      </c>
      <c r="P817" t="b">
        <v>1</v>
      </c>
      <c r="Q817" t="s">
        <v>8274</v>
      </c>
      <c r="R817" s="10" t="s">
        <v>8323</v>
      </c>
      <c r="S817" t="s">
        <v>8324</v>
      </c>
      <c r="T817">
        <f t="shared" si="67"/>
        <v>107</v>
      </c>
      <c r="U817">
        <f t="shared" si="68"/>
        <v>99.53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4">
        <f t="shared" si="65"/>
        <v>41341.870868055557</v>
      </c>
      <c r="L818" s="13">
        <f t="shared" si="64"/>
        <v>2013</v>
      </c>
      <c r="M818" s="14">
        <f t="shared" si="66"/>
        <v>41373.270833333336</v>
      </c>
      <c r="N818" t="b">
        <v>0</v>
      </c>
      <c r="O818">
        <v>205</v>
      </c>
      <c r="P818" t="b">
        <v>1</v>
      </c>
      <c r="Q818" t="s">
        <v>8274</v>
      </c>
      <c r="R818" s="10" t="s">
        <v>8323</v>
      </c>
      <c r="S818" t="s">
        <v>8324</v>
      </c>
      <c r="T818">
        <f t="shared" si="67"/>
        <v>115</v>
      </c>
      <c r="U818">
        <f t="shared" si="68"/>
        <v>39.31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4">
        <f t="shared" si="65"/>
        <v>40925.599664351852</v>
      </c>
      <c r="L819" s="13">
        <f t="shared" si="64"/>
        <v>2012</v>
      </c>
      <c r="M819" s="14">
        <f t="shared" si="66"/>
        <v>40979.207638888889</v>
      </c>
      <c r="N819" t="b">
        <v>0</v>
      </c>
      <c r="O819">
        <v>23</v>
      </c>
      <c r="P819" t="b">
        <v>1</v>
      </c>
      <c r="Q819" t="s">
        <v>8274</v>
      </c>
      <c r="R819" s="10" t="s">
        <v>8323</v>
      </c>
      <c r="S819" t="s">
        <v>8324</v>
      </c>
      <c r="T819">
        <f t="shared" si="67"/>
        <v>137</v>
      </c>
      <c r="U819">
        <f t="shared" si="68"/>
        <v>89.42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4">
        <f t="shared" si="65"/>
        <v>41120.882881944446</v>
      </c>
      <c r="L820" s="13">
        <f t="shared" si="64"/>
        <v>2012</v>
      </c>
      <c r="M820" s="14">
        <f t="shared" si="66"/>
        <v>41128.709027777775</v>
      </c>
      <c r="N820" t="b">
        <v>0</v>
      </c>
      <c r="O820">
        <v>19</v>
      </c>
      <c r="P820" t="b">
        <v>1</v>
      </c>
      <c r="Q820" t="s">
        <v>8274</v>
      </c>
      <c r="R820" s="10" t="s">
        <v>8323</v>
      </c>
      <c r="S820" t="s">
        <v>8324</v>
      </c>
      <c r="T820">
        <f t="shared" si="67"/>
        <v>156</v>
      </c>
      <c r="U820">
        <f t="shared" si="68"/>
        <v>28.68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4">
        <f t="shared" si="65"/>
        <v>41619.998310185183</v>
      </c>
      <c r="L821" s="13">
        <f t="shared" si="64"/>
        <v>2013</v>
      </c>
      <c r="M821" s="14">
        <f t="shared" si="66"/>
        <v>41629.197222222225</v>
      </c>
      <c r="N821" t="b">
        <v>0</v>
      </c>
      <c r="O821">
        <v>14</v>
      </c>
      <c r="P821" t="b">
        <v>1</v>
      </c>
      <c r="Q821" t="s">
        <v>8274</v>
      </c>
      <c r="R821" s="10" t="s">
        <v>8323</v>
      </c>
      <c r="S821" t="s">
        <v>8324</v>
      </c>
      <c r="T821">
        <f t="shared" si="67"/>
        <v>109</v>
      </c>
      <c r="U821">
        <f t="shared" si="68"/>
        <v>31.07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4">
        <f t="shared" si="65"/>
        <v>41768.841921296298</v>
      </c>
      <c r="L822" s="13">
        <f t="shared" si="64"/>
        <v>2014</v>
      </c>
      <c r="M822" s="14">
        <f t="shared" si="66"/>
        <v>41799.208333333336</v>
      </c>
      <c r="N822" t="b">
        <v>0</v>
      </c>
      <c r="O822">
        <v>38</v>
      </c>
      <c r="P822" t="b">
        <v>1</v>
      </c>
      <c r="Q822" t="s">
        <v>8274</v>
      </c>
      <c r="R822" s="10" t="s">
        <v>8323</v>
      </c>
      <c r="S822" t="s">
        <v>8324</v>
      </c>
      <c r="T822">
        <f t="shared" si="67"/>
        <v>134</v>
      </c>
      <c r="U822">
        <f t="shared" si="68"/>
        <v>70.55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4">
        <f t="shared" si="65"/>
        <v>42093.922048611115</v>
      </c>
      <c r="L823" s="13">
        <f t="shared" si="64"/>
        <v>2015</v>
      </c>
      <c r="M823" s="14">
        <f t="shared" si="66"/>
        <v>42128.167361111111</v>
      </c>
      <c r="N823" t="b">
        <v>0</v>
      </c>
      <c r="O823">
        <v>78</v>
      </c>
      <c r="P823" t="b">
        <v>1</v>
      </c>
      <c r="Q823" t="s">
        <v>8274</v>
      </c>
      <c r="R823" s="10" t="s">
        <v>8323</v>
      </c>
      <c r="S823" t="s">
        <v>8324</v>
      </c>
      <c r="T823">
        <f t="shared" si="67"/>
        <v>100</v>
      </c>
      <c r="U823">
        <f t="shared" si="68"/>
        <v>224.13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4">
        <f t="shared" si="65"/>
        <v>41157.947337962964</v>
      </c>
      <c r="L824" s="13">
        <f t="shared" si="64"/>
        <v>2012</v>
      </c>
      <c r="M824" s="14">
        <f t="shared" si="66"/>
        <v>41187.947337962964</v>
      </c>
      <c r="N824" t="b">
        <v>0</v>
      </c>
      <c r="O824">
        <v>69</v>
      </c>
      <c r="P824" t="b">
        <v>1</v>
      </c>
      <c r="Q824" t="s">
        <v>8274</v>
      </c>
      <c r="R824" s="10" t="s">
        <v>8323</v>
      </c>
      <c r="S824" t="s">
        <v>8324</v>
      </c>
      <c r="T824">
        <f t="shared" si="67"/>
        <v>119</v>
      </c>
      <c r="U824">
        <f t="shared" si="68"/>
        <v>51.81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4">
        <f t="shared" si="65"/>
        <v>42055.972824074073</v>
      </c>
      <c r="L825" s="13">
        <f t="shared" si="64"/>
        <v>2015</v>
      </c>
      <c r="M825" s="14">
        <f t="shared" si="66"/>
        <v>42085.931157407409</v>
      </c>
      <c r="N825" t="b">
        <v>0</v>
      </c>
      <c r="O825">
        <v>33</v>
      </c>
      <c r="P825" t="b">
        <v>1</v>
      </c>
      <c r="Q825" t="s">
        <v>8274</v>
      </c>
      <c r="R825" s="10" t="s">
        <v>8323</v>
      </c>
      <c r="S825" t="s">
        <v>8324</v>
      </c>
      <c r="T825">
        <f t="shared" si="67"/>
        <v>180</v>
      </c>
      <c r="U825">
        <f t="shared" si="68"/>
        <v>43.52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4">
        <f t="shared" si="65"/>
        <v>40250.242106481484</v>
      </c>
      <c r="L826" s="13">
        <f t="shared" si="64"/>
        <v>2010</v>
      </c>
      <c r="M826" s="14">
        <f t="shared" si="66"/>
        <v>40286.290972222225</v>
      </c>
      <c r="N826" t="b">
        <v>0</v>
      </c>
      <c r="O826">
        <v>54</v>
      </c>
      <c r="P826" t="b">
        <v>1</v>
      </c>
      <c r="Q826" t="s">
        <v>8274</v>
      </c>
      <c r="R826" s="10" t="s">
        <v>8323</v>
      </c>
      <c r="S826" t="s">
        <v>8324</v>
      </c>
      <c r="T826">
        <f t="shared" si="67"/>
        <v>134</v>
      </c>
      <c r="U826">
        <f t="shared" si="68"/>
        <v>39.82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4">
        <f t="shared" si="65"/>
        <v>41186.306527777779</v>
      </c>
      <c r="L827" s="13">
        <f t="shared" si="64"/>
        <v>2012</v>
      </c>
      <c r="M827" s="14">
        <f t="shared" si="66"/>
        <v>41211.306527777779</v>
      </c>
      <c r="N827" t="b">
        <v>0</v>
      </c>
      <c r="O827">
        <v>99</v>
      </c>
      <c r="P827" t="b">
        <v>1</v>
      </c>
      <c r="Q827" t="s">
        <v>8274</v>
      </c>
      <c r="R827" s="10" t="s">
        <v>8323</v>
      </c>
      <c r="S827" t="s">
        <v>8324</v>
      </c>
      <c r="T827">
        <f t="shared" si="67"/>
        <v>100</v>
      </c>
      <c r="U827">
        <f t="shared" si="68"/>
        <v>126.81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4">
        <f t="shared" si="65"/>
        <v>40973.038541666669</v>
      </c>
      <c r="L828" s="13">
        <f t="shared" si="64"/>
        <v>2012</v>
      </c>
      <c r="M828" s="14">
        <f t="shared" si="66"/>
        <v>40993.996874999997</v>
      </c>
      <c r="N828" t="b">
        <v>0</v>
      </c>
      <c r="O828">
        <v>49</v>
      </c>
      <c r="P828" t="b">
        <v>1</v>
      </c>
      <c r="Q828" t="s">
        <v>8274</v>
      </c>
      <c r="R828" s="10" t="s">
        <v>8323</v>
      </c>
      <c r="S828" t="s">
        <v>8324</v>
      </c>
      <c r="T828">
        <f t="shared" si="67"/>
        <v>101</v>
      </c>
      <c r="U828">
        <f t="shared" si="68"/>
        <v>113.88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4">
        <f t="shared" si="65"/>
        <v>40927.473460648151</v>
      </c>
      <c r="L829" s="13">
        <f t="shared" si="64"/>
        <v>2012</v>
      </c>
      <c r="M829" s="14">
        <f t="shared" si="66"/>
        <v>40953.825694444444</v>
      </c>
      <c r="N829" t="b">
        <v>0</v>
      </c>
      <c r="O829">
        <v>11</v>
      </c>
      <c r="P829" t="b">
        <v>1</v>
      </c>
      <c r="Q829" t="s">
        <v>8274</v>
      </c>
      <c r="R829" s="10" t="s">
        <v>8323</v>
      </c>
      <c r="S829" t="s">
        <v>8324</v>
      </c>
      <c r="T829">
        <f t="shared" si="67"/>
        <v>103</v>
      </c>
      <c r="U829">
        <f t="shared" si="68"/>
        <v>28.18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4">
        <f t="shared" si="65"/>
        <v>41073.050717592596</v>
      </c>
      <c r="L830" s="13">
        <f t="shared" si="64"/>
        <v>2012</v>
      </c>
      <c r="M830" s="14">
        <f t="shared" si="66"/>
        <v>41085.683333333334</v>
      </c>
      <c r="N830" t="b">
        <v>0</v>
      </c>
      <c r="O830">
        <v>38</v>
      </c>
      <c r="P830" t="b">
        <v>1</v>
      </c>
      <c r="Q830" t="s">
        <v>8274</v>
      </c>
      <c r="R830" s="10" t="s">
        <v>8323</v>
      </c>
      <c r="S830" t="s">
        <v>8324</v>
      </c>
      <c r="T830">
        <f t="shared" si="67"/>
        <v>107</v>
      </c>
      <c r="U830">
        <f t="shared" si="68"/>
        <v>36.61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4">
        <f t="shared" si="65"/>
        <v>42504.801388888889</v>
      </c>
      <c r="L831" s="13">
        <f t="shared" si="64"/>
        <v>2016</v>
      </c>
      <c r="M831" s="14">
        <f t="shared" si="66"/>
        <v>42564.801388888889</v>
      </c>
      <c r="N831" t="b">
        <v>0</v>
      </c>
      <c r="O831">
        <v>16</v>
      </c>
      <c r="P831" t="b">
        <v>1</v>
      </c>
      <c r="Q831" t="s">
        <v>8274</v>
      </c>
      <c r="R831" s="10" t="s">
        <v>8323</v>
      </c>
      <c r="S831" t="s">
        <v>8324</v>
      </c>
      <c r="T831">
        <f t="shared" si="67"/>
        <v>104</v>
      </c>
      <c r="U831">
        <f t="shared" si="68"/>
        <v>32.5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4">
        <f t="shared" si="65"/>
        <v>41325.525752314818</v>
      </c>
      <c r="L832" s="13">
        <f t="shared" si="64"/>
        <v>2013</v>
      </c>
      <c r="M832" s="14">
        <f t="shared" si="66"/>
        <v>41355.484085648146</v>
      </c>
      <c r="N832" t="b">
        <v>0</v>
      </c>
      <c r="O832">
        <v>32</v>
      </c>
      <c r="P832" t="b">
        <v>1</v>
      </c>
      <c r="Q832" t="s">
        <v>8274</v>
      </c>
      <c r="R832" s="10" t="s">
        <v>8323</v>
      </c>
      <c r="S832" t="s">
        <v>8324</v>
      </c>
      <c r="T832">
        <f t="shared" si="67"/>
        <v>108</v>
      </c>
      <c r="U832">
        <f t="shared" si="68"/>
        <v>60.66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4">
        <f t="shared" si="65"/>
        <v>40996.646921296298</v>
      </c>
      <c r="L833" s="13">
        <f t="shared" si="64"/>
        <v>2012</v>
      </c>
      <c r="M833" s="14">
        <f t="shared" si="66"/>
        <v>41026.646921296298</v>
      </c>
      <c r="N833" t="b">
        <v>0</v>
      </c>
      <c r="O833">
        <v>20</v>
      </c>
      <c r="P833" t="b">
        <v>1</v>
      </c>
      <c r="Q833" t="s">
        <v>8274</v>
      </c>
      <c r="R833" s="10" t="s">
        <v>8323</v>
      </c>
      <c r="S833" t="s">
        <v>8324</v>
      </c>
      <c r="T833">
        <f t="shared" si="67"/>
        <v>233</v>
      </c>
      <c r="U833">
        <f t="shared" si="68"/>
        <v>175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4">
        <f t="shared" si="65"/>
        <v>40869.675173611111</v>
      </c>
      <c r="L834" s="13">
        <f t="shared" si="64"/>
        <v>2011</v>
      </c>
      <c r="M834" s="14">
        <f t="shared" si="66"/>
        <v>40929.342361111114</v>
      </c>
      <c r="N834" t="b">
        <v>0</v>
      </c>
      <c r="O834">
        <v>154</v>
      </c>
      <c r="P834" t="b">
        <v>1</v>
      </c>
      <c r="Q834" t="s">
        <v>8274</v>
      </c>
      <c r="R834" s="10" t="s">
        <v>8323</v>
      </c>
      <c r="S834" t="s">
        <v>8324</v>
      </c>
      <c r="T834">
        <f t="shared" si="67"/>
        <v>101</v>
      </c>
      <c r="U834">
        <f t="shared" si="68"/>
        <v>97.99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4">
        <f t="shared" si="65"/>
        <v>41718.878182870372</v>
      </c>
      <c r="L835" s="13">
        <f t="shared" ref="L835:L898" si="69">YEAR(K835)</f>
        <v>2014</v>
      </c>
      <c r="M835" s="14">
        <f t="shared" si="66"/>
        <v>41748.878182870372</v>
      </c>
      <c r="N835" t="b">
        <v>0</v>
      </c>
      <c r="O835">
        <v>41</v>
      </c>
      <c r="P835" t="b">
        <v>1</v>
      </c>
      <c r="Q835" t="s">
        <v>8274</v>
      </c>
      <c r="R835" s="10" t="s">
        <v>8323</v>
      </c>
      <c r="S835" t="s">
        <v>8324</v>
      </c>
      <c r="T835">
        <f t="shared" si="67"/>
        <v>102</v>
      </c>
      <c r="U835">
        <f t="shared" si="68"/>
        <v>148.78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4">
        <f t="shared" si="65"/>
        <v>41422.822824074072</v>
      </c>
      <c r="L836" s="13">
        <f t="shared" si="69"/>
        <v>2013</v>
      </c>
      <c r="M836" s="14">
        <f t="shared" si="66"/>
        <v>41456.165972222225</v>
      </c>
      <c r="N836" t="b">
        <v>0</v>
      </c>
      <c r="O836">
        <v>75</v>
      </c>
      <c r="P836" t="b">
        <v>1</v>
      </c>
      <c r="Q836" t="s">
        <v>8274</v>
      </c>
      <c r="R836" s="10" t="s">
        <v>8323</v>
      </c>
      <c r="S836" t="s">
        <v>8324</v>
      </c>
      <c r="T836">
        <f t="shared" si="67"/>
        <v>131</v>
      </c>
      <c r="U836">
        <f t="shared" si="68"/>
        <v>96.08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4">
        <f t="shared" si="65"/>
        <v>41005.45784722222</v>
      </c>
      <c r="L837" s="13">
        <f t="shared" si="69"/>
        <v>2012</v>
      </c>
      <c r="M837" s="14">
        <f t="shared" si="66"/>
        <v>41048.125</v>
      </c>
      <c r="N837" t="b">
        <v>0</v>
      </c>
      <c r="O837">
        <v>40</v>
      </c>
      <c r="P837" t="b">
        <v>1</v>
      </c>
      <c r="Q837" t="s">
        <v>8274</v>
      </c>
      <c r="R837" s="10" t="s">
        <v>8323</v>
      </c>
      <c r="S837" t="s">
        <v>8324</v>
      </c>
      <c r="T837">
        <f t="shared" si="67"/>
        <v>117</v>
      </c>
      <c r="U837">
        <f t="shared" si="68"/>
        <v>58.63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4">
        <f t="shared" si="65"/>
        <v>41524.056921296295</v>
      </c>
      <c r="L838" s="13">
        <f t="shared" si="69"/>
        <v>2013</v>
      </c>
      <c r="M838" s="14">
        <f t="shared" si="66"/>
        <v>41554.056921296295</v>
      </c>
      <c r="N838" t="b">
        <v>0</v>
      </c>
      <c r="O838">
        <v>46</v>
      </c>
      <c r="P838" t="b">
        <v>1</v>
      </c>
      <c r="Q838" t="s">
        <v>8274</v>
      </c>
      <c r="R838" s="10" t="s">
        <v>8323</v>
      </c>
      <c r="S838" t="s">
        <v>8324</v>
      </c>
      <c r="T838">
        <f t="shared" si="67"/>
        <v>101</v>
      </c>
      <c r="U838">
        <f t="shared" si="68"/>
        <v>109.71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4">
        <f t="shared" si="65"/>
        <v>41730.998402777775</v>
      </c>
      <c r="L839" s="13">
        <f t="shared" si="69"/>
        <v>2014</v>
      </c>
      <c r="M839" s="14">
        <f t="shared" si="66"/>
        <v>41760.998402777775</v>
      </c>
      <c r="N839" t="b">
        <v>0</v>
      </c>
      <c r="O839">
        <v>62</v>
      </c>
      <c r="P839" t="b">
        <v>1</v>
      </c>
      <c r="Q839" t="s">
        <v>8274</v>
      </c>
      <c r="R839" s="10" t="s">
        <v>8323</v>
      </c>
      <c r="S839" t="s">
        <v>8324</v>
      </c>
      <c r="T839">
        <f t="shared" si="67"/>
        <v>122</v>
      </c>
      <c r="U839">
        <f t="shared" si="68"/>
        <v>49.11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4">
        <f t="shared" si="65"/>
        <v>40895.897974537038</v>
      </c>
      <c r="L840" s="13">
        <f t="shared" si="69"/>
        <v>2011</v>
      </c>
      <c r="M840" s="14">
        <f t="shared" si="66"/>
        <v>40925.897974537038</v>
      </c>
      <c r="N840" t="b">
        <v>0</v>
      </c>
      <c r="O840">
        <v>61</v>
      </c>
      <c r="P840" t="b">
        <v>1</v>
      </c>
      <c r="Q840" t="s">
        <v>8274</v>
      </c>
      <c r="R840" s="10" t="s">
        <v>8323</v>
      </c>
      <c r="S840" t="s">
        <v>8324</v>
      </c>
      <c r="T840">
        <f t="shared" si="67"/>
        <v>145</v>
      </c>
      <c r="U840">
        <f t="shared" si="68"/>
        <v>47.67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4">
        <f t="shared" si="65"/>
        <v>41144.763379629629</v>
      </c>
      <c r="L841" s="13">
        <f t="shared" si="69"/>
        <v>2012</v>
      </c>
      <c r="M841" s="14">
        <f t="shared" si="66"/>
        <v>41174.763379629629</v>
      </c>
      <c r="N841" t="b">
        <v>0</v>
      </c>
      <c r="O841">
        <v>96</v>
      </c>
      <c r="P841" t="b">
        <v>1</v>
      </c>
      <c r="Q841" t="s">
        <v>8274</v>
      </c>
      <c r="R841" s="10" t="s">
        <v>8323</v>
      </c>
      <c r="S841" t="s">
        <v>8324</v>
      </c>
      <c r="T841">
        <f t="shared" si="67"/>
        <v>117</v>
      </c>
      <c r="U841">
        <f t="shared" si="68"/>
        <v>60.74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4">
        <f t="shared" ref="K842:K905" si="70">(((J842/60)/60)/24)+DATE(1970,1,1)</f>
        <v>42607.226701388892</v>
      </c>
      <c r="L842" s="13">
        <f t="shared" si="69"/>
        <v>2016</v>
      </c>
      <c r="M842" s="14">
        <f t="shared" ref="M842:M905" si="71">(((I842/60)/60)/24)+DATE(1970,1,1)</f>
        <v>42637.226701388892</v>
      </c>
      <c r="N842" t="b">
        <v>0</v>
      </c>
      <c r="O842">
        <v>190</v>
      </c>
      <c r="P842" t="b">
        <v>1</v>
      </c>
      <c r="Q842" t="s">
        <v>8275</v>
      </c>
      <c r="R842" s="10" t="s">
        <v>8323</v>
      </c>
      <c r="S842" t="s">
        <v>8325</v>
      </c>
      <c r="T842">
        <f t="shared" ref="T842:T905" si="72">ROUND(E842/D842*100,0)</f>
        <v>120</v>
      </c>
      <c r="U842">
        <f t="shared" ref="U842:U905" si="73">IFERROR(ROUND(E842/O842,2),0)</f>
        <v>63.38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4">
        <f t="shared" si="70"/>
        <v>41923.838692129626</v>
      </c>
      <c r="L843" s="13">
        <f t="shared" si="69"/>
        <v>2014</v>
      </c>
      <c r="M843" s="14">
        <f t="shared" si="71"/>
        <v>41953.88035879629</v>
      </c>
      <c r="N843" t="b">
        <v>1</v>
      </c>
      <c r="O843">
        <v>94</v>
      </c>
      <c r="P843" t="b">
        <v>1</v>
      </c>
      <c r="Q843" t="s">
        <v>8275</v>
      </c>
      <c r="R843" s="10" t="s">
        <v>8323</v>
      </c>
      <c r="S843" t="s">
        <v>8325</v>
      </c>
      <c r="T843">
        <f t="shared" si="72"/>
        <v>101</v>
      </c>
      <c r="U843">
        <f t="shared" si="73"/>
        <v>53.89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4">
        <f t="shared" si="70"/>
        <v>41526.592395833337</v>
      </c>
      <c r="L844" s="13">
        <f t="shared" si="69"/>
        <v>2013</v>
      </c>
      <c r="M844" s="14">
        <f t="shared" si="71"/>
        <v>41561.165972222225</v>
      </c>
      <c r="N844" t="b">
        <v>1</v>
      </c>
      <c r="O844">
        <v>39</v>
      </c>
      <c r="P844" t="b">
        <v>1</v>
      </c>
      <c r="Q844" t="s">
        <v>8275</v>
      </c>
      <c r="R844" s="10" t="s">
        <v>8323</v>
      </c>
      <c r="S844" t="s">
        <v>8325</v>
      </c>
      <c r="T844">
        <f t="shared" si="72"/>
        <v>104</v>
      </c>
      <c r="U844">
        <f t="shared" si="73"/>
        <v>66.87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4">
        <f t="shared" si="70"/>
        <v>42695.257870370369</v>
      </c>
      <c r="L845" s="13">
        <f t="shared" si="69"/>
        <v>2016</v>
      </c>
      <c r="M845" s="14">
        <f t="shared" si="71"/>
        <v>42712.333333333328</v>
      </c>
      <c r="N845" t="b">
        <v>0</v>
      </c>
      <c r="O845">
        <v>127</v>
      </c>
      <c r="P845" t="b">
        <v>1</v>
      </c>
      <c r="Q845" t="s">
        <v>8275</v>
      </c>
      <c r="R845" s="10" t="s">
        <v>8323</v>
      </c>
      <c r="S845" t="s">
        <v>8325</v>
      </c>
      <c r="T845">
        <f t="shared" si="72"/>
        <v>267</v>
      </c>
      <c r="U845">
        <f t="shared" si="73"/>
        <v>63.1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4">
        <f t="shared" si="70"/>
        <v>41905.684629629628</v>
      </c>
      <c r="L846" s="13">
        <f t="shared" si="69"/>
        <v>2014</v>
      </c>
      <c r="M846" s="14">
        <f t="shared" si="71"/>
        <v>41944.207638888889</v>
      </c>
      <c r="N846" t="b">
        <v>1</v>
      </c>
      <c r="O846">
        <v>159</v>
      </c>
      <c r="P846" t="b">
        <v>1</v>
      </c>
      <c r="Q846" t="s">
        <v>8275</v>
      </c>
      <c r="R846" s="10" t="s">
        <v>8323</v>
      </c>
      <c r="S846" t="s">
        <v>8325</v>
      </c>
      <c r="T846">
        <f t="shared" si="72"/>
        <v>194</v>
      </c>
      <c r="U846">
        <f t="shared" si="73"/>
        <v>36.630000000000003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4">
        <f t="shared" si="70"/>
        <v>42578.205972222218</v>
      </c>
      <c r="L847" s="13">
        <f t="shared" si="69"/>
        <v>2016</v>
      </c>
      <c r="M847" s="14">
        <f t="shared" si="71"/>
        <v>42618.165972222225</v>
      </c>
      <c r="N847" t="b">
        <v>0</v>
      </c>
      <c r="O847">
        <v>177</v>
      </c>
      <c r="P847" t="b">
        <v>1</v>
      </c>
      <c r="Q847" t="s">
        <v>8275</v>
      </c>
      <c r="R847" s="10" t="s">
        <v>8323</v>
      </c>
      <c r="S847" t="s">
        <v>8325</v>
      </c>
      <c r="T847">
        <f t="shared" si="72"/>
        <v>120</v>
      </c>
      <c r="U847">
        <f t="shared" si="73"/>
        <v>34.01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4">
        <f t="shared" si="70"/>
        <v>41694.391840277778</v>
      </c>
      <c r="L848" s="13">
        <f t="shared" si="69"/>
        <v>2014</v>
      </c>
      <c r="M848" s="14">
        <f t="shared" si="71"/>
        <v>41708.583333333336</v>
      </c>
      <c r="N848" t="b">
        <v>0</v>
      </c>
      <c r="O848">
        <v>47</v>
      </c>
      <c r="P848" t="b">
        <v>1</v>
      </c>
      <c r="Q848" t="s">
        <v>8275</v>
      </c>
      <c r="R848" s="10" t="s">
        <v>8323</v>
      </c>
      <c r="S848" t="s">
        <v>8325</v>
      </c>
      <c r="T848">
        <f t="shared" si="72"/>
        <v>122</v>
      </c>
      <c r="U848">
        <f t="shared" si="73"/>
        <v>28.55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4">
        <f t="shared" si="70"/>
        <v>42165.79833333334</v>
      </c>
      <c r="L849" s="13">
        <f t="shared" si="69"/>
        <v>2015</v>
      </c>
      <c r="M849" s="14">
        <f t="shared" si="71"/>
        <v>42195.79833333334</v>
      </c>
      <c r="N849" t="b">
        <v>0</v>
      </c>
      <c r="O849">
        <v>1</v>
      </c>
      <c r="P849" t="b">
        <v>1</v>
      </c>
      <c r="Q849" t="s">
        <v>8275</v>
      </c>
      <c r="R849" s="10" t="s">
        <v>8323</v>
      </c>
      <c r="S849" t="s">
        <v>8325</v>
      </c>
      <c r="T849">
        <f t="shared" si="72"/>
        <v>100</v>
      </c>
      <c r="U849">
        <f t="shared" si="73"/>
        <v>10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4">
        <f t="shared" si="70"/>
        <v>42078.792048611111</v>
      </c>
      <c r="L850" s="13">
        <f t="shared" si="69"/>
        <v>2015</v>
      </c>
      <c r="M850" s="14">
        <f t="shared" si="71"/>
        <v>42108.792048611111</v>
      </c>
      <c r="N850" t="b">
        <v>0</v>
      </c>
      <c r="O850">
        <v>16</v>
      </c>
      <c r="P850" t="b">
        <v>1</v>
      </c>
      <c r="Q850" t="s">
        <v>8275</v>
      </c>
      <c r="R850" s="10" t="s">
        <v>8323</v>
      </c>
      <c r="S850" t="s">
        <v>8325</v>
      </c>
      <c r="T850">
        <f t="shared" si="72"/>
        <v>100</v>
      </c>
      <c r="U850">
        <f t="shared" si="73"/>
        <v>18.75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4">
        <f t="shared" si="70"/>
        <v>42051.148888888885</v>
      </c>
      <c r="L851" s="13">
        <f t="shared" si="69"/>
        <v>2015</v>
      </c>
      <c r="M851" s="14">
        <f t="shared" si="71"/>
        <v>42079.107222222221</v>
      </c>
      <c r="N851" t="b">
        <v>0</v>
      </c>
      <c r="O851">
        <v>115</v>
      </c>
      <c r="P851" t="b">
        <v>1</v>
      </c>
      <c r="Q851" t="s">
        <v>8275</v>
      </c>
      <c r="R851" s="10" t="s">
        <v>8323</v>
      </c>
      <c r="S851" t="s">
        <v>8325</v>
      </c>
      <c r="T851">
        <f t="shared" si="72"/>
        <v>120</v>
      </c>
      <c r="U851">
        <f t="shared" si="73"/>
        <v>41.7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4">
        <f t="shared" si="70"/>
        <v>42452.827743055561</v>
      </c>
      <c r="L852" s="13">
        <f t="shared" si="69"/>
        <v>2016</v>
      </c>
      <c r="M852" s="14">
        <f t="shared" si="71"/>
        <v>42485.207638888889</v>
      </c>
      <c r="N852" t="b">
        <v>0</v>
      </c>
      <c r="O852">
        <v>133</v>
      </c>
      <c r="P852" t="b">
        <v>1</v>
      </c>
      <c r="Q852" t="s">
        <v>8275</v>
      </c>
      <c r="R852" s="10" t="s">
        <v>8323</v>
      </c>
      <c r="S852" t="s">
        <v>8325</v>
      </c>
      <c r="T852">
        <f t="shared" si="72"/>
        <v>155</v>
      </c>
      <c r="U852">
        <f t="shared" si="73"/>
        <v>46.67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4">
        <f t="shared" si="70"/>
        <v>42522.880243055552</v>
      </c>
      <c r="L853" s="13">
        <f t="shared" si="69"/>
        <v>2016</v>
      </c>
      <c r="M853" s="14">
        <f t="shared" si="71"/>
        <v>42582.822916666672</v>
      </c>
      <c r="N853" t="b">
        <v>0</v>
      </c>
      <c r="O853">
        <v>70</v>
      </c>
      <c r="P853" t="b">
        <v>1</v>
      </c>
      <c r="Q853" t="s">
        <v>8275</v>
      </c>
      <c r="R853" s="10" t="s">
        <v>8323</v>
      </c>
      <c r="S853" t="s">
        <v>8325</v>
      </c>
      <c r="T853">
        <f t="shared" si="72"/>
        <v>130</v>
      </c>
      <c r="U853">
        <f t="shared" si="73"/>
        <v>37.270000000000003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4">
        <f t="shared" si="70"/>
        <v>42656.805497685185</v>
      </c>
      <c r="L854" s="13">
        <f t="shared" si="69"/>
        <v>2016</v>
      </c>
      <c r="M854" s="14">
        <f t="shared" si="71"/>
        <v>42667.875</v>
      </c>
      <c r="N854" t="b">
        <v>0</v>
      </c>
      <c r="O854">
        <v>62</v>
      </c>
      <c r="P854" t="b">
        <v>1</v>
      </c>
      <c r="Q854" t="s">
        <v>8275</v>
      </c>
      <c r="R854" s="10" t="s">
        <v>8323</v>
      </c>
      <c r="S854" t="s">
        <v>8325</v>
      </c>
      <c r="T854">
        <f t="shared" si="72"/>
        <v>105</v>
      </c>
      <c r="U854">
        <f t="shared" si="73"/>
        <v>59.26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4">
        <f t="shared" si="70"/>
        <v>42021.832280092596</v>
      </c>
      <c r="L855" s="13">
        <f t="shared" si="69"/>
        <v>2015</v>
      </c>
      <c r="M855" s="14">
        <f t="shared" si="71"/>
        <v>42051.832280092596</v>
      </c>
      <c r="N855" t="b">
        <v>0</v>
      </c>
      <c r="O855">
        <v>10</v>
      </c>
      <c r="P855" t="b">
        <v>1</v>
      </c>
      <c r="Q855" t="s">
        <v>8275</v>
      </c>
      <c r="R855" s="10" t="s">
        <v>8323</v>
      </c>
      <c r="S855" t="s">
        <v>8325</v>
      </c>
      <c r="T855">
        <f t="shared" si="72"/>
        <v>100</v>
      </c>
      <c r="U855">
        <f t="shared" si="73"/>
        <v>30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4">
        <f t="shared" si="70"/>
        <v>42702.212337962963</v>
      </c>
      <c r="L856" s="13">
        <f t="shared" si="69"/>
        <v>2016</v>
      </c>
      <c r="M856" s="14">
        <f t="shared" si="71"/>
        <v>42732.212337962963</v>
      </c>
      <c r="N856" t="b">
        <v>0</v>
      </c>
      <c r="O856">
        <v>499</v>
      </c>
      <c r="P856" t="b">
        <v>1</v>
      </c>
      <c r="Q856" t="s">
        <v>8275</v>
      </c>
      <c r="R856" s="10" t="s">
        <v>8323</v>
      </c>
      <c r="S856" t="s">
        <v>8325</v>
      </c>
      <c r="T856">
        <f t="shared" si="72"/>
        <v>118</v>
      </c>
      <c r="U856">
        <f t="shared" si="73"/>
        <v>65.86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4">
        <f t="shared" si="70"/>
        <v>42545.125196759262</v>
      </c>
      <c r="L857" s="13">
        <f t="shared" si="69"/>
        <v>2016</v>
      </c>
      <c r="M857" s="14">
        <f t="shared" si="71"/>
        <v>42575.125196759262</v>
      </c>
      <c r="N857" t="b">
        <v>0</v>
      </c>
      <c r="O857">
        <v>47</v>
      </c>
      <c r="P857" t="b">
        <v>1</v>
      </c>
      <c r="Q857" t="s">
        <v>8275</v>
      </c>
      <c r="R857" s="10" t="s">
        <v>8323</v>
      </c>
      <c r="S857" t="s">
        <v>8325</v>
      </c>
      <c r="T857">
        <f t="shared" si="72"/>
        <v>103</v>
      </c>
      <c r="U857">
        <f t="shared" si="73"/>
        <v>31.91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4">
        <f t="shared" si="70"/>
        <v>42609.311990740738</v>
      </c>
      <c r="L858" s="13">
        <f t="shared" si="69"/>
        <v>2016</v>
      </c>
      <c r="M858" s="14">
        <f t="shared" si="71"/>
        <v>42668.791666666672</v>
      </c>
      <c r="N858" t="b">
        <v>0</v>
      </c>
      <c r="O858">
        <v>28</v>
      </c>
      <c r="P858" t="b">
        <v>1</v>
      </c>
      <c r="Q858" t="s">
        <v>8275</v>
      </c>
      <c r="R858" s="10" t="s">
        <v>8323</v>
      </c>
      <c r="S858" t="s">
        <v>8325</v>
      </c>
      <c r="T858">
        <f t="shared" si="72"/>
        <v>218</v>
      </c>
      <c r="U858">
        <f t="shared" si="73"/>
        <v>19.46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4">
        <f t="shared" si="70"/>
        <v>42291.581377314811</v>
      </c>
      <c r="L859" s="13">
        <f t="shared" si="69"/>
        <v>2015</v>
      </c>
      <c r="M859" s="14">
        <f t="shared" si="71"/>
        <v>42333.623043981483</v>
      </c>
      <c r="N859" t="b">
        <v>0</v>
      </c>
      <c r="O859">
        <v>24</v>
      </c>
      <c r="P859" t="b">
        <v>1</v>
      </c>
      <c r="Q859" t="s">
        <v>8275</v>
      </c>
      <c r="R859" s="10" t="s">
        <v>8323</v>
      </c>
      <c r="S859" t="s">
        <v>8325</v>
      </c>
      <c r="T859">
        <f t="shared" si="72"/>
        <v>100</v>
      </c>
      <c r="U859">
        <f t="shared" si="73"/>
        <v>50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4">
        <f t="shared" si="70"/>
        <v>42079.745578703703</v>
      </c>
      <c r="L860" s="13">
        <f t="shared" si="69"/>
        <v>2015</v>
      </c>
      <c r="M860" s="14">
        <f t="shared" si="71"/>
        <v>42109.957638888889</v>
      </c>
      <c r="N860" t="b">
        <v>0</v>
      </c>
      <c r="O860">
        <v>76</v>
      </c>
      <c r="P860" t="b">
        <v>1</v>
      </c>
      <c r="Q860" t="s">
        <v>8275</v>
      </c>
      <c r="R860" s="10" t="s">
        <v>8323</v>
      </c>
      <c r="S860" t="s">
        <v>8325</v>
      </c>
      <c r="T860">
        <f t="shared" si="72"/>
        <v>144</v>
      </c>
      <c r="U860">
        <f t="shared" si="73"/>
        <v>22.74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4">
        <f t="shared" si="70"/>
        <v>42128.820231481484</v>
      </c>
      <c r="L861" s="13">
        <f t="shared" si="69"/>
        <v>2015</v>
      </c>
      <c r="M861" s="14">
        <f t="shared" si="71"/>
        <v>42159</v>
      </c>
      <c r="N861" t="b">
        <v>0</v>
      </c>
      <c r="O861">
        <v>98</v>
      </c>
      <c r="P861" t="b">
        <v>1</v>
      </c>
      <c r="Q861" t="s">
        <v>8275</v>
      </c>
      <c r="R861" s="10" t="s">
        <v>8323</v>
      </c>
      <c r="S861" t="s">
        <v>8325</v>
      </c>
      <c r="T861">
        <f t="shared" si="72"/>
        <v>105</v>
      </c>
      <c r="U861">
        <f t="shared" si="73"/>
        <v>42.72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4">
        <f t="shared" si="70"/>
        <v>41570.482789351852</v>
      </c>
      <c r="L862" s="13">
        <f t="shared" si="69"/>
        <v>2013</v>
      </c>
      <c r="M862" s="14">
        <f t="shared" si="71"/>
        <v>41600.524456018517</v>
      </c>
      <c r="N862" t="b">
        <v>0</v>
      </c>
      <c r="O862">
        <v>48</v>
      </c>
      <c r="P862" t="b">
        <v>0</v>
      </c>
      <c r="Q862" t="s">
        <v>8276</v>
      </c>
      <c r="R862" s="10" t="s">
        <v>8323</v>
      </c>
      <c r="S862" t="s">
        <v>8326</v>
      </c>
      <c r="T862">
        <f t="shared" si="72"/>
        <v>18</v>
      </c>
      <c r="U862">
        <f t="shared" si="73"/>
        <v>52.92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4">
        <f t="shared" si="70"/>
        <v>42599.965324074074</v>
      </c>
      <c r="L863" s="13">
        <f t="shared" si="69"/>
        <v>2016</v>
      </c>
      <c r="M863" s="14">
        <f t="shared" si="71"/>
        <v>42629.965324074074</v>
      </c>
      <c r="N863" t="b">
        <v>0</v>
      </c>
      <c r="O863">
        <v>2</v>
      </c>
      <c r="P863" t="b">
        <v>0</v>
      </c>
      <c r="Q863" t="s">
        <v>8276</v>
      </c>
      <c r="R863" s="10" t="s">
        <v>8323</v>
      </c>
      <c r="S863" t="s">
        <v>8326</v>
      </c>
      <c r="T863">
        <f t="shared" si="72"/>
        <v>2</v>
      </c>
      <c r="U863">
        <f t="shared" si="73"/>
        <v>50.5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4">
        <f t="shared" si="70"/>
        <v>41559.5549537037</v>
      </c>
      <c r="L864" s="13">
        <f t="shared" si="69"/>
        <v>2013</v>
      </c>
      <c r="M864" s="14">
        <f t="shared" si="71"/>
        <v>41589.596620370372</v>
      </c>
      <c r="N864" t="b">
        <v>0</v>
      </c>
      <c r="O864">
        <v>4</v>
      </c>
      <c r="P864" t="b">
        <v>0</v>
      </c>
      <c r="Q864" t="s">
        <v>8276</v>
      </c>
      <c r="R864" s="10" t="s">
        <v>8323</v>
      </c>
      <c r="S864" t="s">
        <v>8326</v>
      </c>
      <c r="T864">
        <f t="shared" si="72"/>
        <v>0</v>
      </c>
      <c r="U864">
        <f t="shared" si="73"/>
        <v>42.5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4">
        <f t="shared" si="70"/>
        <v>40921.117662037039</v>
      </c>
      <c r="L865" s="13">
        <f t="shared" si="69"/>
        <v>2012</v>
      </c>
      <c r="M865" s="14">
        <f t="shared" si="71"/>
        <v>40951.117662037039</v>
      </c>
      <c r="N865" t="b">
        <v>0</v>
      </c>
      <c r="O865">
        <v>5</v>
      </c>
      <c r="P865" t="b">
        <v>0</v>
      </c>
      <c r="Q865" t="s">
        <v>8276</v>
      </c>
      <c r="R865" s="10" t="s">
        <v>8323</v>
      </c>
      <c r="S865" t="s">
        <v>8326</v>
      </c>
      <c r="T865">
        <f t="shared" si="72"/>
        <v>5</v>
      </c>
      <c r="U865">
        <f t="shared" si="73"/>
        <v>18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4">
        <f t="shared" si="70"/>
        <v>41541.106921296298</v>
      </c>
      <c r="L866" s="13">
        <f t="shared" si="69"/>
        <v>2013</v>
      </c>
      <c r="M866" s="14">
        <f t="shared" si="71"/>
        <v>41563.415972222225</v>
      </c>
      <c r="N866" t="b">
        <v>0</v>
      </c>
      <c r="O866">
        <v>79</v>
      </c>
      <c r="P866" t="b">
        <v>0</v>
      </c>
      <c r="Q866" t="s">
        <v>8276</v>
      </c>
      <c r="R866" s="10" t="s">
        <v>8323</v>
      </c>
      <c r="S866" t="s">
        <v>8326</v>
      </c>
      <c r="T866">
        <f t="shared" si="72"/>
        <v>42</v>
      </c>
      <c r="U866">
        <f t="shared" si="73"/>
        <v>34.18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4">
        <f t="shared" si="70"/>
        <v>41230.77311342593</v>
      </c>
      <c r="L867" s="13">
        <f t="shared" si="69"/>
        <v>2012</v>
      </c>
      <c r="M867" s="14">
        <f t="shared" si="71"/>
        <v>41290.77311342593</v>
      </c>
      <c r="N867" t="b">
        <v>0</v>
      </c>
      <c r="O867">
        <v>2</v>
      </c>
      <c r="P867" t="b">
        <v>0</v>
      </c>
      <c r="Q867" t="s">
        <v>8276</v>
      </c>
      <c r="R867" s="10" t="s">
        <v>8323</v>
      </c>
      <c r="S867" t="s">
        <v>8326</v>
      </c>
      <c r="T867">
        <f t="shared" si="72"/>
        <v>2</v>
      </c>
      <c r="U867">
        <f t="shared" si="73"/>
        <v>22.5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4">
        <f t="shared" si="70"/>
        <v>42025.637939814813</v>
      </c>
      <c r="L868" s="13">
        <f t="shared" si="69"/>
        <v>2015</v>
      </c>
      <c r="M868" s="14">
        <f t="shared" si="71"/>
        <v>42063.631944444445</v>
      </c>
      <c r="N868" t="b">
        <v>0</v>
      </c>
      <c r="O868">
        <v>11</v>
      </c>
      <c r="P868" t="b">
        <v>0</v>
      </c>
      <c r="Q868" t="s">
        <v>8276</v>
      </c>
      <c r="R868" s="10" t="s">
        <v>8323</v>
      </c>
      <c r="S868" t="s">
        <v>8326</v>
      </c>
      <c r="T868">
        <f t="shared" si="72"/>
        <v>18</v>
      </c>
      <c r="U868">
        <f t="shared" si="73"/>
        <v>58.18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4">
        <f t="shared" si="70"/>
        <v>40088.105393518519</v>
      </c>
      <c r="L869" s="13">
        <f t="shared" si="69"/>
        <v>2009</v>
      </c>
      <c r="M869" s="14">
        <f t="shared" si="71"/>
        <v>40148.207638888889</v>
      </c>
      <c r="N869" t="b">
        <v>0</v>
      </c>
      <c r="O869">
        <v>11</v>
      </c>
      <c r="P869" t="b">
        <v>0</v>
      </c>
      <c r="Q869" t="s">
        <v>8276</v>
      </c>
      <c r="R869" s="10" t="s">
        <v>8323</v>
      </c>
      <c r="S869" t="s">
        <v>8326</v>
      </c>
      <c r="T869">
        <f t="shared" si="72"/>
        <v>24</v>
      </c>
      <c r="U869">
        <f t="shared" si="73"/>
        <v>109.18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4">
        <f t="shared" si="70"/>
        <v>41616.027754629627</v>
      </c>
      <c r="L870" s="13">
        <f t="shared" si="69"/>
        <v>2013</v>
      </c>
      <c r="M870" s="14">
        <f t="shared" si="71"/>
        <v>41646.027754629627</v>
      </c>
      <c r="N870" t="b">
        <v>0</v>
      </c>
      <c r="O870">
        <v>1</v>
      </c>
      <c r="P870" t="b">
        <v>0</v>
      </c>
      <c r="Q870" t="s">
        <v>8276</v>
      </c>
      <c r="R870" s="10" t="s">
        <v>8323</v>
      </c>
      <c r="S870" t="s">
        <v>8326</v>
      </c>
      <c r="T870">
        <f t="shared" si="72"/>
        <v>0</v>
      </c>
      <c r="U870">
        <f t="shared" si="73"/>
        <v>50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4">
        <f t="shared" si="70"/>
        <v>41342.845567129632</v>
      </c>
      <c r="L871" s="13">
        <f t="shared" si="69"/>
        <v>2013</v>
      </c>
      <c r="M871" s="14">
        <f t="shared" si="71"/>
        <v>41372.803900462961</v>
      </c>
      <c r="N871" t="b">
        <v>0</v>
      </c>
      <c r="O871">
        <v>3</v>
      </c>
      <c r="P871" t="b">
        <v>0</v>
      </c>
      <c r="Q871" t="s">
        <v>8276</v>
      </c>
      <c r="R871" s="10" t="s">
        <v>8323</v>
      </c>
      <c r="S871" t="s">
        <v>8326</v>
      </c>
      <c r="T871">
        <f t="shared" si="72"/>
        <v>12</v>
      </c>
      <c r="U871">
        <f t="shared" si="73"/>
        <v>346.67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4">
        <f t="shared" si="70"/>
        <v>41488.022256944445</v>
      </c>
      <c r="L872" s="13">
        <f t="shared" si="69"/>
        <v>2013</v>
      </c>
      <c r="M872" s="14">
        <f t="shared" si="71"/>
        <v>41518.022256944445</v>
      </c>
      <c r="N872" t="b">
        <v>0</v>
      </c>
      <c r="O872">
        <v>5</v>
      </c>
      <c r="P872" t="b">
        <v>0</v>
      </c>
      <c r="Q872" t="s">
        <v>8276</v>
      </c>
      <c r="R872" s="10" t="s">
        <v>8323</v>
      </c>
      <c r="S872" t="s">
        <v>8326</v>
      </c>
      <c r="T872">
        <f t="shared" si="72"/>
        <v>0</v>
      </c>
      <c r="U872">
        <f t="shared" si="73"/>
        <v>12.4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4">
        <f t="shared" si="70"/>
        <v>41577.561284722222</v>
      </c>
      <c r="L873" s="13">
        <f t="shared" si="69"/>
        <v>2013</v>
      </c>
      <c r="M873" s="14">
        <f t="shared" si="71"/>
        <v>41607.602951388886</v>
      </c>
      <c r="N873" t="b">
        <v>0</v>
      </c>
      <c r="O873">
        <v>12</v>
      </c>
      <c r="P873" t="b">
        <v>0</v>
      </c>
      <c r="Q873" t="s">
        <v>8276</v>
      </c>
      <c r="R873" s="10" t="s">
        <v>8323</v>
      </c>
      <c r="S873" t="s">
        <v>8326</v>
      </c>
      <c r="T873">
        <f t="shared" si="72"/>
        <v>5</v>
      </c>
      <c r="U873">
        <f t="shared" si="73"/>
        <v>27.08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4">
        <f t="shared" si="70"/>
        <v>40567.825543981482</v>
      </c>
      <c r="L874" s="13">
        <f t="shared" si="69"/>
        <v>2011</v>
      </c>
      <c r="M874" s="14">
        <f t="shared" si="71"/>
        <v>40612.825543981482</v>
      </c>
      <c r="N874" t="b">
        <v>0</v>
      </c>
      <c r="O874">
        <v>2</v>
      </c>
      <c r="P874" t="b">
        <v>0</v>
      </c>
      <c r="Q874" t="s">
        <v>8276</v>
      </c>
      <c r="R874" s="10" t="s">
        <v>8323</v>
      </c>
      <c r="S874" t="s">
        <v>8326</v>
      </c>
      <c r="T874">
        <f t="shared" si="72"/>
        <v>1</v>
      </c>
      <c r="U874">
        <f t="shared" si="73"/>
        <v>32.5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4">
        <f t="shared" si="70"/>
        <v>41184.167129629634</v>
      </c>
      <c r="L875" s="13">
        <f t="shared" si="69"/>
        <v>2012</v>
      </c>
      <c r="M875" s="14">
        <f t="shared" si="71"/>
        <v>41224.208796296298</v>
      </c>
      <c r="N875" t="b">
        <v>0</v>
      </c>
      <c r="O875">
        <v>5</v>
      </c>
      <c r="P875" t="b">
        <v>0</v>
      </c>
      <c r="Q875" t="s">
        <v>8276</v>
      </c>
      <c r="R875" s="10" t="s">
        <v>8323</v>
      </c>
      <c r="S875" t="s">
        <v>8326</v>
      </c>
      <c r="T875">
        <f t="shared" si="72"/>
        <v>1</v>
      </c>
      <c r="U875">
        <f t="shared" si="73"/>
        <v>9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4">
        <f t="shared" si="70"/>
        <v>41368.583726851852</v>
      </c>
      <c r="L876" s="13">
        <f t="shared" si="69"/>
        <v>2013</v>
      </c>
      <c r="M876" s="14">
        <f t="shared" si="71"/>
        <v>41398.583726851852</v>
      </c>
      <c r="N876" t="b">
        <v>0</v>
      </c>
      <c r="O876">
        <v>21</v>
      </c>
      <c r="P876" t="b">
        <v>0</v>
      </c>
      <c r="Q876" t="s">
        <v>8276</v>
      </c>
      <c r="R876" s="10" t="s">
        <v>8323</v>
      </c>
      <c r="S876" t="s">
        <v>8326</v>
      </c>
      <c r="T876">
        <f t="shared" si="72"/>
        <v>24</v>
      </c>
      <c r="U876">
        <f t="shared" si="73"/>
        <v>34.76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4">
        <f t="shared" si="70"/>
        <v>42248.723738425921</v>
      </c>
      <c r="L877" s="13">
        <f t="shared" si="69"/>
        <v>2015</v>
      </c>
      <c r="M877" s="14">
        <f t="shared" si="71"/>
        <v>42268.723738425921</v>
      </c>
      <c r="N877" t="b">
        <v>0</v>
      </c>
      <c r="O877">
        <v>0</v>
      </c>
      <c r="P877" t="b">
        <v>0</v>
      </c>
      <c r="Q877" t="s">
        <v>8276</v>
      </c>
      <c r="R877" s="10" t="s">
        <v>8323</v>
      </c>
      <c r="S877" t="s">
        <v>8326</v>
      </c>
      <c r="T877">
        <f t="shared" si="72"/>
        <v>0</v>
      </c>
      <c r="U877">
        <f t="shared" si="73"/>
        <v>0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4">
        <f t="shared" si="70"/>
        <v>41276.496840277774</v>
      </c>
      <c r="L878" s="13">
        <f t="shared" si="69"/>
        <v>2013</v>
      </c>
      <c r="M878" s="14">
        <f t="shared" si="71"/>
        <v>41309.496840277774</v>
      </c>
      <c r="N878" t="b">
        <v>0</v>
      </c>
      <c r="O878">
        <v>45</v>
      </c>
      <c r="P878" t="b">
        <v>0</v>
      </c>
      <c r="Q878" t="s">
        <v>8276</v>
      </c>
      <c r="R878" s="10" t="s">
        <v>8323</v>
      </c>
      <c r="S878" t="s">
        <v>8326</v>
      </c>
      <c r="T878">
        <f t="shared" si="72"/>
        <v>41</v>
      </c>
      <c r="U878">
        <f t="shared" si="73"/>
        <v>28.58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4">
        <f t="shared" si="70"/>
        <v>41597.788888888892</v>
      </c>
      <c r="L879" s="13">
        <f t="shared" si="69"/>
        <v>2013</v>
      </c>
      <c r="M879" s="14">
        <f t="shared" si="71"/>
        <v>41627.788888888892</v>
      </c>
      <c r="N879" t="b">
        <v>0</v>
      </c>
      <c r="O879">
        <v>29</v>
      </c>
      <c r="P879" t="b">
        <v>0</v>
      </c>
      <c r="Q879" t="s">
        <v>8276</v>
      </c>
      <c r="R879" s="10" t="s">
        <v>8323</v>
      </c>
      <c r="S879" t="s">
        <v>8326</v>
      </c>
      <c r="T879">
        <f t="shared" si="72"/>
        <v>68</v>
      </c>
      <c r="U879">
        <f t="shared" si="73"/>
        <v>46.59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4">
        <f t="shared" si="70"/>
        <v>40505.232916666668</v>
      </c>
      <c r="L880" s="13">
        <f t="shared" si="69"/>
        <v>2010</v>
      </c>
      <c r="M880" s="14">
        <f t="shared" si="71"/>
        <v>40535.232916666668</v>
      </c>
      <c r="N880" t="b">
        <v>0</v>
      </c>
      <c r="O880">
        <v>2</v>
      </c>
      <c r="P880" t="b">
        <v>0</v>
      </c>
      <c r="Q880" t="s">
        <v>8276</v>
      </c>
      <c r="R880" s="10" t="s">
        <v>8323</v>
      </c>
      <c r="S880" t="s">
        <v>8326</v>
      </c>
      <c r="T880">
        <f t="shared" si="72"/>
        <v>1</v>
      </c>
      <c r="U880">
        <f t="shared" si="73"/>
        <v>32.5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4">
        <f t="shared" si="70"/>
        <v>41037.829918981479</v>
      </c>
      <c r="L881" s="13">
        <f t="shared" si="69"/>
        <v>2012</v>
      </c>
      <c r="M881" s="14">
        <f t="shared" si="71"/>
        <v>41058.829918981479</v>
      </c>
      <c r="N881" t="b">
        <v>0</v>
      </c>
      <c r="O881">
        <v>30</v>
      </c>
      <c r="P881" t="b">
        <v>0</v>
      </c>
      <c r="Q881" t="s">
        <v>8276</v>
      </c>
      <c r="R881" s="10" t="s">
        <v>8323</v>
      </c>
      <c r="S881" t="s">
        <v>8326</v>
      </c>
      <c r="T881">
        <f t="shared" si="72"/>
        <v>31</v>
      </c>
      <c r="U881">
        <f t="shared" si="73"/>
        <v>21.47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4">
        <f t="shared" si="70"/>
        <v>41179.32104166667</v>
      </c>
      <c r="L882" s="13">
        <f t="shared" si="69"/>
        <v>2012</v>
      </c>
      <c r="M882" s="14">
        <f t="shared" si="71"/>
        <v>41212.32104166667</v>
      </c>
      <c r="N882" t="b">
        <v>0</v>
      </c>
      <c r="O882">
        <v>8</v>
      </c>
      <c r="P882" t="b">
        <v>0</v>
      </c>
      <c r="Q882" t="s">
        <v>8277</v>
      </c>
      <c r="R882" s="10" t="s">
        <v>8323</v>
      </c>
      <c r="S882" t="s">
        <v>8327</v>
      </c>
      <c r="T882">
        <f t="shared" si="72"/>
        <v>3</v>
      </c>
      <c r="U882">
        <f t="shared" si="73"/>
        <v>14.13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4">
        <f t="shared" si="70"/>
        <v>40877.25099537037</v>
      </c>
      <c r="L883" s="13">
        <f t="shared" si="69"/>
        <v>2011</v>
      </c>
      <c r="M883" s="14">
        <f t="shared" si="71"/>
        <v>40922.25099537037</v>
      </c>
      <c r="N883" t="b">
        <v>0</v>
      </c>
      <c r="O883">
        <v>1</v>
      </c>
      <c r="P883" t="b">
        <v>0</v>
      </c>
      <c r="Q883" t="s">
        <v>8277</v>
      </c>
      <c r="R883" s="10" t="s">
        <v>8323</v>
      </c>
      <c r="S883" t="s">
        <v>8327</v>
      </c>
      <c r="T883">
        <f t="shared" si="72"/>
        <v>1</v>
      </c>
      <c r="U883">
        <f t="shared" si="73"/>
        <v>30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4">
        <f t="shared" si="70"/>
        <v>40759.860532407409</v>
      </c>
      <c r="L884" s="13">
        <f t="shared" si="69"/>
        <v>2011</v>
      </c>
      <c r="M884" s="14">
        <f t="shared" si="71"/>
        <v>40792.860532407409</v>
      </c>
      <c r="N884" t="b">
        <v>0</v>
      </c>
      <c r="O884">
        <v>14</v>
      </c>
      <c r="P884" t="b">
        <v>0</v>
      </c>
      <c r="Q884" t="s">
        <v>8277</v>
      </c>
      <c r="R884" s="10" t="s">
        <v>8323</v>
      </c>
      <c r="S884" t="s">
        <v>8327</v>
      </c>
      <c r="T884">
        <f t="shared" si="72"/>
        <v>20</v>
      </c>
      <c r="U884">
        <f t="shared" si="73"/>
        <v>21.57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4">
        <f t="shared" si="70"/>
        <v>42371.935590277775</v>
      </c>
      <c r="L885" s="13">
        <f t="shared" si="69"/>
        <v>2016</v>
      </c>
      <c r="M885" s="14">
        <f t="shared" si="71"/>
        <v>42431.935590277775</v>
      </c>
      <c r="N885" t="b">
        <v>0</v>
      </c>
      <c r="O885">
        <v>24</v>
      </c>
      <c r="P885" t="b">
        <v>0</v>
      </c>
      <c r="Q885" t="s">
        <v>8277</v>
      </c>
      <c r="R885" s="10" t="s">
        <v>8323</v>
      </c>
      <c r="S885" t="s">
        <v>8327</v>
      </c>
      <c r="T885">
        <f t="shared" si="72"/>
        <v>40</v>
      </c>
      <c r="U885">
        <f t="shared" si="73"/>
        <v>83.38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4">
        <f t="shared" si="70"/>
        <v>40981.802615740737</v>
      </c>
      <c r="L886" s="13">
        <f t="shared" si="69"/>
        <v>2012</v>
      </c>
      <c r="M886" s="14">
        <f t="shared" si="71"/>
        <v>41041.104861111111</v>
      </c>
      <c r="N886" t="b">
        <v>0</v>
      </c>
      <c r="O886">
        <v>2</v>
      </c>
      <c r="P886" t="b">
        <v>0</v>
      </c>
      <c r="Q886" t="s">
        <v>8277</v>
      </c>
      <c r="R886" s="10" t="s">
        <v>8323</v>
      </c>
      <c r="S886" t="s">
        <v>8327</v>
      </c>
      <c r="T886">
        <f t="shared" si="72"/>
        <v>1</v>
      </c>
      <c r="U886">
        <f t="shared" si="73"/>
        <v>10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4">
        <f t="shared" si="70"/>
        <v>42713.941099537042</v>
      </c>
      <c r="L887" s="13">
        <f t="shared" si="69"/>
        <v>2016</v>
      </c>
      <c r="M887" s="14">
        <f t="shared" si="71"/>
        <v>42734.941099537042</v>
      </c>
      <c r="N887" t="b">
        <v>0</v>
      </c>
      <c r="O887">
        <v>21</v>
      </c>
      <c r="P887" t="b">
        <v>0</v>
      </c>
      <c r="Q887" t="s">
        <v>8277</v>
      </c>
      <c r="R887" s="10" t="s">
        <v>8323</v>
      </c>
      <c r="S887" t="s">
        <v>8327</v>
      </c>
      <c r="T887">
        <f t="shared" si="72"/>
        <v>75</v>
      </c>
      <c r="U887">
        <f t="shared" si="73"/>
        <v>35.71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4">
        <f t="shared" si="70"/>
        <v>42603.870520833334</v>
      </c>
      <c r="L888" s="13">
        <f t="shared" si="69"/>
        <v>2016</v>
      </c>
      <c r="M888" s="14">
        <f t="shared" si="71"/>
        <v>42628.870520833334</v>
      </c>
      <c r="N888" t="b">
        <v>0</v>
      </c>
      <c r="O888">
        <v>7</v>
      </c>
      <c r="P888" t="b">
        <v>0</v>
      </c>
      <c r="Q888" t="s">
        <v>8277</v>
      </c>
      <c r="R888" s="10" t="s">
        <v>8323</v>
      </c>
      <c r="S888" t="s">
        <v>8327</v>
      </c>
      <c r="T888">
        <f t="shared" si="72"/>
        <v>41</v>
      </c>
      <c r="U888">
        <f t="shared" si="73"/>
        <v>29.29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4">
        <f t="shared" si="70"/>
        <v>41026.958969907406</v>
      </c>
      <c r="L889" s="13">
        <f t="shared" si="69"/>
        <v>2012</v>
      </c>
      <c r="M889" s="14">
        <f t="shared" si="71"/>
        <v>41056.958969907406</v>
      </c>
      <c r="N889" t="b">
        <v>0</v>
      </c>
      <c r="O889">
        <v>0</v>
      </c>
      <c r="P889" t="b">
        <v>0</v>
      </c>
      <c r="Q889" t="s">
        <v>8277</v>
      </c>
      <c r="R889" s="10" t="s">
        <v>8323</v>
      </c>
      <c r="S889" t="s">
        <v>8327</v>
      </c>
      <c r="T889">
        <f t="shared" si="72"/>
        <v>0</v>
      </c>
      <c r="U889">
        <f t="shared" si="73"/>
        <v>0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4">
        <f t="shared" si="70"/>
        <v>40751.753298611111</v>
      </c>
      <c r="L890" s="13">
        <f t="shared" si="69"/>
        <v>2011</v>
      </c>
      <c r="M890" s="14">
        <f t="shared" si="71"/>
        <v>40787.25</v>
      </c>
      <c r="N890" t="b">
        <v>0</v>
      </c>
      <c r="O890">
        <v>4</v>
      </c>
      <c r="P890" t="b">
        <v>0</v>
      </c>
      <c r="Q890" t="s">
        <v>8277</v>
      </c>
      <c r="R890" s="10" t="s">
        <v>8323</v>
      </c>
      <c r="S890" t="s">
        <v>8327</v>
      </c>
      <c r="T890">
        <f t="shared" si="72"/>
        <v>7</v>
      </c>
      <c r="U890">
        <f t="shared" si="73"/>
        <v>18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4">
        <f t="shared" si="70"/>
        <v>41887.784062500003</v>
      </c>
      <c r="L891" s="13">
        <f t="shared" si="69"/>
        <v>2014</v>
      </c>
      <c r="M891" s="14">
        <f t="shared" si="71"/>
        <v>41917.784062500003</v>
      </c>
      <c r="N891" t="b">
        <v>0</v>
      </c>
      <c r="O891">
        <v>32</v>
      </c>
      <c r="P891" t="b">
        <v>0</v>
      </c>
      <c r="Q891" t="s">
        <v>8277</v>
      </c>
      <c r="R891" s="10" t="s">
        <v>8323</v>
      </c>
      <c r="S891" t="s">
        <v>8327</v>
      </c>
      <c r="T891">
        <f t="shared" si="72"/>
        <v>9</v>
      </c>
      <c r="U891">
        <f t="shared" si="73"/>
        <v>73.760000000000005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4">
        <f t="shared" si="70"/>
        <v>41569.698831018519</v>
      </c>
      <c r="L892" s="13">
        <f t="shared" si="69"/>
        <v>2013</v>
      </c>
      <c r="M892" s="14">
        <f t="shared" si="71"/>
        <v>41599.740497685183</v>
      </c>
      <c r="N892" t="b">
        <v>0</v>
      </c>
      <c r="O892">
        <v>4</v>
      </c>
      <c r="P892" t="b">
        <v>0</v>
      </c>
      <c r="Q892" t="s">
        <v>8277</v>
      </c>
      <c r="R892" s="10" t="s">
        <v>8323</v>
      </c>
      <c r="S892" t="s">
        <v>8327</v>
      </c>
      <c r="T892">
        <f t="shared" si="72"/>
        <v>4</v>
      </c>
      <c r="U892">
        <f t="shared" si="73"/>
        <v>31.25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4">
        <f t="shared" si="70"/>
        <v>41842.031597222223</v>
      </c>
      <c r="L893" s="13">
        <f t="shared" si="69"/>
        <v>2014</v>
      </c>
      <c r="M893" s="14">
        <f t="shared" si="71"/>
        <v>41872.031597222223</v>
      </c>
      <c r="N893" t="b">
        <v>0</v>
      </c>
      <c r="O893">
        <v>9</v>
      </c>
      <c r="P893" t="b">
        <v>0</v>
      </c>
      <c r="Q893" t="s">
        <v>8277</v>
      </c>
      <c r="R893" s="10" t="s">
        <v>8323</v>
      </c>
      <c r="S893" t="s">
        <v>8327</v>
      </c>
      <c r="T893">
        <f t="shared" si="72"/>
        <v>3</v>
      </c>
      <c r="U893">
        <f t="shared" si="73"/>
        <v>28.89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4">
        <f t="shared" si="70"/>
        <v>40304.20003472222</v>
      </c>
      <c r="L894" s="13">
        <f t="shared" si="69"/>
        <v>2010</v>
      </c>
      <c r="M894" s="14">
        <f t="shared" si="71"/>
        <v>40391.166666666664</v>
      </c>
      <c r="N894" t="b">
        <v>0</v>
      </c>
      <c r="O894">
        <v>17</v>
      </c>
      <c r="P894" t="b">
        <v>0</v>
      </c>
      <c r="Q894" t="s">
        <v>8277</v>
      </c>
      <c r="R894" s="10" t="s">
        <v>8323</v>
      </c>
      <c r="S894" t="s">
        <v>8327</v>
      </c>
      <c r="T894">
        <f t="shared" si="72"/>
        <v>41</v>
      </c>
      <c r="U894">
        <f t="shared" si="73"/>
        <v>143.82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4">
        <f t="shared" si="70"/>
        <v>42065.897719907407</v>
      </c>
      <c r="L895" s="13">
        <f t="shared" si="69"/>
        <v>2015</v>
      </c>
      <c r="M895" s="14">
        <f t="shared" si="71"/>
        <v>42095.856053240743</v>
      </c>
      <c r="N895" t="b">
        <v>0</v>
      </c>
      <c r="O895">
        <v>5</v>
      </c>
      <c r="P895" t="b">
        <v>0</v>
      </c>
      <c r="Q895" t="s">
        <v>8277</v>
      </c>
      <c r="R895" s="10" t="s">
        <v>8323</v>
      </c>
      <c r="S895" t="s">
        <v>8327</v>
      </c>
      <c r="T895">
        <f t="shared" si="72"/>
        <v>10</v>
      </c>
      <c r="U895">
        <f t="shared" si="73"/>
        <v>40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4">
        <f t="shared" si="70"/>
        <v>42496.981597222228</v>
      </c>
      <c r="L896" s="13">
        <f t="shared" si="69"/>
        <v>2016</v>
      </c>
      <c r="M896" s="14">
        <f t="shared" si="71"/>
        <v>42526.981597222228</v>
      </c>
      <c r="N896" t="b">
        <v>0</v>
      </c>
      <c r="O896">
        <v>53</v>
      </c>
      <c r="P896" t="b">
        <v>0</v>
      </c>
      <c r="Q896" t="s">
        <v>8277</v>
      </c>
      <c r="R896" s="10" t="s">
        <v>8323</v>
      </c>
      <c r="S896" t="s">
        <v>8327</v>
      </c>
      <c r="T896">
        <f t="shared" si="72"/>
        <v>39</v>
      </c>
      <c r="U896">
        <f t="shared" si="73"/>
        <v>147.81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4">
        <f t="shared" si="70"/>
        <v>40431.127650462964</v>
      </c>
      <c r="L897" s="13">
        <f t="shared" si="69"/>
        <v>2010</v>
      </c>
      <c r="M897" s="14">
        <f t="shared" si="71"/>
        <v>40476.127650462964</v>
      </c>
      <c r="N897" t="b">
        <v>0</v>
      </c>
      <c r="O897">
        <v>7</v>
      </c>
      <c r="P897" t="b">
        <v>0</v>
      </c>
      <c r="Q897" t="s">
        <v>8277</v>
      </c>
      <c r="R897" s="10" t="s">
        <v>8323</v>
      </c>
      <c r="S897" t="s">
        <v>8327</v>
      </c>
      <c r="T897">
        <f t="shared" si="72"/>
        <v>2</v>
      </c>
      <c r="U897">
        <f t="shared" si="73"/>
        <v>27.86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4">
        <f t="shared" si="70"/>
        <v>42218.872986111113</v>
      </c>
      <c r="L898" s="13">
        <f t="shared" si="69"/>
        <v>2015</v>
      </c>
      <c r="M898" s="14">
        <f t="shared" si="71"/>
        <v>42244.166666666672</v>
      </c>
      <c r="N898" t="b">
        <v>0</v>
      </c>
      <c r="O898">
        <v>72</v>
      </c>
      <c r="P898" t="b">
        <v>0</v>
      </c>
      <c r="Q898" t="s">
        <v>8277</v>
      </c>
      <c r="R898" s="10" t="s">
        <v>8323</v>
      </c>
      <c r="S898" t="s">
        <v>8327</v>
      </c>
      <c r="T898">
        <f t="shared" si="72"/>
        <v>40</v>
      </c>
      <c r="U898">
        <f t="shared" si="73"/>
        <v>44.44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4">
        <f t="shared" si="70"/>
        <v>41211.688750000001</v>
      </c>
      <c r="L899" s="13">
        <f t="shared" ref="L899:L962" si="74">YEAR(K899)</f>
        <v>2012</v>
      </c>
      <c r="M899" s="14">
        <f t="shared" si="71"/>
        <v>41241.730416666665</v>
      </c>
      <c r="N899" t="b">
        <v>0</v>
      </c>
      <c r="O899">
        <v>0</v>
      </c>
      <c r="P899" t="b">
        <v>0</v>
      </c>
      <c r="Q899" t="s">
        <v>8277</v>
      </c>
      <c r="R899" s="10" t="s">
        <v>8323</v>
      </c>
      <c r="S899" t="s">
        <v>8327</v>
      </c>
      <c r="T899">
        <f t="shared" si="72"/>
        <v>0</v>
      </c>
      <c r="U899">
        <f t="shared" si="73"/>
        <v>0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4">
        <f t="shared" si="70"/>
        <v>40878.758217592593</v>
      </c>
      <c r="L900" s="13">
        <f t="shared" si="74"/>
        <v>2011</v>
      </c>
      <c r="M900" s="14">
        <f t="shared" si="71"/>
        <v>40923.758217592593</v>
      </c>
      <c r="N900" t="b">
        <v>0</v>
      </c>
      <c r="O900">
        <v>2</v>
      </c>
      <c r="P900" t="b">
        <v>0</v>
      </c>
      <c r="Q900" t="s">
        <v>8277</v>
      </c>
      <c r="R900" s="10" t="s">
        <v>8323</v>
      </c>
      <c r="S900" t="s">
        <v>8327</v>
      </c>
      <c r="T900">
        <f t="shared" si="72"/>
        <v>3</v>
      </c>
      <c r="U900">
        <f t="shared" si="73"/>
        <v>35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4">
        <f t="shared" si="70"/>
        <v>40646.099097222221</v>
      </c>
      <c r="L901" s="13">
        <f t="shared" si="74"/>
        <v>2011</v>
      </c>
      <c r="M901" s="14">
        <f t="shared" si="71"/>
        <v>40691.099097222221</v>
      </c>
      <c r="N901" t="b">
        <v>0</v>
      </c>
      <c r="O901">
        <v>8</v>
      </c>
      <c r="P901" t="b">
        <v>0</v>
      </c>
      <c r="Q901" t="s">
        <v>8277</v>
      </c>
      <c r="R901" s="10" t="s">
        <v>8323</v>
      </c>
      <c r="S901" t="s">
        <v>8327</v>
      </c>
      <c r="T901">
        <f t="shared" si="72"/>
        <v>37</v>
      </c>
      <c r="U901">
        <f t="shared" si="73"/>
        <v>35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4">
        <f t="shared" si="70"/>
        <v>42429.84956018519</v>
      </c>
      <c r="L902" s="13">
        <f t="shared" si="74"/>
        <v>2016</v>
      </c>
      <c r="M902" s="14">
        <f t="shared" si="71"/>
        <v>42459.807893518519</v>
      </c>
      <c r="N902" t="b">
        <v>0</v>
      </c>
      <c r="O902">
        <v>2</v>
      </c>
      <c r="P902" t="b">
        <v>0</v>
      </c>
      <c r="Q902" t="s">
        <v>8276</v>
      </c>
      <c r="R902" s="10" t="s">
        <v>8323</v>
      </c>
      <c r="S902" t="s">
        <v>8326</v>
      </c>
      <c r="T902">
        <f t="shared" si="72"/>
        <v>0</v>
      </c>
      <c r="U902">
        <f t="shared" si="73"/>
        <v>10.5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4">
        <f t="shared" si="70"/>
        <v>40291.81150462963</v>
      </c>
      <c r="L903" s="13">
        <f t="shared" si="74"/>
        <v>2010</v>
      </c>
      <c r="M903" s="14">
        <f t="shared" si="71"/>
        <v>40337.799305555556</v>
      </c>
      <c r="N903" t="b">
        <v>0</v>
      </c>
      <c r="O903">
        <v>0</v>
      </c>
      <c r="P903" t="b">
        <v>0</v>
      </c>
      <c r="Q903" t="s">
        <v>8276</v>
      </c>
      <c r="R903" s="10" t="s">
        <v>8323</v>
      </c>
      <c r="S903" t="s">
        <v>8326</v>
      </c>
      <c r="T903">
        <f t="shared" si="72"/>
        <v>0</v>
      </c>
      <c r="U903">
        <f t="shared" si="73"/>
        <v>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4">
        <f t="shared" si="70"/>
        <v>41829.965532407405</v>
      </c>
      <c r="L904" s="13">
        <f t="shared" si="74"/>
        <v>2014</v>
      </c>
      <c r="M904" s="14">
        <f t="shared" si="71"/>
        <v>41881.645833333336</v>
      </c>
      <c r="N904" t="b">
        <v>0</v>
      </c>
      <c r="O904">
        <v>3</v>
      </c>
      <c r="P904" t="b">
        <v>0</v>
      </c>
      <c r="Q904" t="s">
        <v>8276</v>
      </c>
      <c r="R904" s="10" t="s">
        <v>8323</v>
      </c>
      <c r="S904" t="s">
        <v>8326</v>
      </c>
      <c r="T904">
        <f t="shared" si="72"/>
        <v>0</v>
      </c>
      <c r="U904">
        <f t="shared" si="73"/>
        <v>30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4">
        <f t="shared" si="70"/>
        <v>41149.796064814815</v>
      </c>
      <c r="L905" s="13">
        <f t="shared" si="74"/>
        <v>2012</v>
      </c>
      <c r="M905" s="14">
        <f t="shared" si="71"/>
        <v>41175.100694444445</v>
      </c>
      <c r="N905" t="b">
        <v>0</v>
      </c>
      <c r="O905">
        <v>4</v>
      </c>
      <c r="P905" t="b">
        <v>0</v>
      </c>
      <c r="Q905" t="s">
        <v>8276</v>
      </c>
      <c r="R905" s="10" t="s">
        <v>8323</v>
      </c>
      <c r="S905" t="s">
        <v>8326</v>
      </c>
      <c r="T905">
        <f t="shared" si="72"/>
        <v>3</v>
      </c>
      <c r="U905">
        <f t="shared" si="73"/>
        <v>40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4">
        <f t="shared" ref="K906:K969" si="75">(((J906/60)/60)/24)+DATE(1970,1,1)</f>
        <v>42342.080289351856</v>
      </c>
      <c r="L906" s="13">
        <f t="shared" si="74"/>
        <v>2015</v>
      </c>
      <c r="M906" s="14">
        <f t="shared" ref="M906:M969" si="76">(((I906/60)/60)/24)+DATE(1970,1,1)</f>
        <v>42372.080289351856</v>
      </c>
      <c r="N906" t="b">
        <v>0</v>
      </c>
      <c r="O906">
        <v>3</v>
      </c>
      <c r="P906" t="b">
        <v>0</v>
      </c>
      <c r="Q906" t="s">
        <v>8276</v>
      </c>
      <c r="R906" s="10" t="s">
        <v>8323</v>
      </c>
      <c r="S906" t="s">
        <v>8326</v>
      </c>
      <c r="T906">
        <f t="shared" ref="T906:T969" si="77">ROUND(E906/D906*100,0)</f>
        <v>0</v>
      </c>
      <c r="U906">
        <f t="shared" ref="U906:U969" si="78">IFERROR(ROUND(E906/O906,2),0)</f>
        <v>50.33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4">
        <f t="shared" si="75"/>
        <v>40507.239884259259</v>
      </c>
      <c r="L907" s="13">
        <f t="shared" si="74"/>
        <v>2010</v>
      </c>
      <c r="M907" s="14">
        <f t="shared" si="76"/>
        <v>40567.239884259259</v>
      </c>
      <c r="N907" t="b">
        <v>0</v>
      </c>
      <c r="O907">
        <v>6</v>
      </c>
      <c r="P907" t="b">
        <v>0</v>
      </c>
      <c r="Q907" t="s">
        <v>8276</v>
      </c>
      <c r="R907" s="10" t="s">
        <v>8323</v>
      </c>
      <c r="S907" t="s">
        <v>8326</v>
      </c>
      <c r="T907">
        <f t="shared" si="77"/>
        <v>3</v>
      </c>
      <c r="U907">
        <f t="shared" si="78"/>
        <v>32.67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4">
        <f t="shared" si="75"/>
        <v>41681.189699074072</v>
      </c>
      <c r="L908" s="13">
        <f t="shared" si="74"/>
        <v>2014</v>
      </c>
      <c r="M908" s="14">
        <f t="shared" si="76"/>
        <v>41711.148032407407</v>
      </c>
      <c r="N908" t="b">
        <v>0</v>
      </c>
      <c r="O908">
        <v>0</v>
      </c>
      <c r="P908" t="b">
        <v>0</v>
      </c>
      <c r="Q908" t="s">
        <v>8276</v>
      </c>
      <c r="R908" s="10" t="s">
        <v>8323</v>
      </c>
      <c r="S908" t="s">
        <v>8326</v>
      </c>
      <c r="T908">
        <f t="shared" si="77"/>
        <v>0</v>
      </c>
      <c r="U908">
        <f t="shared" si="78"/>
        <v>0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4">
        <f t="shared" si="75"/>
        <v>40767.192395833335</v>
      </c>
      <c r="L909" s="13">
        <f t="shared" si="74"/>
        <v>2011</v>
      </c>
      <c r="M909" s="14">
        <f t="shared" si="76"/>
        <v>40797.192395833335</v>
      </c>
      <c r="N909" t="b">
        <v>0</v>
      </c>
      <c r="O909">
        <v>0</v>
      </c>
      <c r="P909" t="b">
        <v>0</v>
      </c>
      <c r="Q909" t="s">
        <v>8276</v>
      </c>
      <c r="R909" s="10" t="s">
        <v>8323</v>
      </c>
      <c r="S909" t="s">
        <v>8326</v>
      </c>
      <c r="T909">
        <f t="shared" si="77"/>
        <v>0</v>
      </c>
      <c r="U909">
        <f t="shared" si="78"/>
        <v>0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4">
        <f t="shared" si="75"/>
        <v>40340.801562499997</v>
      </c>
      <c r="L910" s="13">
        <f t="shared" si="74"/>
        <v>2010</v>
      </c>
      <c r="M910" s="14">
        <f t="shared" si="76"/>
        <v>40386.207638888889</v>
      </c>
      <c r="N910" t="b">
        <v>0</v>
      </c>
      <c r="O910">
        <v>0</v>
      </c>
      <c r="P910" t="b">
        <v>0</v>
      </c>
      <c r="Q910" t="s">
        <v>8276</v>
      </c>
      <c r="R910" s="10" t="s">
        <v>8323</v>
      </c>
      <c r="S910" t="s">
        <v>8326</v>
      </c>
      <c r="T910">
        <f t="shared" si="77"/>
        <v>0</v>
      </c>
      <c r="U910">
        <f t="shared" si="78"/>
        <v>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4">
        <f t="shared" si="75"/>
        <v>41081.69027777778</v>
      </c>
      <c r="L911" s="13">
        <f t="shared" si="74"/>
        <v>2012</v>
      </c>
      <c r="M911" s="14">
        <f t="shared" si="76"/>
        <v>41113.166666666664</v>
      </c>
      <c r="N911" t="b">
        <v>0</v>
      </c>
      <c r="O911">
        <v>8</v>
      </c>
      <c r="P911" t="b">
        <v>0</v>
      </c>
      <c r="Q911" t="s">
        <v>8276</v>
      </c>
      <c r="R911" s="10" t="s">
        <v>8323</v>
      </c>
      <c r="S911" t="s">
        <v>8326</v>
      </c>
      <c r="T911">
        <f t="shared" si="77"/>
        <v>3</v>
      </c>
      <c r="U911">
        <f t="shared" si="78"/>
        <v>65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4">
        <f t="shared" si="75"/>
        <v>42737.545358796298</v>
      </c>
      <c r="L912" s="13">
        <f t="shared" si="74"/>
        <v>2017</v>
      </c>
      <c r="M912" s="14">
        <f t="shared" si="76"/>
        <v>42797.545358796298</v>
      </c>
      <c r="N912" t="b">
        <v>0</v>
      </c>
      <c r="O912">
        <v>5</v>
      </c>
      <c r="P912" t="b">
        <v>0</v>
      </c>
      <c r="Q912" t="s">
        <v>8276</v>
      </c>
      <c r="R912" s="10" t="s">
        <v>8323</v>
      </c>
      <c r="S912" t="s">
        <v>8326</v>
      </c>
      <c r="T912">
        <f t="shared" si="77"/>
        <v>22</v>
      </c>
      <c r="U912">
        <f t="shared" si="78"/>
        <v>24.6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4">
        <f t="shared" si="75"/>
        <v>41642.005150462966</v>
      </c>
      <c r="L913" s="13">
        <f t="shared" si="74"/>
        <v>2014</v>
      </c>
      <c r="M913" s="14">
        <f t="shared" si="76"/>
        <v>41663.005150462966</v>
      </c>
      <c r="N913" t="b">
        <v>0</v>
      </c>
      <c r="O913">
        <v>0</v>
      </c>
      <c r="P913" t="b">
        <v>0</v>
      </c>
      <c r="Q913" t="s">
        <v>8276</v>
      </c>
      <c r="R913" s="10" t="s">
        <v>8323</v>
      </c>
      <c r="S913" t="s">
        <v>8326</v>
      </c>
      <c r="T913">
        <f t="shared" si="77"/>
        <v>0</v>
      </c>
      <c r="U913">
        <f t="shared" si="78"/>
        <v>0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4">
        <f t="shared" si="75"/>
        <v>41194.109340277777</v>
      </c>
      <c r="L914" s="13">
        <f t="shared" si="74"/>
        <v>2012</v>
      </c>
      <c r="M914" s="14">
        <f t="shared" si="76"/>
        <v>41254.151006944441</v>
      </c>
      <c r="N914" t="b">
        <v>0</v>
      </c>
      <c r="O914">
        <v>2</v>
      </c>
      <c r="P914" t="b">
        <v>0</v>
      </c>
      <c r="Q914" t="s">
        <v>8276</v>
      </c>
      <c r="R914" s="10" t="s">
        <v>8323</v>
      </c>
      <c r="S914" t="s">
        <v>8326</v>
      </c>
      <c r="T914">
        <f t="shared" si="77"/>
        <v>1</v>
      </c>
      <c r="U914">
        <f t="shared" si="78"/>
        <v>15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4">
        <f t="shared" si="75"/>
        <v>41004.139108796298</v>
      </c>
      <c r="L915" s="13">
        <f t="shared" si="74"/>
        <v>2012</v>
      </c>
      <c r="M915" s="14">
        <f t="shared" si="76"/>
        <v>41034.139108796298</v>
      </c>
      <c r="N915" t="b">
        <v>0</v>
      </c>
      <c r="O915">
        <v>24</v>
      </c>
      <c r="P915" t="b">
        <v>0</v>
      </c>
      <c r="Q915" t="s">
        <v>8276</v>
      </c>
      <c r="R915" s="10" t="s">
        <v>8323</v>
      </c>
      <c r="S915" t="s">
        <v>8326</v>
      </c>
      <c r="T915">
        <f t="shared" si="77"/>
        <v>7</v>
      </c>
      <c r="U915">
        <f t="shared" si="78"/>
        <v>82.58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4">
        <f t="shared" si="75"/>
        <v>41116.763275462967</v>
      </c>
      <c r="L916" s="13">
        <f t="shared" si="74"/>
        <v>2012</v>
      </c>
      <c r="M916" s="14">
        <f t="shared" si="76"/>
        <v>41146.763275462967</v>
      </c>
      <c r="N916" t="b">
        <v>0</v>
      </c>
      <c r="O916">
        <v>0</v>
      </c>
      <c r="P916" t="b">
        <v>0</v>
      </c>
      <c r="Q916" t="s">
        <v>8276</v>
      </c>
      <c r="R916" s="10" t="s">
        <v>8323</v>
      </c>
      <c r="S916" t="s">
        <v>8326</v>
      </c>
      <c r="T916">
        <f t="shared" si="77"/>
        <v>0</v>
      </c>
      <c r="U916">
        <f t="shared" si="78"/>
        <v>0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4">
        <f t="shared" si="75"/>
        <v>40937.679560185185</v>
      </c>
      <c r="L917" s="13">
        <f t="shared" si="74"/>
        <v>2012</v>
      </c>
      <c r="M917" s="14">
        <f t="shared" si="76"/>
        <v>40969.207638888889</v>
      </c>
      <c r="N917" t="b">
        <v>0</v>
      </c>
      <c r="O917">
        <v>9</v>
      </c>
      <c r="P917" t="b">
        <v>0</v>
      </c>
      <c r="Q917" t="s">
        <v>8276</v>
      </c>
      <c r="R917" s="10" t="s">
        <v>8323</v>
      </c>
      <c r="S917" t="s">
        <v>8326</v>
      </c>
      <c r="T917">
        <f t="shared" si="77"/>
        <v>6</v>
      </c>
      <c r="U917">
        <f t="shared" si="78"/>
        <v>41.67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4">
        <f t="shared" si="75"/>
        <v>40434.853402777779</v>
      </c>
      <c r="L918" s="13">
        <f t="shared" si="74"/>
        <v>2010</v>
      </c>
      <c r="M918" s="14">
        <f t="shared" si="76"/>
        <v>40473.208333333336</v>
      </c>
      <c r="N918" t="b">
        <v>0</v>
      </c>
      <c r="O918">
        <v>0</v>
      </c>
      <c r="P918" t="b">
        <v>0</v>
      </c>
      <c r="Q918" t="s">
        <v>8276</v>
      </c>
      <c r="R918" s="10" t="s">
        <v>8323</v>
      </c>
      <c r="S918" t="s">
        <v>8326</v>
      </c>
      <c r="T918">
        <f t="shared" si="77"/>
        <v>0</v>
      </c>
      <c r="U918">
        <f t="shared" si="78"/>
        <v>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4">
        <f t="shared" si="75"/>
        <v>41802.94363425926</v>
      </c>
      <c r="L919" s="13">
        <f t="shared" si="74"/>
        <v>2014</v>
      </c>
      <c r="M919" s="14">
        <f t="shared" si="76"/>
        <v>41834.104166666664</v>
      </c>
      <c r="N919" t="b">
        <v>0</v>
      </c>
      <c r="O919">
        <v>1</v>
      </c>
      <c r="P919" t="b">
        <v>0</v>
      </c>
      <c r="Q919" t="s">
        <v>8276</v>
      </c>
      <c r="R919" s="10" t="s">
        <v>8323</v>
      </c>
      <c r="S919" t="s">
        <v>8326</v>
      </c>
      <c r="T919">
        <f t="shared" si="77"/>
        <v>1</v>
      </c>
      <c r="U919">
        <f t="shared" si="78"/>
        <v>30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4">
        <f t="shared" si="75"/>
        <v>41944.916215277779</v>
      </c>
      <c r="L920" s="13">
        <f t="shared" si="74"/>
        <v>2014</v>
      </c>
      <c r="M920" s="14">
        <f t="shared" si="76"/>
        <v>41974.957881944443</v>
      </c>
      <c r="N920" t="b">
        <v>0</v>
      </c>
      <c r="O920">
        <v>10</v>
      </c>
      <c r="P920" t="b">
        <v>0</v>
      </c>
      <c r="Q920" t="s">
        <v>8276</v>
      </c>
      <c r="R920" s="10" t="s">
        <v>8323</v>
      </c>
      <c r="S920" t="s">
        <v>8326</v>
      </c>
      <c r="T920">
        <f t="shared" si="77"/>
        <v>5</v>
      </c>
      <c r="U920">
        <f t="shared" si="78"/>
        <v>19.600000000000001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4">
        <f t="shared" si="75"/>
        <v>41227.641724537039</v>
      </c>
      <c r="L921" s="13">
        <f t="shared" si="74"/>
        <v>2012</v>
      </c>
      <c r="M921" s="14">
        <f t="shared" si="76"/>
        <v>41262.641724537039</v>
      </c>
      <c r="N921" t="b">
        <v>0</v>
      </c>
      <c r="O921">
        <v>1</v>
      </c>
      <c r="P921" t="b">
        <v>0</v>
      </c>
      <c r="Q921" t="s">
        <v>8276</v>
      </c>
      <c r="R921" s="10" t="s">
        <v>8323</v>
      </c>
      <c r="S921" t="s">
        <v>8326</v>
      </c>
      <c r="T921">
        <f t="shared" si="77"/>
        <v>1</v>
      </c>
      <c r="U921">
        <f t="shared" si="78"/>
        <v>100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4">
        <f t="shared" si="75"/>
        <v>41562.67155092593</v>
      </c>
      <c r="L922" s="13">
        <f t="shared" si="74"/>
        <v>2013</v>
      </c>
      <c r="M922" s="14">
        <f t="shared" si="76"/>
        <v>41592.713217592594</v>
      </c>
      <c r="N922" t="b">
        <v>0</v>
      </c>
      <c r="O922">
        <v>0</v>
      </c>
      <c r="P922" t="b">
        <v>0</v>
      </c>
      <c r="Q922" t="s">
        <v>8276</v>
      </c>
      <c r="R922" s="10" t="s">
        <v>8323</v>
      </c>
      <c r="S922" t="s">
        <v>8326</v>
      </c>
      <c r="T922">
        <f t="shared" si="77"/>
        <v>0</v>
      </c>
      <c r="U922">
        <f t="shared" si="78"/>
        <v>0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4">
        <f t="shared" si="75"/>
        <v>40847.171018518515</v>
      </c>
      <c r="L923" s="13">
        <f t="shared" si="74"/>
        <v>2011</v>
      </c>
      <c r="M923" s="14">
        <f t="shared" si="76"/>
        <v>40889.212685185186</v>
      </c>
      <c r="N923" t="b">
        <v>0</v>
      </c>
      <c r="O923">
        <v>20</v>
      </c>
      <c r="P923" t="b">
        <v>0</v>
      </c>
      <c r="Q923" t="s">
        <v>8276</v>
      </c>
      <c r="R923" s="10" t="s">
        <v>8323</v>
      </c>
      <c r="S923" t="s">
        <v>8326</v>
      </c>
      <c r="T923">
        <f t="shared" si="77"/>
        <v>31</v>
      </c>
      <c r="U923">
        <f t="shared" si="78"/>
        <v>231.75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4">
        <f t="shared" si="75"/>
        <v>41878.530011574076</v>
      </c>
      <c r="L924" s="13">
        <f t="shared" si="74"/>
        <v>2014</v>
      </c>
      <c r="M924" s="14">
        <f t="shared" si="76"/>
        <v>41913.530011574076</v>
      </c>
      <c r="N924" t="b">
        <v>0</v>
      </c>
      <c r="O924">
        <v>30</v>
      </c>
      <c r="P924" t="b">
        <v>0</v>
      </c>
      <c r="Q924" t="s">
        <v>8276</v>
      </c>
      <c r="R924" s="10" t="s">
        <v>8323</v>
      </c>
      <c r="S924" t="s">
        <v>8326</v>
      </c>
      <c r="T924">
        <f t="shared" si="77"/>
        <v>21</v>
      </c>
      <c r="U924">
        <f t="shared" si="78"/>
        <v>189.33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4">
        <f t="shared" si="75"/>
        <v>41934.959756944445</v>
      </c>
      <c r="L925" s="13">
        <f t="shared" si="74"/>
        <v>2014</v>
      </c>
      <c r="M925" s="14">
        <f t="shared" si="76"/>
        <v>41965.001423611116</v>
      </c>
      <c r="N925" t="b">
        <v>0</v>
      </c>
      <c r="O925">
        <v>6</v>
      </c>
      <c r="P925" t="b">
        <v>0</v>
      </c>
      <c r="Q925" t="s">
        <v>8276</v>
      </c>
      <c r="R925" s="10" t="s">
        <v>8323</v>
      </c>
      <c r="S925" t="s">
        <v>8326</v>
      </c>
      <c r="T925">
        <f t="shared" si="77"/>
        <v>2</v>
      </c>
      <c r="U925">
        <f t="shared" si="78"/>
        <v>55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4">
        <f t="shared" si="75"/>
        <v>41288.942928240744</v>
      </c>
      <c r="L926" s="13">
        <f t="shared" si="74"/>
        <v>2013</v>
      </c>
      <c r="M926" s="14">
        <f t="shared" si="76"/>
        <v>41318.942928240744</v>
      </c>
      <c r="N926" t="b">
        <v>0</v>
      </c>
      <c r="O926">
        <v>15</v>
      </c>
      <c r="P926" t="b">
        <v>0</v>
      </c>
      <c r="Q926" t="s">
        <v>8276</v>
      </c>
      <c r="R926" s="10" t="s">
        <v>8323</v>
      </c>
      <c r="S926" t="s">
        <v>8326</v>
      </c>
      <c r="T926">
        <f t="shared" si="77"/>
        <v>11</v>
      </c>
      <c r="U926">
        <f t="shared" si="78"/>
        <v>21.8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4">
        <f t="shared" si="75"/>
        <v>41575.880914351852</v>
      </c>
      <c r="L927" s="13">
        <f t="shared" si="74"/>
        <v>2013</v>
      </c>
      <c r="M927" s="14">
        <f t="shared" si="76"/>
        <v>41605.922581018516</v>
      </c>
      <c r="N927" t="b">
        <v>0</v>
      </c>
      <c r="O927">
        <v>5</v>
      </c>
      <c r="P927" t="b">
        <v>0</v>
      </c>
      <c r="Q927" t="s">
        <v>8276</v>
      </c>
      <c r="R927" s="10" t="s">
        <v>8323</v>
      </c>
      <c r="S927" t="s">
        <v>8326</v>
      </c>
      <c r="T927">
        <f t="shared" si="77"/>
        <v>3</v>
      </c>
      <c r="U927">
        <f t="shared" si="78"/>
        <v>32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4">
        <f t="shared" si="75"/>
        <v>40338.02002314815</v>
      </c>
      <c r="L928" s="13">
        <f t="shared" si="74"/>
        <v>2010</v>
      </c>
      <c r="M928" s="14">
        <f t="shared" si="76"/>
        <v>40367.944444444445</v>
      </c>
      <c r="N928" t="b">
        <v>0</v>
      </c>
      <c r="O928">
        <v>0</v>
      </c>
      <c r="P928" t="b">
        <v>0</v>
      </c>
      <c r="Q928" t="s">
        <v>8276</v>
      </c>
      <c r="R928" s="10" t="s">
        <v>8323</v>
      </c>
      <c r="S928" t="s">
        <v>8326</v>
      </c>
      <c r="T928">
        <f t="shared" si="77"/>
        <v>0</v>
      </c>
      <c r="U928">
        <f t="shared" si="78"/>
        <v>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4">
        <f t="shared" si="75"/>
        <v>41013.822858796295</v>
      </c>
      <c r="L929" s="13">
        <f t="shared" si="74"/>
        <v>2012</v>
      </c>
      <c r="M929" s="14">
        <f t="shared" si="76"/>
        <v>41043.822858796295</v>
      </c>
      <c r="N929" t="b">
        <v>0</v>
      </c>
      <c r="O929">
        <v>0</v>
      </c>
      <c r="P929" t="b">
        <v>0</v>
      </c>
      <c r="Q929" t="s">
        <v>8276</v>
      </c>
      <c r="R929" s="10" t="s">
        <v>8323</v>
      </c>
      <c r="S929" t="s">
        <v>8326</v>
      </c>
      <c r="T929">
        <f t="shared" si="77"/>
        <v>0</v>
      </c>
      <c r="U929">
        <f t="shared" si="78"/>
        <v>0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4">
        <f t="shared" si="75"/>
        <v>41180.86241898148</v>
      </c>
      <c r="L930" s="13">
        <f t="shared" si="74"/>
        <v>2012</v>
      </c>
      <c r="M930" s="14">
        <f t="shared" si="76"/>
        <v>41231</v>
      </c>
      <c r="N930" t="b">
        <v>0</v>
      </c>
      <c r="O930">
        <v>28</v>
      </c>
      <c r="P930" t="b">
        <v>0</v>
      </c>
      <c r="Q930" t="s">
        <v>8276</v>
      </c>
      <c r="R930" s="10" t="s">
        <v>8323</v>
      </c>
      <c r="S930" t="s">
        <v>8326</v>
      </c>
      <c r="T930">
        <f t="shared" si="77"/>
        <v>11</v>
      </c>
      <c r="U930">
        <f t="shared" si="78"/>
        <v>56.25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4">
        <f t="shared" si="75"/>
        <v>40978.238067129627</v>
      </c>
      <c r="L931" s="13">
        <f t="shared" si="74"/>
        <v>2012</v>
      </c>
      <c r="M931" s="14">
        <f t="shared" si="76"/>
        <v>41008.196400462963</v>
      </c>
      <c r="N931" t="b">
        <v>0</v>
      </c>
      <c r="O931">
        <v>0</v>
      </c>
      <c r="P931" t="b">
        <v>0</v>
      </c>
      <c r="Q931" t="s">
        <v>8276</v>
      </c>
      <c r="R931" s="10" t="s">
        <v>8323</v>
      </c>
      <c r="S931" t="s">
        <v>8326</v>
      </c>
      <c r="T931">
        <f t="shared" si="77"/>
        <v>0</v>
      </c>
      <c r="U931">
        <f t="shared" si="78"/>
        <v>0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4">
        <f t="shared" si="75"/>
        <v>40312.915578703702</v>
      </c>
      <c r="L932" s="13">
        <f t="shared" si="74"/>
        <v>2010</v>
      </c>
      <c r="M932" s="14">
        <f t="shared" si="76"/>
        <v>40354.897222222222</v>
      </c>
      <c r="N932" t="b">
        <v>0</v>
      </c>
      <c r="O932">
        <v>5</v>
      </c>
      <c r="P932" t="b">
        <v>0</v>
      </c>
      <c r="Q932" t="s">
        <v>8276</v>
      </c>
      <c r="R932" s="10" t="s">
        <v>8323</v>
      </c>
      <c r="S932" t="s">
        <v>8326</v>
      </c>
      <c r="T932">
        <f t="shared" si="77"/>
        <v>38</v>
      </c>
      <c r="U932">
        <f t="shared" si="78"/>
        <v>69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4">
        <f t="shared" si="75"/>
        <v>41680.359976851854</v>
      </c>
      <c r="L933" s="13">
        <f t="shared" si="74"/>
        <v>2014</v>
      </c>
      <c r="M933" s="14">
        <f t="shared" si="76"/>
        <v>41714.916666666664</v>
      </c>
      <c r="N933" t="b">
        <v>0</v>
      </c>
      <c r="O933">
        <v>7</v>
      </c>
      <c r="P933" t="b">
        <v>0</v>
      </c>
      <c r="Q933" t="s">
        <v>8276</v>
      </c>
      <c r="R933" s="10" t="s">
        <v>8323</v>
      </c>
      <c r="S933" t="s">
        <v>8326</v>
      </c>
      <c r="T933">
        <f t="shared" si="77"/>
        <v>7</v>
      </c>
      <c r="U933">
        <f t="shared" si="78"/>
        <v>18.71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4">
        <f t="shared" si="75"/>
        <v>41310.969270833331</v>
      </c>
      <c r="L934" s="13">
        <f t="shared" si="74"/>
        <v>2013</v>
      </c>
      <c r="M934" s="14">
        <f t="shared" si="76"/>
        <v>41355.927604166667</v>
      </c>
      <c r="N934" t="b">
        <v>0</v>
      </c>
      <c r="O934">
        <v>30</v>
      </c>
      <c r="P934" t="b">
        <v>0</v>
      </c>
      <c r="Q934" t="s">
        <v>8276</v>
      </c>
      <c r="R934" s="10" t="s">
        <v>8323</v>
      </c>
      <c r="S934" t="s">
        <v>8326</v>
      </c>
      <c r="T934">
        <f t="shared" si="77"/>
        <v>15</v>
      </c>
      <c r="U934">
        <f t="shared" si="78"/>
        <v>46.03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4">
        <f t="shared" si="75"/>
        <v>41711.169085648151</v>
      </c>
      <c r="L935" s="13">
        <f t="shared" si="74"/>
        <v>2014</v>
      </c>
      <c r="M935" s="14">
        <f t="shared" si="76"/>
        <v>41771.169085648151</v>
      </c>
      <c r="N935" t="b">
        <v>0</v>
      </c>
      <c r="O935">
        <v>2</v>
      </c>
      <c r="P935" t="b">
        <v>0</v>
      </c>
      <c r="Q935" t="s">
        <v>8276</v>
      </c>
      <c r="R935" s="10" t="s">
        <v>8323</v>
      </c>
      <c r="S935" t="s">
        <v>8326</v>
      </c>
      <c r="T935">
        <f t="shared" si="77"/>
        <v>6</v>
      </c>
      <c r="U935">
        <f t="shared" si="78"/>
        <v>60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4">
        <f t="shared" si="75"/>
        <v>41733.737083333333</v>
      </c>
      <c r="L936" s="13">
        <f t="shared" si="74"/>
        <v>2014</v>
      </c>
      <c r="M936" s="14">
        <f t="shared" si="76"/>
        <v>41763.25</v>
      </c>
      <c r="N936" t="b">
        <v>0</v>
      </c>
      <c r="O936">
        <v>30</v>
      </c>
      <c r="P936" t="b">
        <v>0</v>
      </c>
      <c r="Q936" t="s">
        <v>8276</v>
      </c>
      <c r="R936" s="10" t="s">
        <v>8323</v>
      </c>
      <c r="S936" t="s">
        <v>8326</v>
      </c>
      <c r="T936">
        <f t="shared" si="77"/>
        <v>30</v>
      </c>
      <c r="U936">
        <f t="shared" si="78"/>
        <v>50.67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4">
        <f t="shared" si="75"/>
        <v>42368.333668981482</v>
      </c>
      <c r="L937" s="13">
        <f t="shared" si="74"/>
        <v>2015</v>
      </c>
      <c r="M937" s="14">
        <f t="shared" si="76"/>
        <v>42398.333668981482</v>
      </c>
      <c r="N937" t="b">
        <v>0</v>
      </c>
      <c r="O937">
        <v>2</v>
      </c>
      <c r="P937" t="b">
        <v>0</v>
      </c>
      <c r="Q937" t="s">
        <v>8276</v>
      </c>
      <c r="R937" s="10" t="s">
        <v>8323</v>
      </c>
      <c r="S937" t="s">
        <v>8326</v>
      </c>
      <c r="T937">
        <f t="shared" si="77"/>
        <v>1</v>
      </c>
      <c r="U937">
        <f t="shared" si="78"/>
        <v>25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4">
        <f t="shared" si="75"/>
        <v>40883.024178240739</v>
      </c>
      <c r="L938" s="13">
        <f t="shared" si="74"/>
        <v>2011</v>
      </c>
      <c r="M938" s="14">
        <f t="shared" si="76"/>
        <v>40926.833333333336</v>
      </c>
      <c r="N938" t="b">
        <v>0</v>
      </c>
      <c r="O938">
        <v>0</v>
      </c>
      <c r="P938" t="b">
        <v>0</v>
      </c>
      <c r="Q938" t="s">
        <v>8276</v>
      </c>
      <c r="R938" s="10" t="s">
        <v>8323</v>
      </c>
      <c r="S938" t="s">
        <v>8326</v>
      </c>
      <c r="T938">
        <f t="shared" si="77"/>
        <v>0</v>
      </c>
      <c r="U938">
        <f t="shared" si="78"/>
        <v>0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4">
        <f t="shared" si="75"/>
        <v>41551.798113425924</v>
      </c>
      <c r="L939" s="13">
        <f t="shared" si="74"/>
        <v>2013</v>
      </c>
      <c r="M939" s="14">
        <f t="shared" si="76"/>
        <v>41581.839780092596</v>
      </c>
      <c r="N939" t="b">
        <v>0</v>
      </c>
      <c r="O939">
        <v>2</v>
      </c>
      <c r="P939" t="b">
        <v>0</v>
      </c>
      <c r="Q939" t="s">
        <v>8276</v>
      </c>
      <c r="R939" s="10" t="s">
        <v>8323</v>
      </c>
      <c r="S939" t="s">
        <v>8326</v>
      </c>
      <c r="T939">
        <f t="shared" si="77"/>
        <v>1</v>
      </c>
      <c r="U939">
        <f t="shared" si="78"/>
        <v>20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4">
        <f t="shared" si="75"/>
        <v>41124.479722222226</v>
      </c>
      <c r="L940" s="13">
        <f t="shared" si="74"/>
        <v>2012</v>
      </c>
      <c r="M940" s="14">
        <f t="shared" si="76"/>
        <v>41154.479722222226</v>
      </c>
      <c r="N940" t="b">
        <v>0</v>
      </c>
      <c r="O940">
        <v>1</v>
      </c>
      <c r="P940" t="b">
        <v>0</v>
      </c>
      <c r="Q940" t="s">
        <v>8276</v>
      </c>
      <c r="R940" s="10" t="s">
        <v>8323</v>
      </c>
      <c r="S940" t="s">
        <v>8326</v>
      </c>
      <c r="T940">
        <f t="shared" si="77"/>
        <v>0</v>
      </c>
      <c r="U940">
        <f t="shared" si="78"/>
        <v>25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4">
        <f t="shared" si="75"/>
        <v>41416.763171296298</v>
      </c>
      <c r="L941" s="13">
        <f t="shared" si="74"/>
        <v>2013</v>
      </c>
      <c r="M941" s="14">
        <f t="shared" si="76"/>
        <v>41455.831944444442</v>
      </c>
      <c r="N941" t="b">
        <v>0</v>
      </c>
      <c r="O941">
        <v>2</v>
      </c>
      <c r="P941" t="b">
        <v>0</v>
      </c>
      <c r="Q941" t="s">
        <v>8276</v>
      </c>
      <c r="R941" s="10" t="s">
        <v>8323</v>
      </c>
      <c r="S941" t="s">
        <v>8326</v>
      </c>
      <c r="T941">
        <f t="shared" si="77"/>
        <v>1</v>
      </c>
      <c r="U941">
        <f t="shared" si="78"/>
        <v>20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4">
        <f t="shared" si="75"/>
        <v>42182.008402777778</v>
      </c>
      <c r="L942" s="13">
        <f t="shared" si="74"/>
        <v>2015</v>
      </c>
      <c r="M942" s="14">
        <f t="shared" si="76"/>
        <v>42227.008402777778</v>
      </c>
      <c r="N942" t="b">
        <v>0</v>
      </c>
      <c r="O942">
        <v>14</v>
      </c>
      <c r="P942" t="b">
        <v>0</v>
      </c>
      <c r="Q942" t="s">
        <v>8271</v>
      </c>
      <c r="R942" s="10" t="s">
        <v>8317</v>
      </c>
      <c r="S942" t="s">
        <v>8319</v>
      </c>
      <c r="T942">
        <f t="shared" si="77"/>
        <v>17</v>
      </c>
      <c r="U942">
        <f t="shared" si="78"/>
        <v>110.29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4">
        <f t="shared" si="75"/>
        <v>42746.096585648149</v>
      </c>
      <c r="L943" s="13">
        <f t="shared" si="74"/>
        <v>2017</v>
      </c>
      <c r="M943" s="14">
        <f t="shared" si="76"/>
        <v>42776.096585648149</v>
      </c>
      <c r="N943" t="b">
        <v>0</v>
      </c>
      <c r="O943">
        <v>31</v>
      </c>
      <c r="P943" t="b">
        <v>0</v>
      </c>
      <c r="Q943" t="s">
        <v>8271</v>
      </c>
      <c r="R943" s="10" t="s">
        <v>8317</v>
      </c>
      <c r="S943" t="s">
        <v>8319</v>
      </c>
      <c r="T943">
        <f t="shared" si="77"/>
        <v>2</v>
      </c>
      <c r="U943">
        <f t="shared" si="78"/>
        <v>37.450000000000003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4">
        <f t="shared" si="75"/>
        <v>42382.843287037031</v>
      </c>
      <c r="L944" s="13">
        <f t="shared" si="74"/>
        <v>2016</v>
      </c>
      <c r="M944" s="14">
        <f t="shared" si="76"/>
        <v>42418.843287037031</v>
      </c>
      <c r="N944" t="b">
        <v>0</v>
      </c>
      <c r="O944">
        <v>16</v>
      </c>
      <c r="P944" t="b">
        <v>0</v>
      </c>
      <c r="Q944" t="s">
        <v>8271</v>
      </c>
      <c r="R944" s="10" t="s">
        <v>8317</v>
      </c>
      <c r="S944" t="s">
        <v>8319</v>
      </c>
      <c r="T944">
        <f t="shared" si="77"/>
        <v>9</v>
      </c>
      <c r="U944">
        <f t="shared" si="78"/>
        <v>41.75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4">
        <f t="shared" si="75"/>
        <v>42673.66788194445</v>
      </c>
      <c r="L945" s="13">
        <f t="shared" si="74"/>
        <v>2016</v>
      </c>
      <c r="M945" s="14">
        <f t="shared" si="76"/>
        <v>42703.709548611107</v>
      </c>
      <c r="N945" t="b">
        <v>0</v>
      </c>
      <c r="O945">
        <v>12</v>
      </c>
      <c r="P945" t="b">
        <v>0</v>
      </c>
      <c r="Q945" t="s">
        <v>8271</v>
      </c>
      <c r="R945" s="10" t="s">
        <v>8317</v>
      </c>
      <c r="S945" t="s">
        <v>8319</v>
      </c>
      <c r="T945">
        <f t="shared" si="77"/>
        <v>10</v>
      </c>
      <c r="U945">
        <f t="shared" si="78"/>
        <v>24.08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4">
        <f t="shared" si="75"/>
        <v>42444.583912037036</v>
      </c>
      <c r="L946" s="13">
        <f t="shared" si="74"/>
        <v>2016</v>
      </c>
      <c r="M946" s="14">
        <f t="shared" si="76"/>
        <v>42478.583333333328</v>
      </c>
      <c r="N946" t="b">
        <v>0</v>
      </c>
      <c r="O946">
        <v>96</v>
      </c>
      <c r="P946" t="b">
        <v>0</v>
      </c>
      <c r="Q946" t="s">
        <v>8271</v>
      </c>
      <c r="R946" s="10" t="s">
        <v>8317</v>
      </c>
      <c r="S946" t="s">
        <v>8319</v>
      </c>
      <c r="T946">
        <f t="shared" si="77"/>
        <v>13</v>
      </c>
      <c r="U946">
        <f t="shared" si="78"/>
        <v>69.41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4">
        <f t="shared" si="75"/>
        <v>42732.872986111113</v>
      </c>
      <c r="L947" s="13">
        <f t="shared" si="74"/>
        <v>2016</v>
      </c>
      <c r="M947" s="14">
        <f t="shared" si="76"/>
        <v>42784.999305555553</v>
      </c>
      <c r="N947" t="b">
        <v>0</v>
      </c>
      <c r="O947">
        <v>16</v>
      </c>
      <c r="P947" t="b">
        <v>0</v>
      </c>
      <c r="Q947" t="s">
        <v>8271</v>
      </c>
      <c r="R947" s="10" t="s">
        <v>8317</v>
      </c>
      <c r="S947" t="s">
        <v>8319</v>
      </c>
      <c r="T947">
        <f t="shared" si="77"/>
        <v>2</v>
      </c>
      <c r="U947">
        <f t="shared" si="78"/>
        <v>155.25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4">
        <f t="shared" si="75"/>
        <v>42592.750555555554</v>
      </c>
      <c r="L948" s="13">
        <f t="shared" si="74"/>
        <v>2016</v>
      </c>
      <c r="M948" s="14">
        <f t="shared" si="76"/>
        <v>42622.750555555554</v>
      </c>
      <c r="N948" t="b">
        <v>0</v>
      </c>
      <c r="O948">
        <v>5</v>
      </c>
      <c r="P948" t="b">
        <v>0</v>
      </c>
      <c r="Q948" t="s">
        <v>8271</v>
      </c>
      <c r="R948" s="10" t="s">
        <v>8317</v>
      </c>
      <c r="S948" t="s">
        <v>8319</v>
      </c>
      <c r="T948">
        <f t="shared" si="77"/>
        <v>2</v>
      </c>
      <c r="U948">
        <f t="shared" si="78"/>
        <v>57.2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4">
        <f t="shared" si="75"/>
        <v>42491.781319444446</v>
      </c>
      <c r="L949" s="13">
        <f t="shared" si="74"/>
        <v>2016</v>
      </c>
      <c r="M949" s="14">
        <f t="shared" si="76"/>
        <v>42551.781319444446</v>
      </c>
      <c r="N949" t="b">
        <v>0</v>
      </c>
      <c r="O949">
        <v>0</v>
      </c>
      <c r="P949" t="b">
        <v>0</v>
      </c>
      <c r="Q949" t="s">
        <v>8271</v>
      </c>
      <c r="R949" s="10" t="s">
        <v>8317</v>
      </c>
      <c r="S949" t="s">
        <v>8319</v>
      </c>
      <c r="T949">
        <f t="shared" si="77"/>
        <v>0</v>
      </c>
      <c r="U949">
        <f t="shared" si="78"/>
        <v>0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4">
        <f t="shared" si="75"/>
        <v>42411.828287037039</v>
      </c>
      <c r="L950" s="13">
        <f t="shared" si="74"/>
        <v>2016</v>
      </c>
      <c r="M950" s="14">
        <f t="shared" si="76"/>
        <v>42441.828287037039</v>
      </c>
      <c r="N950" t="b">
        <v>0</v>
      </c>
      <c r="O950">
        <v>8</v>
      </c>
      <c r="P950" t="b">
        <v>0</v>
      </c>
      <c r="Q950" t="s">
        <v>8271</v>
      </c>
      <c r="R950" s="10" t="s">
        <v>8317</v>
      </c>
      <c r="S950" t="s">
        <v>8319</v>
      </c>
      <c r="T950">
        <f t="shared" si="77"/>
        <v>12</v>
      </c>
      <c r="U950">
        <f t="shared" si="78"/>
        <v>60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4">
        <f t="shared" si="75"/>
        <v>42361.043703703705</v>
      </c>
      <c r="L951" s="13">
        <f t="shared" si="74"/>
        <v>2015</v>
      </c>
      <c r="M951" s="14">
        <f t="shared" si="76"/>
        <v>42421.043703703705</v>
      </c>
      <c r="N951" t="b">
        <v>0</v>
      </c>
      <c r="O951">
        <v>7</v>
      </c>
      <c r="P951" t="b">
        <v>0</v>
      </c>
      <c r="Q951" t="s">
        <v>8271</v>
      </c>
      <c r="R951" s="10" t="s">
        <v>8317</v>
      </c>
      <c r="S951" t="s">
        <v>8319</v>
      </c>
      <c r="T951">
        <f t="shared" si="77"/>
        <v>1</v>
      </c>
      <c r="U951">
        <f t="shared" si="78"/>
        <v>39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4">
        <f t="shared" si="75"/>
        <v>42356.750706018516</v>
      </c>
      <c r="L952" s="13">
        <f t="shared" si="74"/>
        <v>2015</v>
      </c>
      <c r="M952" s="14">
        <f t="shared" si="76"/>
        <v>42386.750706018516</v>
      </c>
      <c r="N952" t="b">
        <v>0</v>
      </c>
      <c r="O952">
        <v>24</v>
      </c>
      <c r="P952" t="b">
        <v>0</v>
      </c>
      <c r="Q952" t="s">
        <v>8271</v>
      </c>
      <c r="R952" s="10" t="s">
        <v>8317</v>
      </c>
      <c r="S952" t="s">
        <v>8319</v>
      </c>
      <c r="T952">
        <f t="shared" si="77"/>
        <v>28</v>
      </c>
      <c r="U952">
        <f t="shared" si="78"/>
        <v>58.42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4">
        <f t="shared" si="75"/>
        <v>42480.653611111105</v>
      </c>
      <c r="L953" s="13">
        <f t="shared" si="74"/>
        <v>2016</v>
      </c>
      <c r="M953" s="14">
        <f t="shared" si="76"/>
        <v>42525.653611111105</v>
      </c>
      <c r="N953" t="b">
        <v>0</v>
      </c>
      <c r="O953">
        <v>121</v>
      </c>
      <c r="P953" t="b">
        <v>0</v>
      </c>
      <c r="Q953" t="s">
        <v>8271</v>
      </c>
      <c r="R953" s="10" t="s">
        <v>8317</v>
      </c>
      <c r="S953" t="s">
        <v>8319</v>
      </c>
      <c r="T953">
        <f t="shared" si="77"/>
        <v>38</v>
      </c>
      <c r="U953">
        <f t="shared" si="78"/>
        <v>158.63999999999999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4">
        <f t="shared" si="75"/>
        <v>42662.613564814819</v>
      </c>
      <c r="L954" s="13">
        <f t="shared" si="74"/>
        <v>2016</v>
      </c>
      <c r="M954" s="14">
        <f t="shared" si="76"/>
        <v>42692.655231481483</v>
      </c>
      <c r="N954" t="b">
        <v>0</v>
      </c>
      <c r="O954">
        <v>196</v>
      </c>
      <c r="P954" t="b">
        <v>0</v>
      </c>
      <c r="Q954" t="s">
        <v>8271</v>
      </c>
      <c r="R954" s="10" t="s">
        <v>8317</v>
      </c>
      <c r="S954" t="s">
        <v>8319</v>
      </c>
      <c r="T954">
        <f t="shared" si="77"/>
        <v>40</v>
      </c>
      <c r="U954">
        <f t="shared" si="78"/>
        <v>99.86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4">
        <f t="shared" si="75"/>
        <v>41999.164340277777</v>
      </c>
      <c r="L955" s="13">
        <f t="shared" si="74"/>
        <v>2014</v>
      </c>
      <c r="M955" s="14">
        <f t="shared" si="76"/>
        <v>42029.164340277777</v>
      </c>
      <c r="N955" t="b">
        <v>0</v>
      </c>
      <c r="O955">
        <v>5</v>
      </c>
      <c r="P955" t="b">
        <v>0</v>
      </c>
      <c r="Q955" t="s">
        <v>8271</v>
      </c>
      <c r="R955" s="10" t="s">
        <v>8317</v>
      </c>
      <c r="S955" t="s">
        <v>8319</v>
      </c>
      <c r="T955">
        <f t="shared" si="77"/>
        <v>1</v>
      </c>
      <c r="U955">
        <f t="shared" si="78"/>
        <v>25.2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4">
        <f t="shared" si="75"/>
        <v>42194.833784722221</v>
      </c>
      <c r="L956" s="13">
        <f t="shared" si="74"/>
        <v>2015</v>
      </c>
      <c r="M956" s="14">
        <f t="shared" si="76"/>
        <v>42236.833784722221</v>
      </c>
      <c r="N956" t="b">
        <v>0</v>
      </c>
      <c r="O956">
        <v>73</v>
      </c>
      <c r="P956" t="b">
        <v>0</v>
      </c>
      <c r="Q956" t="s">
        <v>8271</v>
      </c>
      <c r="R956" s="10" t="s">
        <v>8317</v>
      </c>
      <c r="S956" t="s">
        <v>8319</v>
      </c>
      <c r="T956">
        <f t="shared" si="77"/>
        <v>43</v>
      </c>
      <c r="U956">
        <f t="shared" si="78"/>
        <v>89.19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4">
        <f t="shared" si="75"/>
        <v>42586.295138888891</v>
      </c>
      <c r="L957" s="13">
        <f t="shared" si="74"/>
        <v>2016</v>
      </c>
      <c r="M957" s="14">
        <f t="shared" si="76"/>
        <v>42626.295138888891</v>
      </c>
      <c r="N957" t="b">
        <v>0</v>
      </c>
      <c r="O957">
        <v>93</v>
      </c>
      <c r="P957" t="b">
        <v>0</v>
      </c>
      <c r="Q957" t="s">
        <v>8271</v>
      </c>
      <c r="R957" s="10" t="s">
        <v>8317</v>
      </c>
      <c r="S957" t="s">
        <v>8319</v>
      </c>
      <c r="T957">
        <f t="shared" si="77"/>
        <v>6</v>
      </c>
      <c r="U957">
        <f t="shared" si="78"/>
        <v>182.62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4">
        <f t="shared" si="75"/>
        <v>42060.913877314815</v>
      </c>
      <c r="L958" s="13">
        <f t="shared" si="74"/>
        <v>2015</v>
      </c>
      <c r="M958" s="14">
        <f t="shared" si="76"/>
        <v>42120.872210648144</v>
      </c>
      <c r="N958" t="b">
        <v>0</v>
      </c>
      <c r="O958">
        <v>17</v>
      </c>
      <c r="P958" t="b">
        <v>0</v>
      </c>
      <c r="Q958" t="s">
        <v>8271</v>
      </c>
      <c r="R958" s="10" t="s">
        <v>8317</v>
      </c>
      <c r="S958" t="s">
        <v>8319</v>
      </c>
      <c r="T958">
        <f t="shared" si="77"/>
        <v>2</v>
      </c>
      <c r="U958">
        <f t="shared" si="78"/>
        <v>50.65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4">
        <f t="shared" si="75"/>
        <v>42660.552465277782</v>
      </c>
      <c r="L959" s="13">
        <f t="shared" si="74"/>
        <v>2016</v>
      </c>
      <c r="M959" s="14">
        <f t="shared" si="76"/>
        <v>42691.594131944439</v>
      </c>
      <c r="N959" t="b">
        <v>0</v>
      </c>
      <c r="O959">
        <v>7</v>
      </c>
      <c r="P959" t="b">
        <v>0</v>
      </c>
      <c r="Q959" t="s">
        <v>8271</v>
      </c>
      <c r="R959" s="10" t="s">
        <v>8317</v>
      </c>
      <c r="S959" t="s">
        <v>8319</v>
      </c>
      <c r="T959">
        <f t="shared" si="77"/>
        <v>2</v>
      </c>
      <c r="U959">
        <f t="shared" si="78"/>
        <v>33.29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4">
        <f t="shared" si="75"/>
        <v>42082.802812499998</v>
      </c>
      <c r="L960" s="13">
        <f t="shared" si="74"/>
        <v>2015</v>
      </c>
      <c r="M960" s="14">
        <f t="shared" si="76"/>
        <v>42104.207638888889</v>
      </c>
      <c r="N960" t="b">
        <v>0</v>
      </c>
      <c r="O960">
        <v>17</v>
      </c>
      <c r="P960" t="b">
        <v>0</v>
      </c>
      <c r="Q960" t="s">
        <v>8271</v>
      </c>
      <c r="R960" s="10" t="s">
        <v>8317</v>
      </c>
      <c r="S960" t="s">
        <v>8319</v>
      </c>
      <c r="T960">
        <f t="shared" si="77"/>
        <v>11</v>
      </c>
      <c r="U960">
        <f t="shared" si="78"/>
        <v>51.82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4">
        <f t="shared" si="75"/>
        <v>41993.174363425926</v>
      </c>
      <c r="L961" s="13">
        <f t="shared" si="74"/>
        <v>2014</v>
      </c>
      <c r="M961" s="14">
        <f t="shared" si="76"/>
        <v>42023.174363425926</v>
      </c>
      <c r="N961" t="b">
        <v>0</v>
      </c>
      <c r="O961">
        <v>171</v>
      </c>
      <c r="P961" t="b">
        <v>0</v>
      </c>
      <c r="Q961" t="s">
        <v>8271</v>
      </c>
      <c r="R961" s="10" t="s">
        <v>8317</v>
      </c>
      <c r="S961" t="s">
        <v>8319</v>
      </c>
      <c r="T961">
        <f t="shared" si="77"/>
        <v>39</v>
      </c>
      <c r="U961">
        <f t="shared" si="78"/>
        <v>113.63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4">
        <f t="shared" si="75"/>
        <v>42766.626793981486</v>
      </c>
      <c r="L962" s="13">
        <f t="shared" si="74"/>
        <v>2017</v>
      </c>
      <c r="M962" s="14">
        <f t="shared" si="76"/>
        <v>42808.585127314815</v>
      </c>
      <c r="N962" t="b">
        <v>0</v>
      </c>
      <c r="O962">
        <v>188</v>
      </c>
      <c r="P962" t="b">
        <v>0</v>
      </c>
      <c r="Q962" t="s">
        <v>8271</v>
      </c>
      <c r="R962" s="10" t="s">
        <v>8317</v>
      </c>
      <c r="S962" t="s">
        <v>8319</v>
      </c>
      <c r="T962">
        <f t="shared" si="77"/>
        <v>46</v>
      </c>
      <c r="U962">
        <f t="shared" si="78"/>
        <v>136.46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4">
        <f t="shared" si="75"/>
        <v>42740.693692129629</v>
      </c>
      <c r="L963" s="13">
        <f t="shared" ref="L963:L1026" si="79">YEAR(K963)</f>
        <v>2017</v>
      </c>
      <c r="M963" s="14">
        <f t="shared" si="76"/>
        <v>42786.791666666672</v>
      </c>
      <c r="N963" t="b">
        <v>0</v>
      </c>
      <c r="O963">
        <v>110</v>
      </c>
      <c r="P963" t="b">
        <v>0</v>
      </c>
      <c r="Q963" t="s">
        <v>8271</v>
      </c>
      <c r="R963" s="10" t="s">
        <v>8317</v>
      </c>
      <c r="S963" t="s">
        <v>8319</v>
      </c>
      <c r="T963">
        <f t="shared" si="77"/>
        <v>42</v>
      </c>
      <c r="U963">
        <f t="shared" si="78"/>
        <v>364.35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4">
        <f t="shared" si="75"/>
        <v>42373.712418981479</v>
      </c>
      <c r="L964" s="13">
        <f t="shared" si="79"/>
        <v>2016</v>
      </c>
      <c r="M964" s="14">
        <f t="shared" si="76"/>
        <v>42411.712418981479</v>
      </c>
      <c r="N964" t="b">
        <v>0</v>
      </c>
      <c r="O964">
        <v>37</v>
      </c>
      <c r="P964" t="b">
        <v>0</v>
      </c>
      <c r="Q964" t="s">
        <v>8271</v>
      </c>
      <c r="R964" s="10" t="s">
        <v>8317</v>
      </c>
      <c r="S964" t="s">
        <v>8319</v>
      </c>
      <c r="T964">
        <f t="shared" si="77"/>
        <v>28</v>
      </c>
      <c r="U964">
        <f t="shared" si="78"/>
        <v>19.239999999999998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4">
        <f t="shared" si="75"/>
        <v>42625.635636574079</v>
      </c>
      <c r="L965" s="13">
        <f t="shared" si="79"/>
        <v>2016</v>
      </c>
      <c r="M965" s="14">
        <f t="shared" si="76"/>
        <v>42660.635636574079</v>
      </c>
      <c r="N965" t="b">
        <v>0</v>
      </c>
      <c r="O965">
        <v>9</v>
      </c>
      <c r="P965" t="b">
        <v>0</v>
      </c>
      <c r="Q965" t="s">
        <v>8271</v>
      </c>
      <c r="R965" s="10" t="s">
        <v>8317</v>
      </c>
      <c r="S965" t="s">
        <v>8319</v>
      </c>
      <c r="T965">
        <f t="shared" si="77"/>
        <v>1</v>
      </c>
      <c r="U965">
        <f t="shared" si="78"/>
        <v>41.89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4">
        <f t="shared" si="75"/>
        <v>42208.628692129627</v>
      </c>
      <c r="L966" s="13">
        <f t="shared" si="79"/>
        <v>2015</v>
      </c>
      <c r="M966" s="14">
        <f t="shared" si="76"/>
        <v>42248.628692129627</v>
      </c>
      <c r="N966" t="b">
        <v>0</v>
      </c>
      <c r="O966">
        <v>29</v>
      </c>
      <c r="P966" t="b">
        <v>0</v>
      </c>
      <c r="Q966" t="s">
        <v>8271</v>
      </c>
      <c r="R966" s="10" t="s">
        <v>8317</v>
      </c>
      <c r="S966" t="s">
        <v>8319</v>
      </c>
      <c r="T966">
        <f t="shared" si="77"/>
        <v>1</v>
      </c>
      <c r="U966">
        <f t="shared" si="78"/>
        <v>30.31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4">
        <f t="shared" si="75"/>
        <v>42637.016736111109</v>
      </c>
      <c r="L967" s="13">
        <f t="shared" si="79"/>
        <v>2016</v>
      </c>
      <c r="M967" s="14">
        <f t="shared" si="76"/>
        <v>42669.165972222225</v>
      </c>
      <c r="N967" t="b">
        <v>0</v>
      </c>
      <c r="O967">
        <v>6</v>
      </c>
      <c r="P967" t="b">
        <v>0</v>
      </c>
      <c r="Q967" t="s">
        <v>8271</v>
      </c>
      <c r="R967" s="10" t="s">
        <v>8317</v>
      </c>
      <c r="S967" t="s">
        <v>8319</v>
      </c>
      <c r="T967">
        <f t="shared" si="77"/>
        <v>1</v>
      </c>
      <c r="U967">
        <f t="shared" si="78"/>
        <v>49.67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4">
        <f t="shared" si="75"/>
        <v>42619.635787037041</v>
      </c>
      <c r="L968" s="13">
        <f t="shared" si="79"/>
        <v>2016</v>
      </c>
      <c r="M968" s="14">
        <f t="shared" si="76"/>
        <v>42649.635787037041</v>
      </c>
      <c r="N968" t="b">
        <v>0</v>
      </c>
      <c r="O968">
        <v>30</v>
      </c>
      <c r="P968" t="b">
        <v>0</v>
      </c>
      <c r="Q968" t="s">
        <v>8271</v>
      </c>
      <c r="R968" s="10" t="s">
        <v>8317</v>
      </c>
      <c r="S968" t="s">
        <v>8319</v>
      </c>
      <c r="T968">
        <f t="shared" si="77"/>
        <v>15</v>
      </c>
      <c r="U968">
        <f t="shared" si="78"/>
        <v>59.2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4">
        <f t="shared" si="75"/>
        <v>42422.254328703704</v>
      </c>
      <c r="L969" s="13">
        <f t="shared" si="79"/>
        <v>2016</v>
      </c>
      <c r="M969" s="14">
        <f t="shared" si="76"/>
        <v>42482.21266203704</v>
      </c>
      <c r="N969" t="b">
        <v>0</v>
      </c>
      <c r="O969">
        <v>81</v>
      </c>
      <c r="P969" t="b">
        <v>0</v>
      </c>
      <c r="Q969" t="s">
        <v>8271</v>
      </c>
      <c r="R969" s="10" t="s">
        <v>8317</v>
      </c>
      <c r="S969" t="s">
        <v>8319</v>
      </c>
      <c r="T969">
        <f t="shared" si="77"/>
        <v>18</v>
      </c>
      <c r="U969">
        <f t="shared" si="78"/>
        <v>43.98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4">
        <f t="shared" ref="K970:K1033" si="80">(((J970/60)/60)/24)+DATE(1970,1,1)</f>
        <v>41836.847615740742</v>
      </c>
      <c r="L970" s="13">
        <f t="shared" si="79"/>
        <v>2014</v>
      </c>
      <c r="M970" s="14">
        <f t="shared" ref="M970:M1033" si="81">(((I970/60)/60)/24)+DATE(1970,1,1)</f>
        <v>41866.847615740742</v>
      </c>
      <c r="N970" t="b">
        <v>0</v>
      </c>
      <c r="O970">
        <v>4</v>
      </c>
      <c r="P970" t="b">
        <v>0</v>
      </c>
      <c r="Q970" t="s">
        <v>8271</v>
      </c>
      <c r="R970" s="10" t="s">
        <v>8317</v>
      </c>
      <c r="S970" t="s">
        <v>8319</v>
      </c>
      <c r="T970">
        <f t="shared" ref="T970:T1033" si="82">ROUND(E970/D970*100,0)</f>
        <v>1</v>
      </c>
      <c r="U970">
        <f t="shared" ref="U970:U1033" si="83">IFERROR(ROUND(E970/O970,2),0)</f>
        <v>26.5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4">
        <f t="shared" si="80"/>
        <v>42742.30332175926</v>
      </c>
      <c r="L971" s="13">
        <f t="shared" si="79"/>
        <v>2017</v>
      </c>
      <c r="M971" s="14">
        <f t="shared" si="81"/>
        <v>42775.30332175926</v>
      </c>
      <c r="N971" t="b">
        <v>0</v>
      </c>
      <c r="O971">
        <v>11</v>
      </c>
      <c r="P971" t="b">
        <v>0</v>
      </c>
      <c r="Q971" t="s">
        <v>8271</v>
      </c>
      <c r="R971" s="10" t="s">
        <v>8317</v>
      </c>
      <c r="S971" t="s">
        <v>8319</v>
      </c>
      <c r="T971">
        <f t="shared" si="82"/>
        <v>47</v>
      </c>
      <c r="U971">
        <f t="shared" si="83"/>
        <v>1272.73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4">
        <f t="shared" si="80"/>
        <v>42721.220520833333</v>
      </c>
      <c r="L972" s="13">
        <f t="shared" si="79"/>
        <v>2016</v>
      </c>
      <c r="M972" s="14">
        <f t="shared" si="81"/>
        <v>42758.207638888889</v>
      </c>
      <c r="N972" t="b">
        <v>0</v>
      </c>
      <c r="O972">
        <v>14</v>
      </c>
      <c r="P972" t="b">
        <v>0</v>
      </c>
      <c r="Q972" t="s">
        <v>8271</v>
      </c>
      <c r="R972" s="10" t="s">
        <v>8317</v>
      </c>
      <c r="S972" t="s">
        <v>8319</v>
      </c>
      <c r="T972">
        <f t="shared" si="82"/>
        <v>46</v>
      </c>
      <c r="U972">
        <f t="shared" si="83"/>
        <v>164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4">
        <f t="shared" si="80"/>
        <v>42111.709027777775</v>
      </c>
      <c r="L973" s="13">
        <f t="shared" si="79"/>
        <v>2015</v>
      </c>
      <c r="M973" s="14">
        <f t="shared" si="81"/>
        <v>42156.709027777775</v>
      </c>
      <c r="N973" t="b">
        <v>0</v>
      </c>
      <c r="O973">
        <v>5</v>
      </c>
      <c r="P973" t="b">
        <v>0</v>
      </c>
      <c r="Q973" t="s">
        <v>8271</v>
      </c>
      <c r="R973" s="10" t="s">
        <v>8317</v>
      </c>
      <c r="S973" t="s">
        <v>8319</v>
      </c>
      <c r="T973">
        <f t="shared" si="82"/>
        <v>0</v>
      </c>
      <c r="U973">
        <f t="shared" si="83"/>
        <v>45.2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4">
        <f t="shared" si="80"/>
        <v>41856.865717592591</v>
      </c>
      <c r="L974" s="13">
        <f t="shared" si="79"/>
        <v>2014</v>
      </c>
      <c r="M974" s="14">
        <f t="shared" si="81"/>
        <v>41886.290972222225</v>
      </c>
      <c r="N974" t="b">
        <v>0</v>
      </c>
      <c r="O974">
        <v>45</v>
      </c>
      <c r="P974" t="b">
        <v>0</v>
      </c>
      <c r="Q974" t="s">
        <v>8271</v>
      </c>
      <c r="R974" s="10" t="s">
        <v>8317</v>
      </c>
      <c r="S974" t="s">
        <v>8319</v>
      </c>
      <c r="T974">
        <f t="shared" si="82"/>
        <v>35</v>
      </c>
      <c r="U974">
        <f t="shared" si="83"/>
        <v>153.88999999999999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4">
        <f t="shared" si="80"/>
        <v>42257.014965277776</v>
      </c>
      <c r="L975" s="13">
        <f t="shared" si="79"/>
        <v>2015</v>
      </c>
      <c r="M975" s="14">
        <f t="shared" si="81"/>
        <v>42317.056631944448</v>
      </c>
      <c r="N975" t="b">
        <v>0</v>
      </c>
      <c r="O975">
        <v>8</v>
      </c>
      <c r="P975" t="b">
        <v>0</v>
      </c>
      <c r="Q975" t="s">
        <v>8271</v>
      </c>
      <c r="R975" s="10" t="s">
        <v>8317</v>
      </c>
      <c r="S975" t="s">
        <v>8319</v>
      </c>
      <c r="T975">
        <f t="shared" si="82"/>
        <v>2</v>
      </c>
      <c r="U975">
        <f t="shared" si="83"/>
        <v>51.38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4">
        <f t="shared" si="80"/>
        <v>42424.749490740738</v>
      </c>
      <c r="L976" s="13">
        <f t="shared" si="79"/>
        <v>2016</v>
      </c>
      <c r="M976" s="14">
        <f t="shared" si="81"/>
        <v>42454.707824074074</v>
      </c>
      <c r="N976" t="b">
        <v>0</v>
      </c>
      <c r="O976">
        <v>3</v>
      </c>
      <c r="P976" t="b">
        <v>0</v>
      </c>
      <c r="Q976" t="s">
        <v>8271</v>
      </c>
      <c r="R976" s="10" t="s">
        <v>8317</v>
      </c>
      <c r="S976" t="s">
        <v>8319</v>
      </c>
      <c r="T976">
        <f t="shared" si="82"/>
        <v>1</v>
      </c>
      <c r="U976">
        <f t="shared" si="83"/>
        <v>93.33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4">
        <f t="shared" si="80"/>
        <v>42489.696585648147</v>
      </c>
      <c r="L977" s="13">
        <f t="shared" si="79"/>
        <v>2016</v>
      </c>
      <c r="M977" s="14">
        <f t="shared" si="81"/>
        <v>42549.696585648147</v>
      </c>
      <c r="N977" t="b">
        <v>0</v>
      </c>
      <c r="O977">
        <v>24</v>
      </c>
      <c r="P977" t="b">
        <v>0</v>
      </c>
      <c r="Q977" t="s">
        <v>8271</v>
      </c>
      <c r="R977" s="10" t="s">
        <v>8317</v>
      </c>
      <c r="S977" t="s">
        <v>8319</v>
      </c>
      <c r="T977">
        <f t="shared" si="82"/>
        <v>3</v>
      </c>
      <c r="U977">
        <f t="shared" si="83"/>
        <v>108.63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4">
        <f t="shared" si="80"/>
        <v>42185.058993055558</v>
      </c>
      <c r="L978" s="13">
        <f t="shared" si="79"/>
        <v>2015</v>
      </c>
      <c r="M978" s="14">
        <f t="shared" si="81"/>
        <v>42230.058993055558</v>
      </c>
      <c r="N978" t="b">
        <v>0</v>
      </c>
      <c r="O978">
        <v>18</v>
      </c>
      <c r="P978" t="b">
        <v>0</v>
      </c>
      <c r="Q978" t="s">
        <v>8271</v>
      </c>
      <c r="R978" s="10" t="s">
        <v>8317</v>
      </c>
      <c r="S978" t="s">
        <v>8319</v>
      </c>
      <c r="T978">
        <f t="shared" si="82"/>
        <v>2</v>
      </c>
      <c r="U978">
        <f t="shared" si="83"/>
        <v>160.5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4">
        <f t="shared" si="80"/>
        <v>42391.942094907412</v>
      </c>
      <c r="L979" s="13">
        <f t="shared" si="79"/>
        <v>2016</v>
      </c>
      <c r="M979" s="14">
        <f t="shared" si="81"/>
        <v>42421.942094907412</v>
      </c>
      <c r="N979" t="b">
        <v>0</v>
      </c>
      <c r="O979">
        <v>12</v>
      </c>
      <c r="P979" t="b">
        <v>0</v>
      </c>
      <c r="Q979" t="s">
        <v>8271</v>
      </c>
      <c r="R979" s="10" t="s">
        <v>8317</v>
      </c>
      <c r="S979" t="s">
        <v>8319</v>
      </c>
      <c r="T979">
        <f t="shared" si="82"/>
        <v>34</v>
      </c>
      <c r="U979">
        <f t="shared" si="83"/>
        <v>75.75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4">
        <f t="shared" si="80"/>
        <v>42395.309039351851</v>
      </c>
      <c r="L980" s="13">
        <f t="shared" si="79"/>
        <v>2016</v>
      </c>
      <c r="M980" s="14">
        <f t="shared" si="81"/>
        <v>42425.309039351851</v>
      </c>
      <c r="N980" t="b">
        <v>0</v>
      </c>
      <c r="O980">
        <v>123</v>
      </c>
      <c r="P980" t="b">
        <v>0</v>
      </c>
      <c r="Q980" t="s">
        <v>8271</v>
      </c>
      <c r="R980" s="10" t="s">
        <v>8317</v>
      </c>
      <c r="S980" t="s">
        <v>8319</v>
      </c>
      <c r="T980">
        <f t="shared" si="82"/>
        <v>56</v>
      </c>
      <c r="U980">
        <f t="shared" si="83"/>
        <v>790.84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4">
        <f t="shared" si="80"/>
        <v>42506.416990740734</v>
      </c>
      <c r="L981" s="13">
        <f t="shared" si="79"/>
        <v>2016</v>
      </c>
      <c r="M981" s="14">
        <f t="shared" si="81"/>
        <v>42541.790972222225</v>
      </c>
      <c r="N981" t="b">
        <v>0</v>
      </c>
      <c r="O981">
        <v>96</v>
      </c>
      <c r="P981" t="b">
        <v>0</v>
      </c>
      <c r="Q981" t="s">
        <v>8271</v>
      </c>
      <c r="R981" s="10" t="s">
        <v>8317</v>
      </c>
      <c r="S981" t="s">
        <v>8319</v>
      </c>
      <c r="T981">
        <f t="shared" si="82"/>
        <v>83</v>
      </c>
      <c r="U981">
        <f t="shared" si="83"/>
        <v>301.94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4">
        <f t="shared" si="80"/>
        <v>41928.904189814813</v>
      </c>
      <c r="L982" s="13">
        <f t="shared" si="79"/>
        <v>2014</v>
      </c>
      <c r="M982" s="14">
        <f t="shared" si="81"/>
        <v>41973.945856481485</v>
      </c>
      <c r="N982" t="b">
        <v>0</v>
      </c>
      <c r="O982">
        <v>31</v>
      </c>
      <c r="P982" t="b">
        <v>0</v>
      </c>
      <c r="Q982" t="s">
        <v>8271</v>
      </c>
      <c r="R982" s="10" t="s">
        <v>8317</v>
      </c>
      <c r="S982" t="s">
        <v>8319</v>
      </c>
      <c r="T982">
        <f t="shared" si="82"/>
        <v>15</v>
      </c>
      <c r="U982">
        <f t="shared" si="83"/>
        <v>47.94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4">
        <f t="shared" si="80"/>
        <v>41830.947013888886</v>
      </c>
      <c r="L983" s="13">
        <f t="shared" si="79"/>
        <v>2014</v>
      </c>
      <c r="M983" s="14">
        <f t="shared" si="81"/>
        <v>41860.947013888886</v>
      </c>
      <c r="N983" t="b">
        <v>0</v>
      </c>
      <c r="O983">
        <v>4</v>
      </c>
      <c r="P983" t="b">
        <v>0</v>
      </c>
      <c r="Q983" t="s">
        <v>8271</v>
      </c>
      <c r="R983" s="10" t="s">
        <v>8317</v>
      </c>
      <c r="S983" t="s">
        <v>8319</v>
      </c>
      <c r="T983">
        <f t="shared" si="82"/>
        <v>0</v>
      </c>
      <c r="U983">
        <f t="shared" si="83"/>
        <v>2.75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4">
        <f t="shared" si="80"/>
        <v>42615.753310185188</v>
      </c>
      <c r="L984" s="13">
        <f t="shared" si="79"/>
        <v>2016</v>
      </c>
      <c r="M984" s="14">
        <f t="shared" si="81"/>
        <v>42645.753310185188</v>
      </c>
      <c r="N984" t="b">
        <v>0</v>
      </c>
      <c r="O984">
        <v>3</v>
      </c>
      <c r="P984" t="b">
        <v>0</v>
      </c>
      <c r="Q984" t="s">
        <v>8271</v>
      </c>
      <c r="R984" s="10" t="s">
        <v>8317</v>
      </c>
      <c r="S984" t="s">
        <v>8319</v>
      </c>
      <c r="T984">
        <f t="shared" si="82"/>
        <v>0</v>
      </c>
      <c r="U984">
        <f t="shared" si="83"/>
        <v>1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4">
        <f t="shared" si="80"/>
        <v>42574.667650462965</v>
      </c>
      <c r="L985" s="13">
        <f t="shared" si="79"/>
        <v>2016</v>
      </c>
      <c r="M985" s="14">
        <f t="shared" si="81"/>
        <v>42605.870833333334</v>
      </c>
      <c r="N985" t="b">
        <v>0</v>
      </c>
      <c r="O985">
        <v>179</v>
      </c>
      <c r="P985" t="b">
        <v>0</v>
      </c>
      <c r="Q985" t="s">
        <v>8271</v>
      </c>
      <c r="R985" s="10" t="s">
        <v>8317</v>
      </c>
      <c r="S985" t="s">
        <v>8319</v>
      </c>
      <c r="T985">
        <f t="shared" si="82"/>
        <v>30</v>
      </c>
      <c r="U985">
        <f t="shared" si="83"/>
        <v>171.79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4">
        <f t="shared" si="80"/>
        <v>42061.11583333333</v>
      </c>
      <c r="L986" s="13">
        <f t="shared" si="79"/>
        <v>2015</v>
      </c>
      <c r="M986" s="14">
        <f t="shared" si="81"/>
        <v>42091.074166666673</v>
      </c>
      <c r="N986" t="b">
        <v>0</v>
      </c>
      <c r="O986">
        <v>3</v>
      </c>
      <c r="P986" t="b">
        <v>0</v>
      </c>
      <c r="Q986" t="s">
        <v>8271</v>
      </c>
      <c r="R986" s="10" t="s">
        <v>8317</v>
      </c>
      <c r="S986" t="s">
        <v>8319</v>
      </c>
      <c r="T986">
        <f t="shared" si="82"/>
        <v>1</v>
      </c>
      <c r="U986">
        <f t="shared" si="83"/>
        <v>35.33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4">
        <f t="shared" si="80"/>
        <v>42339.967708333337</v>
      </c>
      <c r="L987" s="13">
        <f t="shared" si="79"/>
        <v>2015</v>
      </c>
      <c r="M987" s="14">
        <f t="shared" si="81"/>
        <v>42369.958333333328</v>
      </c>
      <c r="N987" t="b">
        <v>0</v>
      </c>
      <c r="O987">
        <v>23</v>
      </c>
      <c r="P987" t="b">
        <v>0</v>
      </c>
      <c r="Q987" t="s">
        <v>8271</v>
      </c>
      <c r="R987" s="10" t="s">
        <v>8317</v>
      </c>
      <c r="S987" t="s">
        <v>8319</v>
      </c>
      <c r="T987">
        <f t="shared" si="82"/>
        <v>6</v>
      </c>
      <c r="U987">
        <f t="shared" si="83"/>
        <v>82.09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4">
        <f t="shared" si="80"/>
        <v>42324.767361111109</v>
      </c>
      <c r="L988" s="13">
        <f t="shared" si="79"/>
        <v>2015</v>
      </c>
      <c r="M988" s="14">
        <f t="shared" si="81"/>
        <v>42379</v>
      </c>
      <c r="N988" t="b">
        <v>0</v>
      </c>
      <c r="O988">
        <v>23</v>
      </c>
      <c r="P988" t="b">
        <v>0</v>
      </c>
      <c r="Q988" t="s">
        <v>8271</v>
      </c>
      <c r="R988" s="10" t="s">
        <v>8317</v>
      </c>
      <c r="S988" t="s">
        <v>8319</v>
      </c>
      <c r="T988">
        <f t="shared" si="82"/>
        <v>13</v>
      </c>
      <c r="U988">
        <f t="shared" si="83"/>
        <v>110.87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4">
        <f t="shared" si="80"/>
        <v>41773.294560185182</v>
      </c>
      <c r="L989" s="13">
        <f t="shared" si="79"/>
        <v>2014</v>
      </c>
      <c r="M989" s="14">
        <f t="shared" si="81"/>
        <v>41813.294560185182</v>
      </c>
      <c r="N989" t="b">
        <v>0</v>
      </c>
      <c r="O989">
        <v>41</v>
      </c>
      <c r="P989" t="b">
        <v>0</v>
      </c>
      <c r="Q989" t="s">
        <v>8271</v>
      </c>
      <c r="R989" s="10" t="s">
        <v>8317</v>
      </c>
      <c r="S989" t="s">
        <v>8319</v>
      </c>
      <c r="T989">
        <f t="shared" si="82"/>
        <v>13</v>
      </c>
      <c r="U989">
        <f t="shared" si="83"/>
        <v>161.22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4">
        <f t="shared" si="80"/>
        <v>42614.356770833328</v>
      </c>
      <c r="L990" s="13">
        <f t="shared" si="79"/>
        <v>2016</v>
      </c>
      <c r="M990" s="14">
        <f t="shared" si="81"/>
        <v>42644.356770833328</v>
      </c>
      <c r="N990" t="b">
        <v>0</v>
      </c>
      <c r="O990">
        <v>0</v>
      </c>
      <c r="P990" t="b">
        <v>0</v>
      </c>
      <c r="Q990" t="s">
        <v>8271</v>
      </c>
      <c r="R990" s="10" t="s">
        <v>8317</v>
      </c>
      <c r="S990" t="s">
        <v>8319</v>
      </c>
      <c r="T990">
        <f t="shared" si="82"/>
        <v>0</v>
      </c>
      <c r="U990">
        <f t="shared" si="83"/>
        <v>0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4">
        <f t="shared" si="80"/>
        <v>42611.933969907404</v>
      </c>
      <c r="L991" s="13">
        <f t="shared" si="79"/>
        <v>2016</v>
      </c>
      <c r="M991" s="14">
        <f t="shared" si="81"/>
        <v>42641.933969907404</v>
      </c>
      <c r="N991" t="b">
        <v>0</v>
      </c>
      <c r="O991">
        <v>32</v>
      </c>
      <c r="P991" t="b">
        <v>0</v>
      </c>
      <c r="Q991" t="s">
        <v>8271</v>
      </c>
      <c r="R991" s="10" t="s">
        <v>8317</v>
      </c>
      <c r="S991" t="s">
        <v>8319</v>
      </c>
      <c r="T991">
        <f t="shared" si="82"/>
        <v>17</v>
      </c>
      <c r="U991">
        <f t="shared" si="83"/>
        <v>52.41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4">
        <f t="shared" si="80"/>
        <v>41855.784305555557</v>
      </c>
      <c r="L992" s="13">
        <f t="shared" si="79"/>
        <v>2014</v>
      </c>
      <c r="M992" s="14">
        <f t="shared" si="81"/>
        <v>41885.784305555557</v>
      </c>
      <c r="N992" t="b">
        <v>0</v>
      </c>
      <c r="O992">
        <v>2</v>
      </c>
      <c r="P992" t="b">
        <v>0</v>
      </c>
      <c r="Q992" t="s">
        <v>8271</v>
      </c>
      <c r="R992" s="10" t="s">
        <v>8317</v>
      </c>
      <c r="S992" t="s">
        <v>8319</v>
      </c>
      <c r="T992">
        <f t="shared" si="82"/>
        <v>0</v>
      </c>
      <c r="U992">
        <f t="shared" si="83"/>
        <v>13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4">
        <f t="shared" si="80"/>
        <v>42538.75680555556</v>
      </c>
      <c r="L993" s="13">
        <f t="shared" si="79"/>
        <v>2016</v>
      </c>
      <c r="M993" s="14">
        <f t="shared" si="81"/>
        <v>42563.785416666666</v>
      </c>
      <c r="N993" t="b">
        <v>0</v>
      </c>
      <c r="O993">
        <v>7</v>
      </c>
      <c r="P993" t="b">
        <v>0</v>
      </c>
      <c r="Q993" t="s">
        <v>8271</v>
      </c>
      <c r="R993" s="10" t="s">
        <v>8317</v>
      </c>
      <c r="S993" t="s">
        <v>8319</v>
      </c>
      <c r="T993">
        <f t="shared" si="82"/>
        <v>4</v>
      </c>
      <c r="U993">
        <f t="shared" si="83"/>
        <v>30.29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4">
        <f t="shared" si="80"/>
        <v>42437.924988425926</v>
      </c>
      <c r="L994" s="13">
        <f t="shared" si="79"/>
        <v>2016</v>
      </c>
      <c r="M994" s="14">
        <f t="shared" si="81"/>
        <v>42497.883321759262</v>
      </c>
      <c r="N994" t="b">
        <v>0</v>
      </c>
      <c r="O994">
        <v>4</v>
      </c>
      <c r="P994" t="b">
        <v>0</v>
      </c>
      <c r="Q994" t="s">
        <v>8271</v>
      </c>
      <c r="R994" s="10" t="s">
        <v>8317</v>
      </c>
      <c r="S994" t="s">
        <v>8319</v>
      </c>
      <c r="T994">
        <f t="shared" si="82"/>
        <v>0</v>
      </c>
      <c r="U994">
        <f t="shared" si="83"/>
        <v>116.75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4">
        <f t="shared" si="80"/>
        <v>42652.964907407411</v>
      </c>
      <c r="L995" s="13">
        <f t="shared" si="79"/>
        <v>2016</v>
      </c>
      <c r="M995" s="14">
        <f t="shared" si="81"/>
        <v>42686.208333333328</v>
      </c>
      <c r="N995" t="b">
        <v>0</v>
      </c>
      <c r="O995">
        <v>196</v>
      </c>
      <c r="P995" t="b">
        <v>0</v>
      </c>
      <c r="Q995" t="s">
        <v>8271</v>
      </c>
      <c r="R995" s="10" t="s">
        <v>8317</v>
      </c>
      <c r="S995" t="s">
        <v>8319</v>
      </c>
      <c r="T995">
        <f t="shared" si="82"/>
        <v>25</v>
      </c>
      <c r="U995">
        <f t="shared" si="83"/>
        <v>89.6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4">
        <f t="shared" si="80"/>
        <v>41921.263078703705</v>
      </c>
      <c r="L996" s="13">
        <f t="shared" si="79"/>
        <v>2014</v>
      </c>
      <c r="M996" s="14">
        <f t="shared" si="81"/>
        <v>41973.957638888889</v>
      </c>
      <c r="N996" t="b">
        <v>0</v>
      </c>
      <c r="O996">
        <v>11</v>
      </c>
      <c r="P996" t="b">
        <v>0</v>
      </c>
      <c r="Q996" t="s">
        <v>8271</v>
      </c>
      <c r="R996" s="10" t="s">
        <v>8317</v>
      </c>
      <c r="S996" t="s">
        <v>8319</v>
      </c>
      <c r="T996">
        <f t="shared" si="82"/>
        <v>2</v>
      </c>
      <c r="U996">
        <f t="shared" si="83"/>
        <v>424.45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4">
        <f t="shared" si="80"/>
        <v>41947.940740740742</v>
      </c>
      <c r="L997" s="13">
        <f t="shared" si="79"/>
        <v>2014</v>
      </c>
      <c r="M997" s="14">
        <f t="shared" si="81"/>
        <v>41972.666666666672</v>
      </c>
      <c r="N997" t="b">
        <v>0</v>
      </c>
      <c r="O997">
        <v>9</v>
      </c>
      <c r="P997" t="b">
        <v>0</v>
      </c>
      <c r="Q997" t="s">
        <v>8271</v>
      </c>
      <c r="R997" s="10" t="s">
        <v>8317</v>
      </c>
      <c r="S997" t="s">
        <v>8319</v>
      </c>
      <c r="T997">
        <f t="shared" si="82"/>
        <v>7</v>
      </c>
      <c r="U997">
        <f t="shared" si="83"/>
        <v>80.67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4">
        <f t="shared" si="80"/>
        <v>41817.866435185184</v>
      </c>
      <c r="L998" s="13">
        <f t="shared" si="79"/>
        <v>2014</v>
      </c>
      <c r="M998" s="14">
        <f t="shared" si="81"/>
        <v>41847.643750000003</v>
      </c>
      <c r="N998" t="b">
        <v>0</v>
      </c>
      <c r="O998">
        <v>5</v>
      </c>
      <c r="P998" t="b">
        <v>0</v>
      </c>
      <c r="Q998" t="s">
        <v>8271</v>
      </c>
      <c r="R998" s="10" t="s">
        <v>8317</v>
      </c>
      <c r="S998" t="s">
        <v>8319</v>
      </c>
      <c r="T998">
        <f t="shared" si="82"/>
        <v>2</v>
      </c>
      <c r="U998">
        <f t="shared" si="83"/>
        <v>13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4">
        <f t="shared" si="80"/>
        <v>41941.10297453704</v>
      </c>
      <c r="L999" s="13">
        <f t="shared" si="79"/>
        <v>2014</v>
      </c>
      <c r="M999" s="14">
        <f t="shared" si="81"/>
        <v>41971.144641203704</v>
      </c>
      <c r="N999" t="b">
        <v>0</v>
      </c>
      <c r="O999">
        <v>8</v>
      </c>
      <c r="P999" t="b">
        <v>0</v>
      </c>
      <c r="Q999" t="s">
        <v>8271</v>
      </c>
      <c r="R999" s="10" t="s">
        <v>8317</v>
      </c>
      <c r="S999" t="s">
        <v>8319</v>
      </c>
      <c r="T999">
        <f t="shared" si="82"/>
        <v>1</v>
      </c>
      <c r="U999">
        <f t="shared" si="83"/>
        <v>8.1300000000000008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4">
        <f t="shared" si="80"/>
        <v>42282.168993055559</v>
      </c>
      <c r="L1000" s="13">
        <f t="shared" si="79"/>
        <v>2015</v>
      </c>
      <c r="M1000" s="14">
        <f t="shared" si="81"/>
        <v>42327.210659722223</v>
      </c>
      <c r="N1000" t="b">
        <v>0</v>
      </c>
      <c r="O1000">
        <v>229</v>
      </c>
      <c r="P1000" t="b">
        <v>0</v>
      </c>
      <c r="Q1000" t="s">
        <v>8271</v>
      </c>
      <c r="R1000" s="10" t="s">
        <v>8317</v>
      </c>
      <c r="S1000" t="s">
        <v>8319</v>
      </c>
      <c r="T1000">
        <f t="shared" si="82"/>
        <v>59</v>
      </c>
      <c r="U1000">
        <f t="shared" si="83"/>
        <v>153.43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4">
        <f t="shared" si="80"/>
        <v>41926.29965277778</v>
      </c>
      <c r="L1001" s="13">
        <f t="shared" si="79"/>
        <v>2014</v>
      </c>
      <c r="M1001" s="14">
        <f t="shared" si="81"/>
        <v>41956.334722222222</v>
      </c>
      <c r="N1001" t="b">
        <v>0</v>
      </c>
      <c r="O1001">
        <v>40</v>
      </c>
      <c r="P1001" t="b">
        <v>0</v>
      </c>
      <c r="Q1001" t="s">
        <v>8271</v>
      </c>
      <c r="R1001" s="10" t="s">
        <v>8317</v>
      </c>
      <c r="S1001" t="s">
        <v>8319</v>
      </c>
      <c r="T1001">
        <f t="shared" si="82"/>
        <v>8</v>
      </c>
      <c r="U1001">
        <f t="shared" si="83"/>
        <v>292.08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4">
        <f t="shared" si="80"/>
        <v>42749.059722222228</v>
      </c>
      <c r="L1002" s="13">
        <f t="shared" si="79"/>
        <v>2017</v>
      </c>
      <c r="M1002" s="14">
        <f t="shared" si="81"/>
        <v>42809.018055555556</v>
      </c>
      <c r="N1002" t="b">
        <v>0</v>
      </c>
      <c r="O1002">
        <v>6</v>
      </c>
      <c r="P1002" t="b">
        <v>0</v>
      </c>
      <c r="Q1002" t="s">
        <v>8271</v>
      </c>
      <c r="R1002" s="10" t="s">
        <v>8317</v>
      </c>
      <c r="S1002" t="s">
        <v>8319</v>
      </c>
      <c r="T1002">
        <f t="shared" si="82"/>
        <v>2</v>
      </c>
      <c r="U1002">
        <f t="shared" si="83"/>
        <v>3304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4">
        <f t="shared" si="80"/>
        <v>42720.720057870371</v>
      </c>
      <c r="L1003" s="13">
        <f t="shared" si="79"/>
        <v>2016</v>
      </c>
      <c r="M1003" s="14">
        <f t="shared" si="81"/>
        <v>42765.720057870371</v>
      </c>
      <c r="N1003" t="b">
        <v>0</v>
      </c>
      <c r="O1003">
        <v>4</v>
      </c>
      <c r="P1003" t="b">
        <v>0</v>
      </c>
      <c r="Q1003" t="s">
        <v>8271</v>
      </c>
      <c r="R1003" s="10" t="s">
        <v>8317</v>
      </c>
      <c r="S1003" t="s">
        <v>8319</v>
      </c>
      <c r="T1003">
        <f t="shared" si="82"/>
        <v>104</v>
      </c>
      <c r="U1003">
        <f t="shared" si="83"/>
        <v>1300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4">
        <f t="shared" si="80"/>
        <v>42325.684189814812</v>
      </c>
      <c r="L1004" s="13">
        <f t="shared" si="79"/>
        <v>2015</v>
      </c>
      <c r="M1004" s="14">
        <f t="shared" si="81"/>
        <v>42355.249305555553</v>
      </c>
      <c r="N1004" t="b">
        <v>0</v>
      </c>
      <c r="O1004">
        <v>22</v>
      </c>
      <c r="P1004" t="b">
        <v>0</v>
      </c>
      <c r="Q1004" t="s">
        <v>8271</v>
      </c>
      <c r="R1004" s="10" t="s">
        <v>8317</v>
      </c>
      <c r="S1004" t="s">
        <v>8319</v>
      </c>
      <c r="T1004">
        <f t="shared" si="82"/>
        <v>30</v>
      </c>
      <c r="U1004">
        <f t="shared" si="83"/>
        <v>134.55000000000001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4">
        <f t="shared" si="80"/>
        <v>42780.709039351852</v>
      </c>
      <c r="L1005" s="13">
        <f t="shared" si="79"/>
        <v>2017</v>
      </c>
      <c r="M1005" s="14">
        <f t="shared" si="81"/>
        <v>42810.667372685188</v>
      </c>
      <c r="N1005" t="b">
        <v>0</v>
      </c>
      <c r="O1005">
        <v>15</v>
      </c>
      <c r="P1005" t="b">
        <v>0</v>
      </c>
      <c r="Q1005" t="s">
        <v>8271</v>
      </c>
      <c r="R1005" s="10" t="s">
        <v>8317</v>
      </c>
      <c r="S1005" t="s">
        <v>8319</v>
      </c>
      <c r="T1005">
        <f t="shared" si="82"/>
        <v>16</v>
      </c>
      <c r="U1005">
        <f t="shared" si="83"/>
        <v>214.07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4">
        <f t="shared" si="80"/>
        <v>42388.708645833336</v>
      </c>
      <c r="L1006" s="13">
        <f t="shared" si="79"/>
        <v>2016</v>
      </c>
      <c r="M1006" s="14">
        <f t="shared" si="81"/>
        <v>42418.708645833336</v>
      </c>
      <c r="N1006" t="b">
        <v>0</v>
      </c>
      <c r="O1006">
        <v>95</v>
      </c>
      <c r="P1006" t="b">
        <v>0</v>
      </c>
      <c r="Q1006" t="s">
        <v>8271</v>
      </c>
      <c r="R1006" s="10" t="s">
        <v>8317</v>
      </c>
      <c r="S1006" t="s">
        <v>8319</v>
      </c>
      <c r="T1006">
        <f t="shared" si="82"/>
        <v>82</v>
      </c>
      <c r="U1006">
        <f t="shared" si="83"/>
        <v>216.34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4">
        <f t="shared" si="80"/>
        <v>42276.624803240738</v>
      </c>
      <c r="L1007" s="13">
        <f t="shared" si="79"/>
        <v>2015</v>
      </c>
      <c r="M1007" s="14">
        <f t="shared" si="81"/>
        <v>42307.624803240738</v>
      </c>
      <c r="N1007" t="b">
        <v>0</v>
      </c>
      <c r="O1007">
        <v>161</v>
      </c>
      <c r="P1007" t="b">
        <v>0</v>
      </c>
      <c r="Q1007" t="s">
        <v>8271</v>
      </c>
      <c r="R1007" s="10" t="s">
        <v>8317</v>
      </c>
      <c r="S1007" t="s">
        <v>8319</v>
      </c>
      <c r="T1007">
        <f t="shared" si="82"/>
        <v>75</v>
      </c>
      <c r="U1007">
        <f t="shared" si="83"/>
        <v>932.31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4">
        <f t="shared" si="80"/>
        <v>41977.040185185186</v>
      </c>
      <c r="L1008" s="13">
        <f t="shared" si="79"/>
        <v>2014</v>
      </c>
      <c r="M1008" s="14">
        <f t="shared" si="81"/>
        <v>41985.299305555556</v>
      </c>
      <c r="N1008" t="b">
        <v>0</v>
      </c>
      <c r="O1008">
        <v>8</v>
      </c>
      <c r="P1008" t="b">
        <v>0</v>
      </c>
      <c r="Q1008" t="s">
        <v>8271</v>
      </c>
      <c r="R1008" s="10" t="s">
        <v>8317</v>
      </c>
      <c r="S1008" t="s">
        <v>8319</v>
      </c>
      <c r="T1008">
        <f t="shared" si="82"/>
        <v>6</v>
      </c>
      <c r="U1008">
        <f t="shared" si="83"/>
        <v>29.25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4">
        <f t="shared" si="80"/>
        <v>42676.583599537036</v>
      </c>
      <c r="L1009" s="13">
        <f t="shared" si="79"/>
        <v>2016</v>
      </c>
      <c r="M1009" s="14">
        <f t="shared" si="81"/>
        <v>42718.6252662037</v>
      </c>
      <c r="N1009" t="b">
        <v>0</v>
      </c>
      <c r="O1009">
        <v>76</v>
      </c>
      <c r="P1009" t="b">
        <v>0</v>
      </c>
      <c r="Q1009" t="s">
        <v>8271</v>
      </c>
      <c r="R1009" s="10" t="s">
        <v>8317</v>
      </c>
      <c r="S1009" t="s">
        <v>8319</v>
      </c>
      <c r="T1009">
        <f t="shared" si="82"/>
        <v>44</v>
      </c>
      <c r="U1009">
        <f t="shared" si="83"/>
        <v>174.95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4">
        <f t="shared" si="80"/>
        <v>42702.809201388889</v>
      </c>
      <c r="L1010" s="13">
        <f t="shared" si="79"/>
        <v>2016</v>
      </c>
      <c r="M1010" s="14">
        <f t="shared" si="81"/>
        <v>42732.809201388889</v>
      </c>
      <c r="N1010" t="b">
        <v>0</v>
      </c>
      <c r="O1010">
        <v>1</v>
      </c>
      <c r="P1010" t="b">
        <v>0</v>
      </c>
      <c r="Q1010" t="s">
        <v>8271</v>
      </c>
      <c r="R1010" s="10" t="s">
        <v>8317</v>
      </c>
      <c r="S1010" t="s">
        <v>8319</v>
      </c>
      <c r="T1010">
        <f t="shared" si="82"/>
        <v>0</v>
      </c>
      <c r="U1010">
        <f t="shared" si="83"/>
        <v>250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4">
        <f t="shared" si="80"/>
        <v>42510.604699074072</v>
      </c>
      <c r="L1011" s="13">
        <f t="shared" si="79"/>
        <v>2016</v>
      </c>
      <c r="M1011" s="14">
        <f t="shared" si="81"/>
        <v>42540.604699074072</v>
      </c>
      <c r="N1011" t="b">
        <v>0</v>
      </c>
      <c r="O1011">
        <v>101</v>
      </c>
      <c r="P1011" t="b">
        <v>0</v>
      </c>
      <c r="Q1011" t="s">
        <v>8271</v>
      </c>
      <c r="R1011" s="10" t="s">
        <v>8317</v>
      </c>
      <c r="S1011" t="s">
        <v>8319</v>
      </c>
      <c r="T1011">
        <f t="shared" si="82"/>
        <v>13</v>
      </c>
      <c r="U1011">
        <f t="shared" si="83"/>
        <v>65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4">
        <f t="shared" si="80"/>
        <v>42561.829421296294</v>
      </c>
      <c r="L1012" s="13">
        <f t="shared" si="79"/>
        <v>2016</v>
      </c>
      <c r="M1012" s="14">
        <f t="shared" si="81"/>
        <v>42618.124305555553</v>
      </c>
      <c r="N1012" t="b">
        <v>0</v>
      </c>
      <c r="O1012">
        <v>4</v>
      </c>
      <c r="P1012" t="b">
        <v>0</v>
      </c>
      <c r="Q1012" t="s">
        <v>8271</v>
      </c>
      <c r="R1012" s="10" t="s">
        <v>8317</v>
      </c>
      <c r="S1012" t="s">
        <v>8319</v>
      </c>
      <c r="T1012">
        <f t="shared" si="82"/>
        <v>0</v>
      </c>
      <c r="U1012">
        <f t="shared" si="83"/>
        <v>55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4">
        <f t="shared" si="80"/>
        <v>41946.898090277777</v>
      </c>
      <c r="L1013" s="13">
        <f t="shared" si="79"/>
        <v>2014</v>
      </c>
      <c r="M1013" s="14">
        <f t="shared" si="81"/>
        <v>41991.898090277777</v>
      </c>
      <c r="N1013" t="b">
        <v>0</v>
      </c>
      <c r="O1013">
        <v>1</v>
      </c>
      <c r="P1013" t="b">
        <v>0</v>
      </c>
      <c r="Q1013" t="s">
        <v>8271</v>
      </c>
      <c r="R1013" s="10" t="s">
        <v>8317</v>
      </c>
      <c r="S1013" t="s">
        <v>8319</v>
      </c>
      <c r="T1013">
        <f t="shared" si="82"/>
        <v>0</v>
      </c>
      <c r="U1013">
        <f t="shared" si="83"/>
        <v>75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4">
        <f t="shared" si="80"/>
        <v>42714.440416666665</v>
      </c>
      <c r="L1014" s="13">
        <f t="shared" si="79"/>
        <v>2016</v>
      </c>
      <c r="M1014" s="14">
        <f t="shared" si="81"/>
        <v>42759.440416666665</v>
      </c>
      <c r="N1014" t="b">
        <v>0</v>
      </c>
      <c r="O1014">
        <v>775</v>
      </c>
      <c r="P1014" t="b">
        <v>0</v>
      </c>
      <c r="Q1014" t="s">
        <v>8271</v>
      </c>
      <c r="R1014" s="10" t="s">
        <v>8317</v>
      </c>
      <c r="S1014" t="s">
        <v>8319</v>
      </c>
      <c r="T1014">
        <f t="shared" si="82"/>
        <v>21535</v>
      </c>
      <c r="U1014">
        <f t="shared" si="83"/>
        <v>1389.36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4">
        <f t="shared" si="80"/>
        <v>42339.833981481483</v>
      </c>
      <c r="L1015" s="13">
        <f t="shared" si="79"/>
        <v>2015</v>
      </c>
      <c r="M1015" s="14">
        <f t="shared" si="81"/>
        <v>42367.833333333328</v>
      </c>
      <c r="N1015" t="b">
        <v>0</v>
      </c>
      <c r="O1015">
        <v>90</v>
      </c>
      <c r="P1015" t="b">
        <v>0</v>
      </c>
      <c r="Q1015" t="s">
        <v>8271</v>
      </c>
      <c r="R1015" s="10" t="s">
        <v>8317</v>
      </c>
      <c r="S1015" t="s">
        <v>8319</v>
      </c>
      <c r="T1015">
        <f t="shared" si="82"/>
        <v>35</v>
      </c>
      <c r="U1015">
        <f t="shared" si="83"/>
        <v>95.91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4">
        <f t="shared" si="80"/>
        <v>41955.002488425926</v>
      </c>
      <c r="L1016" s="13">
        <f t="shared" si="79"/>
        <v>2014</v>
      </c>
      <c r="M1016" s="14">
        <f t="shared" si="81"/>
        <v>42005.002488425926</v>
      </c>
      <c r="N1016" t="b">
        <v>0</v>
      </c>
      <c r="O1016">
        <v>16</v>
      </c>
      <c r="P1016" t="b">
        <v>0</v>
      </c>
      <c r="Q1016" t="s">
        <v>8271</v>
      </c>
      <c r="R1016" s="10" t="s">
        <v>8317</v>
      </c>
      <c r="S1016" t="s">
        <v>8319</v>
      </c>
      <c r="T1016">
        <f t="shared" si="82"/>
        <v>31</v>
      </c>
      <c r="U1016">
        <f t="shared" si="83"/>
        <v>191.25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4">
        <f t="shared" si="80"/>
        <v>42303.878414351857</v>
      </c>
      <c r="L1017" s="13">
        <f t="shared" si="79"/>
        <v>2015</v>
      </c>
      <c r="M1017" s="14">
        <f t="shared" si="81"/>
        <v>42333.920081018514</v>
      </c>
      <c r="N1017" t="b">
        <v>0</v>
      </c>
      <c r="O1017">
        <v>6</v>
      </c>
      <c r="P1017" t="b">
        <v>0</v>
      </c>
      <c r="Q1017" t="s">
        <v>8271</v>
      </c>
      <c r="R1017" s="10" t="s">
        <v>8317</v>
      </c>
      <c r="S1017" t="s">
        <v>8319</v>
      </c>
      <c r="T1017">
        <f t="shared" si="82"/>
        <v>3</v>
      </c>
      <c r="U1017">
        <f t="shared" si="83"/>
        <v>40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4">
        <f t="shared" si="80"/>
        <v>42422.107129629629</v>
      </c>
      <c r="L1018" s="13">
        <f t="shared" si="79"/>
        <v>2016</v>
      </c>
      <c r="M1018" s="14">
        <f t="shared" si="81"/>
        <v>42467.065462962957</v>
      </c>
      <c r="N1018" t="b">
        <v>0</v>
      </c>
      <c r="O1018">
        <v>38</v>
      </c>
      <c r="P1018" t="b">
        <v>0</v>
      </c>
      <c r="Q1018" t="s">
        <v>8271</v>
      </c>
      <c r="R1018" s="10" t="s">
        <v>8317</v>
      </c>
      <c r="S1018" t="s">
        <v>8319</v>
      </c>
      <c r="T1018">
        <f t="shared" si="82"/>
        <v>3</v>
      </c>
      <c r="U1018">
        <f t="shared" si="83"/>
        <v>74.790000000000006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4">
        <f t="shared" si="80"/>
        <v>42289.675173611111</v>
      </c>
      <c r="L1019" s="13">
        <f t="shared" si="79"/>
        <v>2015</v>
      </c>
      <c r="M1019" s="14">
        <f t="shared" si="81"/>
        <v>42329.716840277775</v>
      </c>
      <c r="N1019" t="b">
        <v>0</v>
      </c>
      <c r="O1019">
        <v>355</v>
      </c>
      <c r="P1019" t="b">
        <v>0</v>
      </c>
      <c r="Q1019" t="s">
        <v>8271</v>
      </c>
      <c r="R1019" s="10" t="s">
        <v>8317</v>
      </c>
      <c r="S1019" t="s">
        <v>8319</v>
      </c>
      <c r="T1019">
        <f t="shared" si="82"/>
        <v>23</v>
      </c>
      <c r="U1019">
        <f t="shared" si="83"/>
        <v>161.12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4">
        <f t="shared" si="80"/>
        <v>42535.492280092592</v>
      </c>
      <c r="L1020" s="13">
        <f t="shared" si="79"/>
        <v>2016</v>
      </c>
      <c r="M1020" s="14">
        <f t="shared" si="81"/>
        <v>42565.492280092592</v>
      </c>
      <c r="N1020" t="b">
        <v>0</v>
      </c>
      <c r="O1020">
        <v>7</v>
      </c>
      <c r="P1020" t="b">
        <v>0</v>
      </c>
      <c r="Q1020" t="s">
        <v>8271</v>
      </c>
      <c r="R1020" s="10" t="s">
        <v>8317</v>
      </c>
      <c r="S1020" t="s">
        <v>8319</v>
      </c>
      <c r="T1020">
        <f t="shared" si="82"/>
        <v>3</v>
      </c>
      <c r="U1020">
        <f t="shared" si="83"/>
        <v>88.71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4">
        <f t="shared" si="80"/>
        <v>42009.973946759259</v>
      </c>
      <c r="L1021" s="13">
        <f t="shared" si="79"/>
        <v>2015</v>
      </c>
      <c r="M1021" s="14">
        <f t="shared" si="81"/>
        <v>42039.973946759259</v>
      </c>
      <c r="N1021" t="b">
        <v>0</v>
      </c>
      <c r="O1021">
        <v>400</v>
      </c>
      <c r="P1021" t="b">
        <v>0</v>
      </c>
      <c r="Q1021" t="s">
        <v>8271</v>
      </c>
      <c r="R1021" s="10" t="s">
        <v>8317</v>
      </c>
      <c r="S1021" t="s">
        <v>8319</v>
      </c>
      <c r="T1021">
        <f t="shared" si="82"/>
        <v>47</v>
      </c>
      <c r="U1021">
        <f t="shared" si="83"/>
        <v>53.25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4">
        <f t="shared" si="80"/>
        <v>42127.069548611107</v>
      </c>
      <c r="L1022" s="13">
        <f t="shared" si="79"/>
        <v>2015</v>
      </c>
      <c r="M1022" s="14">
        <f t="shared" si="81"/>
        <v>42157.032638888893</v>
      </c>
      <c r="N1022" t="b">
        <v>0</v>
      </c>
      <c r="O1022">
        <v>30</v>
      </c>
      <c r="P1022" t="b">
        <v>1</v>
      </c>
      <c r="Q1022" t="s">
        <v>8278</v>
      </c>
      <c r="R1022" s="10" t="s">
        <v>8323</v>
      </c>
      <c r="S1022" t="s">
        <v>8328</v>
      </c>
      <c r="T1022">
        <f t="shared" si="82"/>
        <v>206</v>
      </c>
      <c r="U1022">
        <f t="shared" si="83"/>
        <v>106.2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4">
        <f t="shared" si="80"/>
        <v>42271.251979166671</v>
      </c>
      <c r="L1023" s="13">
        <f t="shared" si="79"/>
        <v>2015</v>
      </c>
      <c r="M1023" s="14">
        <f t="shared" si="81"/>
        <v>42294.166666666672</v>
      </c>
      <c r="N1023" t="b">
        <v>1</v>
      </c>
      <c r="O1023">
        <v>478</v>
      </c>
      <c r="P1023" t="b">
        <v>1</v>
      </c>
      <c r="Q1023" t="s">
        <v>8278</v>
      </c>
      <c r="R1023" s="10" t="s">
        <v>8323</v>
      </c>
      <c r="S1023" t="s">
        <v>8328</v>
      </c>
      <c r="T1023">
        <f t="shared" si="82"/>
        <v>352</v>
      </c>
      <c r="U1023">
        <f t="shared" si="83"/>
        <v>22.08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4">
        <f t="shared" si="80"/>
        <v>42111.646724537044</v>
      </c>
      <c r="L1024" s="13">
        <f t="shared" si="79"/>
        <v>2015</v>
      </c>
      <c r="M1024" s="14">
        <f t="shared" si="81"/>
        <v>42141.646724537044</v>
      </c>
      <c r="N1024" t="b">
        <v>1</v>
      </c>
      <c r="O1024">
        <v>74</v>
      </c>
      <c r="P1024" t="b">
        <v>1</v>
      </c>
      <c r="Q1024" t="s">
        <v>8278</v>
      </c>
      <c r="R1024" s="10" t="s">
        <v>8323</v>
      </c>
      <c r="S1024" t="s">
        <v>8328</v>
      </c>
      <c r="T1024">
        <f t="shared" si="82"/>
        <v>115</v>
      </c>
      <c r="U1024">
        <f t="shared" si="83"/>
        <v>31.05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4">
        <f t="shared" si="80"/>
        <v>42145.919687500005</v>
      </c>
      <c r="L1025" s="13">
        <f t="shared" si="79"/>
        <v>2015</v>
      </c>
      <c r="M1025" s="14">
        <f t="shared" si="81"/>
        <v>42175.919687500005</v>
      </c>
      <c r="N1025" t="b">
        <v>0</v>
      </c>
      <c r="O1025">
        <v>131</v>
      </c>
      <c r="P1025" t="b">
        <v>1</v>
      </c>
      <c r="Q1025" t="s">
        <v>8278</v>
      </c>
      <c r="R1025" s="10" t="s">
        <v>8323</v>
      </c>
      <c r="S1025" t="s">
        <v>8328</v>
      </c>
      <c r="T1025">
        <f t="shared" si="82"/>
        <v>237</v>
      </c>
      <c r="U1025">
        <f t="shared" si="83"/>
        <v>36.21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4">
        <f t="shared" si="80"/>
        <v>42370.580590277779</v>
      </c>
      <c r="L1026" s="13">
        <f t="shared" si="79"/>
        <v>2016</v>
      </c>
      <c r="M1026" s="14">
        <f t="shared" si="81"/>
        <v>42400.580590277779</v>
      </c>
      <c r="N1026" t="b">
        <v>1</v>
      </c>
      <c r="O1026">
        <v>61</v>
      </c>
      <c r="P1026" t="b">
        <v>1</v>
      </c>
      <c r="Q1026" t="s">
        <v>8278</v>
      </c>
      <c r="R1026" s="10" t="s">
        <v>8323</v>
      </c>
      <c r="S1026" t="s">
        <v>8328</v>
      </c>
      <c r="T1026">
        <f t="shared" si="82"/>
        <v>119</v>
      </c>
      <c r="U1026">
        <f t="shared" si="83"/>
        <v>388.98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4">
        <f t="shared" si="80"/>
        <v>42049.833761574075</v>
      </c>
      <c r="L1027" s="13">
        <f t="shared" ref="L1027:L1090" si="84">YEAR(K1027)</f>
        <v>2015</v>
      </c>
      <c r="M1027" s="14">
        <f t="shared" si="81"/>
        <v>42079.792094907403</v>
      </c>
      <c r="N1027" t="b">
        <v>1</v>
      </c>
      <c r="O1027">
        <v>1071</v>
      </c>
      <c r="P1027" t="b">
        <v>1</v>
      </c>
      <c r="Q1027" t="s">
        <v>8278</v>
      </c>
      <c r="R1027" s="10" t="s">
        <v>8323</v>
      </c>
      <c r="S1027" t="s">
        <v>8328</v>
      </c>
      <c r="T1027">
        <f t="shared" si="82"/>
        <v>110</v>
      </c>
      <c r="U1027">
        <f t="shared" si="83"/>
        <v>71.849999999999994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4">
        <f t="shared" si="80"/>
        <v>42426.407592592594</v>
      </c>
      <c r="L1028" s="13">
        <f t="shared" si="84"/>
        <v>2016</v>
      </c>
      <c r="M1028" s="14">
        <f t="shared" si="81"/>
        <v>42460.365925925929</v>
      </c>
      <c r="N1028" t="b">
        <v>1</v>
      </c>
      <c r="O1028">
        <v>122</v>
      </c>
      <c r="P1028" t="b">
        <v>1</v>
      </c>
      <c r="Q1028" t="s">
        <v>8278</v>
      </c>
      <c r="R1028" s="10" t="s">
        <v>8323</v>
      </c>
      <c r="S1028" t="s">
        <v>8328</v>
      </c>
      <c r="T1028">
        <f t="shared" si="82"/>
        <v>100</v>
      </c>
      <c r="U1028">
        <f t="shared" si="83"/>
        <v>57.38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4">
        <f t="shared" si="80"/>
        <v>41905.034108796295</v>
      </c>
      <c r="L1029" s="13">
        <f t="shared" si="84"/>
        <v>2014</v>
      </c>
      <c r="M1029" s="14">
        <f t="shared" si="81"/>
        <v>41935.034108796295</v>
      </c>
      <c r="N1029" t="b">
        <v>1</v>
      </c>
      <c r="O1029">
        <v>111</v>
      </c>
      <c r="P1029" t="b">
        <v>1</v>
      </c>
      <c r="Q1029" t="s">
        <v>8278</v>
      </c>
      <c r="R1029" s="10" t="s">
        <v>8323</v>
      </c>
      <c r="S1029" t="s">
        <v>8328</v>
      </c>
      <c r="T1029">
        <f t="shared" si="82"/>
        <v>103</v>
      </c>
      <c r="U1029">
        <f t="shared" si="83"/>
        <v>69.67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4">
        <f t="shared" si="80"/>
        <v>42755.627372685187</v>
      </c>
      <c r="L1030" s="13">
        <f t="shared" si="84"/>
        <v>2017</v>
      </c>
      <c r="M1030" s="14">
        <f t="shared" si="81"/>
        <v>42800.833333333328</v>
      </c>
      <c r="N1030" t="b">
        <v>1</v>
      </c>
      <c r="O1030">
        <v>255</v>
      </c>
      <c r="P1030" t="b">
        <v>1</v>
      </c>
      <c r="Q1030" t="s">
        <v>8278</v>
      </c>
      <c r="R1030" s="10" t="s">
        <v>8323</v>
      </c>
      <c r="S1030" t="s">
        <v>8328</v>
      </c>
      <c r="T1030">
        <f t="shared" si="82"/>
        <v>117</v>
      </c>
      <c r="U1030">
        <f t="shared" si="83"/>
        <v>45.99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4">
        <f t="shared" si="80"/>
        <v>42044.711886574078</v>
      </c>
      <c r="L1031" s="13">
        <f t="shared" si="84"/>
        <v>2015</v>
      </c>
      <c r="M1031" s="14">
        <f t="shared" si="81"/>
        <v>42098.915972222225</v>
      </c>
      <c r="N1031" t="b">
        <v>0</v>
      </c>
      <c r="O1031">
        <v>141</v>
      </c>
      <c r="P1031" t="b">
        <v>1</v>
      </c>
      <c r="Q1031" t="s">
        <v>8278</v>
      </c>
      <c r="R1031" s="10" t="s">
        <v>8323</v>
      </c>
      <c r="S1031" t="s">
        <v>8328</v>
      </c>
      <c r="T1031">
        <f t="shared" si="82"/>
        <v>112</v>
      </c>
      <c r="U1031">
        <f t="shared" si="83"/>
        <v>79.260000000000005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4">
        <f t="shared" si="80"/>
        <v>42611.483206018514</v>
      </c>
      <c r="L1032" s="13">
        <f t="shared" si="84"/>
        <v>2016</v>
      </c>
      <c r="M1032" s="14">
        <f t="shared" si="81"/>
        <v>42625.483206018514</v>
      </c>
      <c r="N1032" t="b">
        <v>0</v>
      </c>
      <c r="O1032">
        <v>159</v>
      </c>
      <c r="P1032" t="b">
        <v>1</v>
      </c>
      <c r="Q1032" t="s">
        <v>8278</v>
      </c>
      <c r="R1032" s="10" t="s">
        <v>8323</v>
      </c>
      <c r="S1032" t="s">
        <v>8328</v>
      </c>
      <c r="T1032">
        <f t="shared" si="82"/>
        <v>342</v>
      </c>
      <c r="U1032">
        <f t="shared" si="83"/>
        <v>43.03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4">
        <f t="shared" si="80"/>
        <v>42324.764004629629</v>
      </c>
      <c r="L1033" s="13">
        <f t="shared" si="84"/>
        <v>2015</v>
      </c>
      <c r="M1033" s="14">
        <f t="shared" si="81"/>
        <v>42354.764004629629</v>
      </c>
      <c r="N1033" t="b">
        <v>0</v>
      </c>
      <c r="O1033">
        <v>99</v>
      </c>
      <c r="P1033" t="b">
        <v>1</v>
      </c>
      <c r="Q1033" t="s">
        <v>8278</v>
      </c>
      <c r="R1033" s="10" t="s">
        <v>8323</v>
      </c>
      <c r="S1033" t="s">
        <v>8328</v>
      </c>
      <c r="T1033">
        <f t="shared" si="82"/>
        <v>107</v>
      </c>
      <c r="U1033">
        <f t="shared" si="83"/>
        <v>108.48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4">
        <f t="shared" ref="K1034:K1097" si="85">(((J1034/60)/60)/24)+DATE(1970,1,1)</f>
        <v>42514.666956018518</v>
      </c>
      <c r="L1034" s="13">
        <f t="shared" si="84"/>
        <v>2016</v>
      </c>
      <c r="M1034" s="14">
        <f t="shared" ref="M1034:M1097" si="86">(((I1034/60)/60)/24)+DATE(1970,1,1)</f>
        <v>42544.666956018518</v>
      </c>
      <c r="N1034" t="b">
        <v>0</v>
      </c>
      <c r="O1034">
        <v>96</v>
      </c>
      <c r="P1034" t="b">
        <v>1</v>
      </c>
      <c r="Q1034" t="s">
        <v>8278</v>
      </c>
      <c r="R1034" s="10" t="s">
        <v>8323</v>
      </c>
      <c r="S1034" t="s">
        <v>8328</v>
      </c>
      <c r="T1034">
        <f t="shared" ref="T1034:T1097" si="87">ROUND(E1034/D1034*100,0)</f>
        <v>108</v>
      </c>
      <c r="U1034">
        <f t="shared" ref="U1034:U1097" si="88">IFERROR(ROUND(E1034/O1034,2),0)</f>
        <v>61.03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4">
        <f t="shared" si="85"/>
        <v>42688.732407407413</v>
      </c>
      <c r="L1035" s="13">
        <f t="shared" si="84"/>
        <v>2016</v>
      </c>
      <c r="M1035" s="14">
        <f t="shared" si="86"/>
        <v>42716.732407407413</v>
      </c>
      <c r="N1035" t="b">
        <v>0</v>
      </c>
      <c r="O1035">
        <v>27</v>
      </c>
      <c r="P1035" t="b">
        <v>1</v>
      </c>
      <c r="Q1035" t="s">
        <v>8278</v>
      </c>
      <c r="R1035" s="10" t="s">
        <v>8323</v>
      </c>
      <c r="S1035" t="s">
        <v>8328</v>
      </c>
      <c r="T1035">
        <f t="shared" si="87"/>
        <v>103</v>
      </c>
      <c r="U1035">
        <f t="shared" si="88"/>
        <v>50.59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4">
        <f t="shared" si="85"/>
        <v>42555.166712962964</v>
      </c>
      <c r="L1036" s="13">
        <f t="shared" si="84"/>
        <v>2016</v>
      </c>
      <c r="M1036" s="14">
        <f t="shared" si="86"/>
        <v>42587.165972222225</v>
      </c>
      <c r="N1036" t="b">
        <v>0</v>
      </c>
      <c r="O1036">
        <v>166</v>
      </c>
      <c r="P1036" t="b">
        <v>1</v>
      </c>
      <c r="Q1036" t="s">
        <v>8278</v>
      </c>
      <c r="R1036" s="10" t="s">
        <v>8323</v>
      </c>
      <c r="S1036" t="s">
        <v>8328</v>
      </c>
      <c r="T1036">
        <f t="shared" si="87"/>
        <v>130</v>
      </c>
      <c r="U1036">
        <f t="shared" si="88"/>
        <v>39.159999999999997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4">
        <f t="shared" si="85"/>
        <v>42016.641435185185</v>
      </c>
      <c r="L1037" s="13">
        <f t="shared" si="84"/>
        <v>2015</v>
      </c>
      <c r="M1037" s="14">
        <f t="shared" si="86"/>
        <v>42046.641435185185</v>
      </c>
      <c r="N1037" t="b">
        <v>0</v>
      </c>
      <c r="O1037">
        <v>76</v>
      </c>
      <c r="P1037" t="b">
        <v>1</v>
      </c>
      <c r="Q1037" t="s">
        <v>8278</v>
      </c>
      <c r="R1037" s="10" t="s">
        <v>8323</v>
      </c>
      <c r="S1037" t="s">
        <v>8328</v>
      </c>
      <c r="T1037">
        <f t="shared" si="87"/>
        <v>108</v>
      </c>
      <c r="U1037">
        <f t="shared" si="88"/>
        <v>65.16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4">
        <f t="shared" si="85"/>
        <v>41249.448958333334</v>
      </c>
      <c r="L1038" s="13">
        <f t="shared" si="84"/>
        <v>2012</v>
      </c>
      <c r="M1038" s="14">
        <f t="shared" si="86"/>
        <v>41281.333333333336</v>
      </c>
      <c r="N1038" t="b">
        <v>0</v>
      </c>
      <c r="O1038">
        <v>211</v>
      </c>
      <c r="P1038" t="b">
        <v>1</v>
      </c>
      <c r="Q1038" t="s">
        <v>8278</v>
      </c>
      <c r="R1038" s="10" t="s">
        <v>8323</v>
      </c>
      <c r="S1038" t="s">
        <v>8328</v>
      </c>
      <c r="T1038">
        <f t="shared" si="87"/>
        <v>112</v>
      </c>
      <c r="U1038">
        <f t="shared" si="88"/>
        <v>23.96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4">
        <f t="shared" si="85"/>
        <v>42119.822476851856</v>
      </c>
      <c r="L1039" s="13">
        <f t="shared" si="84"/>
        <v>2015</v>
      </c>
      <c r="M1039" s="14">
        <f t="shared" si="86"/>
        <v>42142.208333333328</v>
      </c>
      <c r="N1039" t="b">
        <v>0</v>
      </c>
      <c r="O1039">
        <v>21</v>
      </c>
      <c r="P1039" t="b">
        <v>1</v>
      </c>
      <c r="Q1039" t="s">
        <v>8278</v>
      </c>
      <c r="R1039" s="10" t="s">
        <v>8323</v>
      </c>
      <c r="S1039" t="s">
        <v>8328</v>
      </c>
      <c r="T1039">
        <f t="shared" si="87"/>
        <v>102</v>
      </c>
      <c r="U1039">
        <f t="shared" si="88"/>
        <v>48.62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4">
        <f t="shared" si="85"/>
        <v>42418.231747685189</v>
      </c>
      <c r="L1040" s="13">
        <f t="shared" si="84"/>
        <v>2016</v>
      </c>
      <c r="M1040" s="14">
        <f t="shared" si="86"/>
        <v>42448.190081018518</v>
      </c>
      <c r="N1040" t="b">
        <v>0</v>
      </c>
      <c r="O1040">
        <v>61</v>
      </c>
      <c r="P1040" t="b">
        <v>1</v>
      </c>
      <c r="Q1040" t="s">
        <v>8278</v>
      </c>
      <c r="R1040" s="10" t="s">
        <v>8323</v>
      </c>
      <c r="S1040" t="s">
        <v>8328</v>
      </c>
      <c r="T1040">
        <f t="shared" si="87"/>
        <v>145</v>
      </c>
      <c r="U1040">
        <f t="shared" si="88"/>
        <v>35.74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4">
        <f t="shared" si="85"/>
        <v>42692.109328703707</v>
      </c>
      <c r="L1041" s="13">
        <f t="shared" si="84"/>
        <v>2016</v>
      </c>
      <c r="M1041" s="14">
        <f t="shared" si="86"/>
        <v>42717.332638888889</v>
      </c>
      <c r="N1041" t="b">
        <v>0</v>
      </c>
      <c r="O1041">
        <v>30</v>
      </c>
      <c r="P1041" t="b">
        <v>1</v>
      </c>
      <c r="Q1041" t="s">
        <v>8278</v>
      </c>
      <c r="R1041" s="10" t="s">
        <v>8323</v>
      </c>
      <c r="S1041" t="s">
        <v>8328</v>
      </c>
      <c r="T1041">
        <f t="shared" si="87"/>
        <v>128</v>
      </c>
      <c r="U1041">
        <f t="shared" si="88"/>
        <v>21.37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4">
        <f t="shared" si="85"/>
        <v>42579.708437499998</v>
      </c>
      <c r="L1042" s="13">
        <f t="shared" si="84"/>
        <v>2016</v>
      </c>
      <c r="M1042" s="14">
        <f t="shared" si="86"/>
        <v>42609.708437499998</v>
      </c>
      <c r="N1042" t="b">
        <v>0</v>
      </c>
      <c r="O1042">
        <v>1</v>
      </c>
      <c r="P1042" t="b">
        <v>0</v>
      </c>
      <c r="Q1042" t="s">
        <v>8279</v>
      </c>
      <c r="R1042" s="10" t="s">
        <v>8329</v>
      </c>
      <c r="S1042" t="s">
        <v>8330</v>
      </c>
      <c r="T1042">
        <f t="shared" si="87"/>
        <v>0</v>
      </c>
      <c r="U1042">
        <f t="shared" si="88"/>
        <v>250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4">
        <f t="shared" si="85"/>
        <v>41831.060092592597</v>
      </c>
      <c r="L1043" s="13">
        <f t="shared" si="84"/>
        <v>2014</v>
      </c>
      <c r="M1043" s="14">
        <f t="shared" si="86"/>
        <v>41851.060092592597</v>
      </c>
      <c r="N1043" t="b">
        <v>0</v>
      </c>
      <c r="O1043">
        <v>0</v>
      </c>
      <c r="P1043" t="b">
        <v>0</v>
      </c>
      <c r="Q1043" t="s">
        <v>8279</v>
      </c>
      <c r="R1043" s="10" t="s">
        <v>8329</v>
      </c>
      <c r="S1043" t="s">
        <v>8330</v>
      </c>
      <c r="T1043">
        <f t="shared" si="87"/>
        <v>0</v>
      </c>
      <c r="U1043">
        <f t="shared" si="88"/>
        <v>0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4">
        <f t="shared" si="85"/>
        <v>41851.696157407408</v>
      </c>
      <c r="L1044" s="13">
        <f t="shared" si="84"/>
        <v>2014</v>
      </c>
      <c r="M1044" s="14">
        <f t="shared" si="86"/>
        <v>41894.416666666664</v>
      </c>
      <c r="N1044" t="b">
        <v>0</v>
      </c>
      <c r="O1044">
        <v>1</v>
      </c>
      <c r="P1044" t="b">
        <v>0</v>
      </c>
      <c r="Q1044" t="s">
        <v>8279</v>
      </c>
      <c r="R1044" s="10" t="s">
        <v>8329</v>
      </c>
      <c r="S1044" t="s">
        <v>8330</v>
      </c>
      <c r="T1044">
        <f t="shared" si="87"/>
        <v>2</v>
      </c>
      <c r="U1044">
        <f t="shared" si="88"/>
        <v>10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4">
        <f t="shared" si="85"/>
        <v>42114.252951388888</v>
      </c>
      <c r="L1045" s="13">
        <f t="shared" si="84"/>
        <v>2015</v>
      </c>
      <c r="M1045" s="14">
        <f t="shared" si="86"/>
        <v>42144.252951388888</v>
      </c>
      <c r="N1045" t="b">
        <v>0</v>
      </c>
      <c r="O1045">
        <v>292</v>
      </c>
      <c r="P1045" t="b">
        <v>0</v>
      </c>
      <c r="Q1045" t="s">
        <v>8279</v>
      </c>
      <c r="R1045" s="10" t="s">
        <v>8329</v>
      </c>
      <c r="S1045" t="s">
        <v>8330</v>
      </c>
      <c r="T1045">
        <f t="shared" si="87"/>
        <v>9</v>
      </c>
      <c r="U1045">
        <f t="shared" si="88"/>
        <v>29.24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4">
        <f t="shared" si="85"/>
        <v>42011.925937499997</v>
      </c>
      <c r="L1046" s="13">
        <f t="shared" si="84"/>
        <v>2015</v>
      </c>
      <c r="M1046" s="14">
        <f t="shared" si="86"/>
        <v>42068.852083333331</v>
      </c>
      <c r="N1046" t="b">
        <v>0</v>
      </c>
      <c r="O1046">
        <v>2</v>
      </c>
      <c r="P1046" t="b">
        <v>0</v>
      </c>
      <c r="Q1046" t="s">
        <v>8279</v>
      </c>
      <c r="R1046" s="10" t="s">
        <v>8329</v>
      </c>
      <c r="S1046" t="s">
        <v>8330</v>
      </c>
      <c r="T1046">
        <f t="shared" si="87"/>
        <v>0</v>
      </c>
      <c r="U1046">
        <f t="shared" si="88"/>
        <v>3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4">
        <f t="shared" si="85"/>
        <v>41844.874421296299</v>
      </c>
      <c r="L1047" s="13">
        <f t="shared" si="84"/>
        <v>2014</v>
      </c>
      <c r="M1047" s="14">
        <f t="shared" si="86"/>
        <v>41874.874421296299</v>
      </c>
      <c r="N1047" t="b">
        <v>0</v>
      </c>
      <c r="O1047">
        <v>8</v>
      </c>
      <c r="P1047" t="b">
        <v>0</v>
      </c>
      <c r="Q1047" t="s">
        <v>8279</v>
      </c>
      <c r="R1047" s="10" t="s">
        <v>8329</v>
      </c>
      <c r="S1047" t="s">
        <v>8330</v>
      </c>
      <c r="T1047">
        <f t="shared" si="87"/>
        <v>3</v>
      </c>
      <c r="U1047">
        <f t="shared" si="88"/>
        <v>33.25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4">
        <f t="shared" si="85"/>
        <v>42319.851388888885</v>
      </c>
      <c r="L1048" s="13">
        <f t="shared" si="84"/>
        <v>2015</v>
      </c>
      <c r="M1048" s="14">
        <f t="shared" si="86"/>
        <v>42364.851388888885</v>
      </c>
      <c r="N1048" t="b">
        <v>0</v>
      </c>
      <c r="O1048">
        <v>0</v>
      </c>
      <c r="P1048" t="b">
        <v>0</v>
      </c>
      <c r="Q1048" t="s">
        <v>8279</v>
      </c>
      <c r="R1048" s="10" t="s">
        <v>8329</v>
      </c>
      <c r="S1048" t="s">
        <v>8330</v>
      </c>
      <c r="T1048">
        <f t="shared" si="87"/>
        <v>0</v>
      </c>
      <c r="U1048">
        <f t="shared" si="88"/>
        <v>0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4">
        <f t="shared" si="85"/>
        <v>41918.818460648145</v>
      </c>
      <c r="L1049" s="13">
        <f t="shared" si="84"/>
        <v>2014</v>
      </c>
      <c r="M1049" s="14">
        <f t="shared" si="86"/>
        <v>41948.860127314816</v>
      </c>
      <c r="N1049" t="b">
        <v>0</v>
      </c>
      <c r="O1049">
        <v>1</v>
      </c>
      <c r="P1049" t="b">
        <v>0</v>
      </c>
      <c r="Q1049" t="s">
        <v>8279</v>
      </c>
      <c r="R1049" s="10" t="s">
        <v>8329</v>
      </c>
      <c r="S1049" t="s">
        <v>8330</v>
      </c>
      <c r="T1049">
        <f t="shared" si="87"/>
        <v>0</v>
      </c>
      <c r="U1049">
        <f t="shared" si="88"/>
        <v>1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4">
        <f t="shared" si="85"/>
        <v>42598.053113425922</v>
      </c>
      <c r="L1050" s="13">
        <f t="shared" si="84"/>
        <v>2016</v>
      </c>
      <c r="M1050" s="14">
        <f t="shared" si="86"/>
        <v>42638.053113425922</v>
      </c>
      <c r="N1050" t="b">
        <v>0</v>
      </c>
      <c r="O1050">
        <v>4</v>
      </c>
      <c r="P1050" t="b">
        <v>0</v>
      </c>
      <c r="Q1050" t="s">
        <v>8279</v>
      </c>
      <c r="R1050" s="10" t="s">
        <v>8329</v>
      </c>
      <c r="S1050" t="s">
        <v>8330</v>
      </c>
      <c r="T1050">
        <f t="shared" si="87"/>
        <v>1</v>
      </c>
      <c r="U1050">
        <f t="shared" si="88"/>
        <v>53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4">
        <f t="shared" si="85"/>
        <v>42382.431076388893</v>
      </c>
      <c r="L1051" s="13">
        <f t="shared" si="84"/>
        <v>2016</v>
      </c>
      <c r="M1051" s="14">
        <f t="shared" si="86"/>
        <v>42412.431076388893</v>
      </c>
      <c r="N1051" t="b">
        <v>0</v>
      </c>
      <c r="O1051">
        <v>0</v>
      </c>
      <c r="P1051" t="b">
        <v>0</v>
      </c>
      <c r="Q1051" t="s">
        <v>8279</v>
      </c>
      <c r="R1051" s="10" t="s">
        <v>8329</v>
      </c>
      <c r="S1051" t="s">
        <v>8330</v>
      </c>
      <c r="T1051">
        <f t="shared" si="87"/>
        <v>0</v>
      </c>
      <c r="U1051">
        <f t="shared" si="88"/>
        <v>0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4">
        <f t="shared" si="85"/>
        <v>42231.7971875</v>
      </c>
      <c r="L1052" s="13">
        <f t="shared" si="84"/>
        <v>2015</v>
      </c>
      <c r="M1052" s="14">
        <f t="shared" si="86"/>
        <v>42261.7971875</v>
      </c>
      <c r="N1052" t="b">
        <v>0</v>
      </c>
      <c r="O1052">
        <v>0</v>
      </c>
      <c r="P1052" t="b">
        <v>0</v>
      </c>
      <c r="Q1052" t="s">
        <v>8279</v>
      </c>
      <c r="R1052" s="10" t="s">
        <v>8329</v>
      </c>
      <c r="S1052" t="s">
        <v>8330</v>
      </c>
      <c r="T1052">
        <f t="shared" si="87"/>
        <v>0</v>
      </c>
      <c r="U1052">
        <f t="shared" si="88"/>
        <v>0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4">
        <f t="shared" si="85"/>
        <v>41850.014178240745</v>
      </c>
      <c r="L1053" s="13">
        <f t="shared" si="84"/>
        <v>2014</v>
      </c>
      <c r="M1053" s="14">
        <f t="shared" si="86"/>
        <v>41878.014178240745</v>
      </c>
      <c r="N1053" t="b">
        <v>0</v>
      </c>
      <c r="O1053">
        <v>0</v>
      </c>
      <c r="P1053" t="b">
        <v>0</v>
      </c>
      <c r="Q1053" t="s">
        <v>8279</v>
      </c>
      <c r="R1053" s="10" t="s">
        <v>8329</v>
      </c>
      <c r="S1053" t="s">
        <v>8330</v>
      </c>
      <c r="T1053">
        <f t="shared" si="87"/>
        <v>0</v>
      </c>
      <c r="U1053">
        <f t="shared" si="88"/>
        <v>0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4">
        <f t="shared" si="85"/>
        <v>42483.797395833331</v>
      </c>
      <c r="L1054" s="13">
        <f t="shared" si="84"/>
        <v>2016</v>
      </c>
      <c r="M1054" s="14">
        <f t="shared" si="86"/>
        <v>42527.839583333334</v>
      </c>
      <c r="N1054" t="b">
        <v>0</v>
      </c>
      <c r="O1054">
        <v>0</v>
      </c>
      <c r="P1054" t="b">
        <v>0</v>
      </c>
      <c r="Q1054" t="s">
        <v>8279</v>
      </c>
      <c r="R1054" s="10" t="s">
        <v>8329</v>
      </c>
      <c r="S1054" t="s">
        <v>8330</v>
      </c>
      <c r="T1054">
        <f t="shared" si="87"/>
        <v>0</v>
      </c>
      <c r="U1054">
        <f t="shared" si="88"/>
        <v>0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4">
        <f t="shared" si="85"/>
        <v>42775.172824074078</v>
      </c>
      <c r="L1055" s="13">
        <f t="shared" si="84"/>
        <v>2017</v>
      </c>
      <c r="M1055" s="14">
        <f t="shared" si="86"/>
        <v>42800.172824074078</v>
      </c>
      <c r="N1055" t="b">
        <v>0</v>
      </c>
      <c r="O1055">
        <v>1</v>
      </c>
      <c r="P1055" t="b">
        <v>0</v>
      </c>
      <c r="Q1055" t="s">
        <v>8279</v>
      </c>
      <c r="R1055" s="10" t="s">
        <v>8329</v>
      </c>
      <c r="S1055" t="s">
        <v>8330</v>
      </c>
      <c r="T1055">
        <f t="shared" si="87"/>
        <v>1</v>
      </c>
      <c r="U1055">
        <f t="shared" si="88"/>
        <v>15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4">
        <f t="shared" si="85"/>
        <v>41831.851840277777</v>
      </c>
      <c r="L1056" s="13">
        <f t="shared" si="84"/>
        <v>2014</v>
      </c>
      <c r="M1056" s="14">
        <f t="shared" si="86"/>
        <v>41861.916666666664</v>
      </c>
      <c r="N1056" t="b">
        <v>0</v>
      </c>
      <c r="O1056">
        <v>0</v>
      </c>
      <c r="P1056" t="b">
        <v>0</v>
      </c>
      <c r="Q1056" t="s">
        <v>8279</v>
      </c>
      <c r="R1056" s="10" t="s">
        <v>8329</v>
      </c>
      <c r="S1056" t="s">
        <v>8330</v>
      </c>
      <c r="T1056">
        <f t="shared" si="87"/>
        <v>0</v>
      </c>
      <c r="U1056">
        <f t="shared" si="88"/>
        <v>0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4">
        <f t="shared" si="85"/>
        <v>42406.992418981477</v>
      </c>
      <c r="L1057" s="13">
        <f t="shared" si="84"/>
        <v>2016</v>
      </c>
      <c r="M1057" s="14">
        <f t="shared" si="86"/>
        <v>42436.992418981477</v>
      </c>
      <c r="N1057" t="b">
        <v>0</v>
      </c>
      <c r="O1057">
        <v>0</v>
      </c>
      <c r="P1057" t="b">
        <v>0</v>
      </c>
      <c r="Q1057" t="s">
        <v>8279</v>
      </c>
      <c r="R1057" s="10" t="s">
        <v>8329</v>
      </c>
      <c r="S1057" t="s">
        <v>8330</v>
      </c>
      <c r="T1057">
        <f t="shared" si="87"/>
        <v>0</v>
      </c>
      <c r="U1057">
        <f t="shared" si="88"/>
        <v>0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4">
        <f t="shared" si="85"/>
        <v>42058.719641203701</v>
      </c>
      <c r="L1058" s="13">
        <f t="shared" si="84"/>
        <v>2015</v>
      </c>
      <c r="M1058" s="14">
        <f t="shared" si="86"/>
        <v>42118.677974537044</v>
      </c>
      <c r="N1058" t="b">
        <v>0</v>
      </c>
      <c r="O1058">
        <v>0</v>
      </c>
      <c r="P1058" t="b">
        <v>0</v>
      </c>
      <c r="Q1058" t="s">
        <v>8279</v>
      </c>
      <c r="R1058" s="10" t="s">
        <v>8329</v>
      </c>
      <c r="S1058" t="s">
        <v>8330</v>
      </c>
      <c r="T1058">
        <f t="shared" si="87"/>
        <v>0</v>
      </c>
      <c r="U1058">
        <f t="shared" si="88"/>
        <v>0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4">
        <f t="shared" si="85"/>
        <v>42678.871331018512</v>
      </c>
      <c r="L1059" s="13">
        <f t="shared" si="84"/>
        <v>2016</v>
      </c>
      <c r="M1059" s="14">
        <f t="shared" si="86"/>
        <v>42708.912997685184</v>
      </c>
      <c r="N1059" t="b">
        <v>0</v>
      </c>
      <c r="O1059">
        <v>0</v>
      </c>
      <c r="P1059" t="b">
        <v>0</v>
      </c>
      <c r="Q1059" t="s">
        <v>8279</v>
      </c>
      <c r="R1059" s="10" t="s">
        <v>8329</v>
      </c>
      <c r="S1059" t="s">
        <v>8330</v>
      </c>
      <c r="T1059">
        <f t="shared" si="87"/>
        <v>0</v>
      </c>
      <c r="U1059">
        <f t="shared" si="88"/>
        <v>0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4">
        <f t="shared" si="85"/>
        <v>42047.900960648149</v>
      </c>
      <c r="L1060" s="13">
        <f t="shared" si="84"/>
        <v>2015</v>
      </c>
      <c r="M1060" s="14">
        <f t="shared" si="86"/>
        <v>42089</v>
      </c>
      <c r="N1060" t="b">
        <v>0</v>
      </c>
      <c r="O1060">
        <v>0</v>
      </c>
      <c r="P1060" t="b">
        <v>0</v>
      </c>
      <c r="Q1060" t="s">
        <v>8279</v>
      </c>
      <c r="R1060" s="10" t="s">
        <v>8329</v>
      </c>
      <c r="S1060" t="s">
        <v>8330</v>
      </c>
      <c r="T1060">
        <f t="shared" si="87"/>
        <v>0</v>
      </c>
      <c r="U1060">
        <f t="shared" si="88"/>
        <v>0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4">
        <f t="shared" si="85"/>
        <v>42046.79</v>
      </c>
      <c r="L1061" s="13">
        <f t="shared" si="84"/>
        <v>2015</v>
      </c>
      <c r="M1061" s="14">
        <f t="shared" si="86"/>
        <v>42076.748333333337</v>
      </c>
      <c r="N1061" t="b">
        <v>0</v>
      </c>
      <c r="O1061">
        <v>0</v>
      </c>
      <c r="P1061" t="b">
        <v>0</v>
      </c>
      <c r="Q1061" t="s">
        <v>8279</v>
      </c>
      <c r="R1061" s="10" t="s">
        <v>8329</v>
      </c>
      <c r="S1061" t="s">
        <v>8330</v>
      </c>
      <c r="T1061">
        <f t="shared" si="87"/>
        <v>0</v>
      </c>
      <c r="U1061">
        <f t="shared" si="88"/>
        <v>0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4">
        <f t="shared" si="85"/>
        <v>42079.913113425922</v>
      </c>
      <c r="L1062" s="13">
        <f t="shared" si="84"/>
        <v>2015</v>
      </c>
      <c r="M1062" s="14">
        <f t="shared" si="86"/>
        <v>42109.913113425922</v>
      </c>
      <c r="N1062" t="b">
        <v>0</v>
      </c>
      <c r="O1062">
        <v>1</v>
      </c>
      <c r="P1062" t="b">
        <v>0</v>
      </c>
      <c r="Q1062" t="s">
        <v>8279</v>
      </c>
      <c r="R1062" s="10" t="s">
        <v>8329</v>
      </c>
      <c r="S1062" t="s">
        <v>8330</v>
      </c>
      <c r="T1062">
        <f t="shared" si="87"/>
        <v>1</v>
      </c>
      <c r="U1062">
        <f t="shared" si="88"/>
        <v>50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4">
        <f t="shared" si="85"/>
        <v>42432.276712962965</v>
      </c>
      <c r="L1063" s="13">
        <f t="shared" si="84"/>
        <v>2016</v>
      </c>
      <c r="M1063" s="14">
        <f t="shared" si="86"/>
        <v>42492.041666666672</v>
      </c>
      <c r="N1063" t="b">
        <v>0</v>
      </c>
      <c r="O1063">
        <v>0</v>
      </c>
      <c r="P1063" t="b">
        <v>0</v>
      </c>
      <c r="Q1063" t="s">
        <v>8279</v>
      </c>
      <c r="R1063" s="10" t="s">
        <v>8329</v>
      </c>
      <c r="S1063" t="s">
        <v>8330</v>
      </c>
      <c r="T1063">
        <f t="shared" si="87"/>
        <v>0</v>
      </c>
      <c r="U1063">
        <f t="shared" si="88"/>
        <v>0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4">
        <f t="shared" si="85"/>
        <v>42556.807187500002</v>
      </c>
      <c r="L1064" s="13">
        <f t="shared" si="84"/>
        <v>2016</v>
      </c>
      <c r="M1064" s="14">
        <f t="shared" si="86"/>
        <v>42563.807187500002</v>
      </c>
      <c r="N1064" t="b">
        <v>0</v>
      </c>
      <c r="O1064">
        <v>4</v>
      </c>
      <c r="P1064" t="b">
        <v>0</v>
      </c>
      <c r="Q1064" t="s">
        <v>8279</v>
      </c>
      <c r="R1064" s="10" t="s">
        <v>8329</v>
      </c>
      <c r="S1064" t="s">
        <v>8330</v>
      </c>
      <c r="T1064">
        <f t="shared" si="87"/>
        <v>95</v>
      </c>
      <c r="U1064">
        <f t="shared" si="88"/>
        <v>47.5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4">
        <f t="shared" si="85"/>
        <v>42583.030810185184</v>
      </c>
      <c r="L1065" s="13">
        <f t="shared" si="84"/>
        <v>2016</v>
      </c>
      <c r="M1065" s="14">
        <f t="shared" si="86"/>
        <v>42613.030810185184</v>
      </c>
      <c r="N1065" t="b">
        <v>0</v>
      </c>
      <c r="O1065">
        <v>0</v>
      </c>
      <c r="P1065" t="b">
        <v>0</v>
      </c>
      <c r="Q1065" t="s">
        <v>8279</v>
      </c>
      <c r="R1065" s="10" t="s">
        <v>8329</v>
      </c>
      <c r="S1065" t="s">
        <v>8330</v>
      </c>
      <c r="T1065">
        <f t="shared" si="87"/>
        <v>0</v>
      </c>
      <c r="U1065">
        <f t="shared" si="88"/>
        <v>0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4">
        <f t="shared" si="85"/>
        <v>41417.228043981479</v>
      </c>
      <c r="L1066" s="13">
        <f t="shared" si="84"/>
        <v>2013</v>
      </c>
      <c r="M1066" s="14">
        <f t="shared" si="86"/>
        <v>41462.228043981479</v>
      </c>
      <c r="N1066" t="b">
        <v>0</v>
      </c>
      <c r="O1066">
        <v>123</v>
      </c>
      <c r="P1066" t="b">
        <v>0</v>
      </c>
      <c r="Q1066" t="s">
        <v>8280</v>
      </c>
      <c r="R1066" s="10" t="s">
        <v>8331</v>
      </c>
      <c r="S1066" t="s">
        <v>8332</v>
      </c>
      <c r="T1066">
        <f t="shared" si="87"/>
        <v>9</v>
      </c>
      <c r="U1066">
        <f t="shared" si="88"/>
        <v>65.67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4">
        <f t="shared" si="85"/>
        <v>41661.381041666667</v>
      </c>
      <c r="L1067" s="13">
        <f t="shared" si="84"/>
        <v>2014</v>
      </c>
      <c r="M1067" s="14">
        <f t="shared" si="86"/>
        <v>41689.381041666667</v>
      </c>
      <c r="N1067" t="b">
        <v>0</v>
      </c>
      <c r="O1067">
        <v>5</v>
      </c>
      <c r="P1067" t="b">
        <v>0</v>
      </c>
      <c r="Q1067" t="s">
        <v>8280</v>
      </c>
      <c r="R1067" s="10" t="s">
        <v>8331</v>
      </c>
      <c r="S1067" t="s">
        <v>8332</v>
      </c>
      <c r="T1067">
        <f t="shared" si="87"/>
        <v>3</v>
      </c>
      <c r="U1067">
        <f t="shared" si="88"/>
        <v>16.2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4">
        <f t="shared" si="85"/>
        <v>41445.962754629632</v>
      </c>
      <c r="L1068" s="13">
        <f t="shared" si="84"/>
        <v>2013</v>
      </c>
      <c r="M1068" s="14">
        <f t="shared" si="86"/>
        <v>41490.962754629632</v>
      </c>
      <c r="N1068" t="b">
        <v>0</v>
      </c>
      <c r="O1068">
        <v>148</v>
      </c>
      <c r="P1068" t="b">
        <v>0</v>
      </c>
      <c r="Q1068" t="s">
        <v>8280</v>
      </c>
      <c r="R1068" s="10" t="s">
        <v>8331</v>
      </c>
      <c r="S1068" t="s">
        <v>8332</v>
      </c>
      <c r="T1068">
        <f t="shared" si="87"/>
        <v>3</v>
      </c>
      <c r="U1068">
        <f t="shared" si="88"/>
        <v>34.130000000000003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4">
        <f t="shared" si="85"/>
        <v>41599.855682870373</v>
      </c>
      <c r="L1069" s="13">
        <f t="shared" si="84"/>
        <v>2013</v>
      </c>
      <c r="M1069" s="14">
        <f t="shared" si="86"/>
        <v>41629.855682870373</v>
      </c>
      <c r="N1069" t="b">
        <v>0</v>
      </c>
      <c r="O1069">
        <v>10</v>
      </c>
      <c r="P1069" t="b">
        <v>0</v>
      </c>
      <c r="Q1069" t="s">
        <v>8280</v>
      </c>
      <c r="R1069" s="10" t="s">
        <v>8331</v>
      </c>
      <c r="S1069" t="s">
        <v>8332</v>
      </c>
      <c r="T1069">
        <f t="shared" si="87"/>
        <v>26</v>
      </c>
      <c r="U1069">
        <f t="shared" si="88"/>
        <v>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4">
        <f t="shared" si="85"/>
        <v>42440.371111111104</v>
      </c>
      <c r="L1070" s="13">
        <f t="shared" si="84"/>
        <v>2016</v>
      </c>
      <c r="M1070" s="14">
        <f t="shared" si="86"/>
        <v>42470.329444444447</v>
      </c>
      <c r="N1070" t="b">
        <v>0</v>
      </c>
      <c r="O1070">
        <v>4</v>
      </c>
      <c r="P1070" t="b">
        <v>0</v>
      </c>
      <c r="Q1070" t="s">
        <v>8280</v>
      </c>
      <c r="R1070" s="10" t="s">
        <v>8331</v>
      </c>
      <c r="S1070" t="s">
        <v>8332</v>
      </c>
      <c r="T1070">
        <f t="shared" si="87"/>
        <v>0</v>
      </c>
      <c r="U1070">
        <f t="shared" si="88"/>
        <v>11.25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4">
        <f t="shared" si="85"/>
        <v>41572.229849537034</v>
      </c>
      <c r="L1071" s="13">
        <f t="shared" si="84"/>
        <v>2013</v>
      </c>
      <c r="M1071" s="14">
        <f t="shared" si="86"/>
        <v>41604.271516203706</v>
      </c>
      <c r="N1071" t="b">
        <v>0</v>
      </c>
      <c r="O1071">
        <v>21</v>
      </c>
      <c r="P1071" t="b">
        <v>0</v>
      </c>
      <c r="Q1071" t="s">
        <v>8280</v>
      </c>
      <c r="R1071" s="10" t="s">
        <v>8331</v>
      </c>
      <c r="S1071" t="s">
        <v>8332</v>
      </c>
      <c r="T1071">
        <f t="shared" si="87"/>
        <v>39</v>
      </c>
      <c r="U1071">
        <f t="shared" si="88"/>
        <v>40.479999999999997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4">
        <f t="shared" si="85"/>
        <v>41163.011828703704</v>
      </c>
      <c r="L1072" s="13">
        <f t="shared" si="84"/>
        <v>2012</v>
      </c>
      <c r="M1072" s="14">
        <f t="shared" si="86"/>
        <v>41183.011828703704</v>
      </c>
      <c r="N1072" t="b">
        <v>0</v>
      </c>
      <c r="O1072">
        <v>2</v>
      </c>
      <c r="P1072" t="b">
        <v>0</v>
      </c>
      <c r="Q1072" t="s">
        <v>8280</v>
      </c>
      <c r="R1072" s="10" t="s">
        <v>8331</v>
      </c>
      <c r="S1072" t="s">
        <v>8332</v>
      </c>
      <c r="T1072">
        <f t="shared" si="87"/>
        <v>1</v>
      </c>
      <c r="U1072">
        <f t="shared" si="88"/>
        <v>35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4">
        <f t="shared" si="85"/>
        <v>42295.753391203703</v>
      </c>
      <c r="L1073" s="13">
        <f t="shared" si="84"/>
        <v>2015</v>
      </c>
      <c r="M1073" s="14">
        <f t="shared" si="86"/>
        <v>42325.795057870375</v>
      </c>
      <c r="N1073" t="b">
        <v>0</v>
      </c>
      <c r="O1073">
        <v>0</v>
      </c>
      <c r="P1073" t="b">
        <v>0</v>
      </c>
      <c r="Q1073" t="s">
        <v>8280</v>
      </c>
      <c r="R1073" s="10" t="s">
        <v>8331</v>
      </c>
      <c r="S1073" t="s">
        <v>8332</v>
      </c>
      <c r="T1073">
        <f t="shared" si="87"/>
        <v>0</v>
      </c>
      <c r="U1073">
        <f t="shared" si="88"/>
        <v>0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4">
        <f t="shared" si="85"/>
        <v>41645.832141203704</v>
      </c>
      <c r="L1074" s="13">
        <f t="shared" si="84"/>
        <v>2014</v>
      </c>
      <c r="M1074" s="14">
        <f t="shared" si="86"/>
        <v>41675.832141203704</v>
      </c>
      <c r="N1074" t="b">
        <v>0</v>
      </c>
      <c r="O1074">
        <v>4</v>
      </c>
      <c r="P1074" t="b">
        <v>0</v>
      </c>
      <c r="Q1074" t="s">
        <v>8280</v>
      </c>
      <c r="R1074" s="10" t="s">
        <v>8331</v>
      </c>
      <c r="S1074" t="s">
        <v>8332</v>
      </c>
      <c r="T1074">
        <f t="shared" si="87"/>
        <v>0</v>
      </c>
      <c r="U1074">
        <f t="shared" si="88"/>
        <v>12.75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4">
        <f t="shared" si="85"/>
        <v>40802.964594907404</v>
      </c>
      <c r="L1075" s="13">
        <f t="shared" si="84"/>
        <v>2011</v>
      </c>
      <c r="M1075" s="14">
        <f t="shared" si="86"/>
        <v>40832.964594907404</v>
      </c>
      <c r="N1075" t="b">
        <v>0</v>
      </c>
      <c r="O1075">
        <v>1</v>
      </c>
      <c r="P1075" t="b">
        <v>0</v>
      </c>
      <c r="Q1075" t="s">
        <v>8280</v>
      </c>
      <c r="R1075" s="10" t="s">
        <v>8331</v>
      </c>
      <c r="S1075" t="s">
        <v>8332</v>
      </c>
      <c r="T1075">
        <f t="shared" si="87"/>
        <v>1</v>
      </c>
      <c r="U1075">
        <f t="shared" si="88"/>
        <v>10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4">
        <f t="shared" si="85"/>
        <v>41613.172974537039</v>
      </c>
      <c r="L1076" s="13">
        <f t="shared" si="84"/>
        <v>2013</v>
      </c>
      <c r="M1076" s="14">
        <f t="shared" si="86"/>
        <v>41643.172974537039</v>
      </c>
      <c r="N1076" t="b">
        <v>0</v>
      </c>
      <c r="O1076">
        <v>30</v>
      </c>
      <c r="P1076" t="b">
        <v>0</v>
      </c>
      <c r="Q1076" t="s">
        <v>8280</v>
      </c>
      <c r="R1076" s="10" t="s">
        <v>8331</v>
      </c>
      <c r="S1076" t="s">
        <v>8332</v>
      </c>
      <c r="T1076">
        <f t="shared" si="87"/>
        <v>6</v>
      </c>
      <c r="U1076">
        <f t="shared" si="88"/>
        <v>113.57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4">
        <f t="shared" si="85"/>
        <v>41005.904120370367</v>
      </c>
      <c r="L1077" s="13">
        <f t="shared" si="84"/>
        <v>2012</v>
      </c>
      <c r="M1077" s="14">
        <f t="shared" si="86"/>
        <v>41035.904120370367</v>
      </c>
      <c r="N1077" t="b">
        <v>0</v>
      </c>
      <c r="O1077">
        <v>3</v>
      </c>
      <c r="P1077" t="b">
        <v>0</v>
      </c>
      <c r="Q1077" t="s">
        <v>8280</v>
      </c>
      <c r="R1077" s="10" t="s">
        <v>8331</v>
      </c>
      <c r="S1077" t="s">
        <v>8332</v>
      </c>
      <c r="T1077">
        <f t="shared" si="87"/>
        <v>5</v>
      </c>
      <c r="U1077">
        <f t="shared" si="88"/>
        <v>15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4">
        <f t="shared" si="85"/>
        <v>41838.377893518518</v>
      </c>
      <c r="L1078" s="13">
        <f t="shared" si="84"/>
        <v>2014</v>
      </c>
      <c r="M1078" s="14">
        <f t="shared" si="86"/>
        <v>41893.377893518518</v>
      </c>
      <c r="N1078" t="b">
        <v>0</v>
      </c>
      <c r="O1078">
        <v>975</v>
      </c>
      <c r="P1078" t="b">
        <v>0</v>
      </c>
      <c r="Q1078" t="s">
        <v>8280</v>
      </c>
      <c r="R1078" s="10" t="s">
        <v>8331</v>
      </c>
      <c r="S1078" t="s">
        <v>8332</v>
      </c>
      <c r="T1078">
        <f t="shared" si="87"/>
        <v>63</v>
      </c>
      <c r="U1078">
        <f t="shared" si="88"/>
        <v>48.28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4">
        <f t="shared" si="85"/>
        <v>42353.16679398148</v>
      </c>
      <c r="L1079" s="13">
        <f t="shared" si="84"/>
        <v>2015</v>
      </c>
      <c r="M1079" s="14">
        <f t="shared" si="86"/>
        <v>42383.16679398148</v>
      </c>
      <c r="N1079" t="b">
        <v>0</v>
      </c>
      <c r="O1079">
        <v>167</v>
      </c>
      <c r="P1079" t="b">
        <v>0</v>
      </c>
      <c r="Q1079" t="s">
        <v>8280</v>
      </c>
      <c r="R1079" s="10" t="s">
        <v>8331</v>
      </c>
      <c r="S1079" t="s">
        <v>8332</v>
      </c>
      <c r="T1079">
        <f t="shared" si="87"/>
        <v>29</v>
      </c>
      <c r="U1079">
        <f t="shared" si="88"/>
        <v>43.98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4">
        <f t="shared" si="85"/>
        <v>40701.195844907408</v>
      </c>
      <c r="L1080" s="13">
        <f t="shared" si="84"/>
        <v>2011</v>
      </c>
      <c r="M1080" s="14">
        <f t="shared" si="86"/>
        <v>40746.195844907408</v>
      </c>
      <c r="N1080" t="b">
        <v>0</v>
      </c>
      <c r="O1080">
        <v>5</v>
      </c>
      <c r="P1080" t="b">
        <v>0</v>
      </c>
      <c r="Q1080" t="s">
        <v>8280</v>
      </c>
      <c r="R1080" s="10" t="s">
        <v>8331</v>
      </c>
      <c r="S1080" t="s">
        <v>8332</v>
      </c>
      <c r="T1080">
        <f t="shared" si="87"/>
        <v>8</v>
      </c>
      <c r="U1080">
        <f t="shared" si="88"/>
        <v>9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4">
        <f t="shared" si="85"/>
        <v>42479.566388888896</v>
      </c>
      <c r="L1081" s="13">
        <f t="shared" si="84"/>
        <v>2016</v>
      </c>
      <c r="M1081" s="14">
        <f t="shared" si="86"/>
        <v>42504.566388888896</v>
      </c>
      <c r="N1081" t="b">
        <v>0</v>
      </c>
      <c r="O1081">
        <v>18</v>
      </c>
      <c r="P1081" t="b">
        <v>0</v>
      </c>
      <c r="Q1081" t="s">
        <v>8280</v>
      </c>
      <c r="R1081" s="10" t="s">
        <v>8331</v>
      </c>
      <c r="S1081" t="s">
        <v>8332</v>
      </c>
      <c r="T1081">
        <f t="shared" si="87"/>
        <v>3</v>
      </c>
      <c r="U1081">
        <f t="shared" si="88"/>
        <v>37.67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4">
        <f t="shared" si="85"/>
        <v>41740.138113425928</v>
      </c>
      <c r="L1082" s="13">
        <f t="shared" si="84"/>
        <v>2014</v>
      </c>
      <c r="M1082" s="14">
        <f t="shared" si="86"/>
        <v>41770.138113425928</v>
      </c>
      <c r="N1082" t="b">
        <v>0</v>
      </c>
      <c r="O1082">
        <v>98</v>
      </c>
      <c r="P1082" t="b">
        <v>0</v>
      </c>
      <c r="Q1082" t="s">
        <v>8280</v>
      </c>
      <c r="R1082" s="10" t="s">
        <v>8331</v>
      </c>
      <c r="S1082" t="s">
        <v>8332</v>
      </c>
      <c r="T1082">
        <f t="shared" si="87"/>
        <v>9</v>
      </c>
      <c r="U1082">
        <f t="shared" si="88"/>
        <v>18.579999999999998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4">
        <f t="shared" si="85"/>
        <v>42002.926990740743</v>
      </c>
      <c r="L1083" s="13">
        <f t="shared" si="84"/>
        <v>2014</v>
      </c>
      <c r="M1083" s="14">
        <f t="shared" si="86"/>
        <v>42032.926990740743</v>
      </c>
      <c r="N1083" t="b">
        <v>0</v>
      </c>
      <c r="O1083">
        <v>4</v>
      </c>
      <c r="P1083" t="b">
        <v>0</v>
      </c>
      <c r="Q1083" t="s">
        <v>8280</v>
      </c>
      <c r="R1083" s="10" t="s">
        <v>8331</v>
      </c>
      <c r="S1083" t="s">
        <v>8332</v>
      </c>
      <c r="T1083">
        <f t="shared" si="87"/>
        <v>0</v>
      </c>
      <c r="U1083">
        <f t="shared" si="88"/>
        <v>3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4">
        <f t="shared" si="85"/>
        <v>41101.906111111115</v>
      </c>
      <c r="L1084" s="13">
        <f t="shared" si="84"/>
        <v>2012</v>
      </c>
      <c r="M1084" s="14">
        <f t="shared" si="86"/>
        <v>41131.906111111115</v>
      </c>
      <c r="N1084" t="b">
        <v>0</v>
      </c>
      <c r="O1084">
        <v>3</v>
      </c>
      <c r="P1084" t="b">
        <v>0</v>
      </c>
      <c r="Q1084" t="s">
        <v>8280</v>
      </c>
      <c r="R1084" s="10" t="s">
        <v>8331</v>
      </c>
      <c r="S1084" t="s">
        <v>8332</v>
      </c>
      <c r="T1084">
        <f t="shared" si="87"/>
        <v>1</v>
      </c>
      <c r="U1084">
        <f t="shared" si="88"/>
        <v>18.670000000000002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4">
        <f t="shared" si="85"/>
        <v>41793.659525462965</v>
      </c>
      <c r="L1085" s="13">
        <f t="shared" si="84"/>
        <v>2014</v>
      </c>
      <c r="M1085" s="14">
        <f t="shared" si="86"/>
        <v>41853.659525462965</v>
      </c>
      <c r="N1085" t="b">
        <v>0</v>
      </c>
      <c r="O1085">
        <v>1</v>
      </c>
      <c r="P1085" t="b">
        <v>0</v>
      </c>
      <c r="Q1085" t="s">
        <v>8280</v>
      </c>
      <c r="R1085" s="10" t="s">
        <v>8331</v>
      </c>
      <c r="S1085" t="s">
        <v>8332</v>
      </c>
      <c r="T1085">
        <f t="shared" si="87"/>
        <v>1</v>
      </c>
      <c r="U1085">
        <f t="shared" si="88"/>
        <v>410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4">
        <f t="shared" si="85"/>
        <v>41829.912083333329</v>
      </c>
      <c r="L1086" s="13">
        <f t="shared" si="84"/>
        <v>2014</v>
      </c>
      <c r="M1086" s="14">
        <f t="shared" si="86"/>
        <v>41859.912083333329</v>
      </c>
      <c r="N1086" t="b">
        <v>0</v>
      </c>
      <c r="O1086">
        <v>0</v>
      </c>
      <c r="P1086" t="b">
        <v>0</v>
      </c>
      <c r="Q1086" t="s">
        <v>8280</v>
      </c>
      <c r="R1086" s="10" t="s">
        <v>8331</v>
      </c>
      <c r="S1086" t="s">
        <v>8332</v>
      </c>
      <c r="T1086">
        <f t="shared" si="87"/>
        <v>0</v>
      </c>
      <c r="U1086">
        <f t="shared" si="88"/>
        <v>0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4">
        <f t="shared" si="85"/>
        <v>42413.671006944445</v>
      </c>
      <c r="L1087" s="13">
        <f t="shared" si="84"/>
        <v>2016</v>
      </c>
      <c r="M1087" s="14">
        <f t="shared" si="86"/>
        <v>42443.629340277781</v>
      </c>
      <c r="N1087" t="b">
        <v>0</v>
      </c>
      <c r="O1087">
        <v>9</v>
      </c>
      <c r="P1087" t="b">
        <v>0</v>
      </c>
      <c r="Q1087" t="s">
        <v>8280</v>
      </c>
      <c r="R1087" s="10" t="s">
        <v>8331</v>
      </c>
      <c r="S1087" t="s">
        <v>8332</v>
      </c>
      <c r="T1087">
        <f t="shared" si="87"/>
        <v>3</v>
      </c>
      <c r="U1087">
        <f t="shared" si="88"/>
        <v>114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4">
        <f t="shared" si="85"/>
        <v>41845.866793981484</v>
      </c>
      <c r="L1088" s="13">
        <f t="shared" si="84"/>
        <v>2014</v>
      </c>
      <c r="M1088" s="14">
        <f t="shared" si="86"/>
        <v>41875.866793981484</v>
      </c>
      <c r="N1088" t="b">
        <v>0</v>
      </c>
      <c r="O1088">
        <v>2</v>
      </c>
      <c r="P1088" t="b">
        <v>0</v>
      </c>
      <c r="Q1088" t="s">
        <v>8280</v>
      </c>
      <c r="R1088" s="10" t="s">
        <v>8331</v>
      </c>
      <c r="S1088" t="s">
        <v>8332</v>
      </c>
      <c r="T1088">
        <f t="shared" si="87"/>
        <v>0</v>
      </c>
      <c r="U1088">
        <f t="shared" si="88"/>
        <v>7.5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4">
        <f t="shared" si="85"/>
        <v>41775.713969907411</v>
      </c>
      <c r="L1089" s="13">
        <f t="shared" si="84"/>
        <v>2014</v>
      </c>
      <c r="M1089" s="14">
        <f t="shared" si="86"/>
        <v>41805.713969907411</v>
      </c>
      <c r="N1089" t="b">
        <v>0</v>
      </c>
      <c r="O1089">
        <v>0</v>
      </c>
      <c r="P1089" t="b">
        <v>0</v>
      </c>
      <c r="Q1089" t="s">
        <v>8280</v>
      </c>
      <c r="R1089" s="10" t="s">
        <v>8331</v>
      </c>
      <c r="S1089" t="s">
        <v>8332</v>
      </c>
      <c r="T1089">
        <f t="shared" si="87"/>
        <v>0</v>
      </c>
      <c r="U1089">
        <f t="shared" si="88"/>
        <v>0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4">
        <f t="shared" si="85"/>
        <v>41723.799386574072</v>
      </c>
      <c r="L1090" s="13">
        <f t="shared" si="84"/>
        <v>2014</v>
      </c>
      <c r="M1090" s="14">
        <f t="shared" si="86"/>
        <v>41753.799386574072</v>
      </c>
      <c r="N1090" t="b">
        <v>0</v>
      </c>
      <c r="O1090">
        <v>147</v>
      </c>
      <c r="P1090" t="b">
        <v>0</v>
      </c>
      <c r="Q1090" t="s">
        <v>8280</v>
      </c>
      <c r="R1090" s="10" t="s">
        <v>8331</v>
      </c>
      <c r="S1090" t="s">
        <v>8332</v>
      </c>
      <c r="T1090">
        <f t="shared" si="87"/>
        <v>14</v>
      </c>
      <c r="U1090">
        <f t="shared" si="88"/>
        <v>43.42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4">
        <f t="shared" si="85"/>
        <v>42151.189525462964</v>
      </c>
      <c r="L1091" s="13">
        <f t="shared" ref="L1091:L1154" si="89">YEAR(K1091)</f>
        <v>2015</v>
      </c>
      <c r="M1091" s="14">
        <f t="shared" si="86"/>
        <v>42181.189525462964</v>
      </c>
      <c r="N1091" t="b">
        <v>0</v>
      </c>
      <c r="O1091">
        <v>49</v>
      </c>
      <c r="P1091" t="b">
        <v>0</v>
      </c>
      <c r="Q1091" t="s">
        <v>8280</v>
      </c>
      <c r="R1091" s="10" t="s">
        <v>8331</v>
      </c>
      <c r="S1091" t="s">
        <v>8332</v>
      </c>
      <c r="T1091">
        <f t="shared" si="87"/>
        <v>8</v>
      </c>
      <c r="U1091">
        <f t="shared" si="88"/>
        <v>23.96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4">
        <f t="shared" si="85"/>
        <v>42123.185798611114</v>
      </c>
      <c r="L1092" s="13">
        <f t="shared" si="89"/>
        <v>2015</v>
      </c>
      <c r="M1092" s="14">
        <f t="shared" si="86"/>
        <v>42153.185798611114</v>
      </c>
      <c r="N1092" t="b">
        <v>0</v>
      </c>
      <c r="O1092">
        <v>1</v>
      </c>
      <c r="P1092" t="b">
        <v>0</v>
      </c>
      <c r="Q1092" t="s">
        <v>8280</v>
      </c>
      <c r="R1092" s="10" t="s">
        <v>8331</v>
      </c>
      <c r="S1092" t="s">
        <v>8332</v>
      </c>
      <c r="T1092">
        <f t="shared" si="87"/>
        <v>0</v>
      </c>
      <c r="U1092">
        <f t="shared" si="88"/>
        <v>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4">
        <f t="shared" si="85"/>
        <v>42440.820277777777</v>
      </c>
      <c r="L1093" s="13">
        <f t="shared" si="89"/>
        <v>2016</v>
      </c>
      <c r="M1093" s="14">
        <f t="shared" si="86"/>
        <v>42470.778611111105</v>
      </c>
      <c r="N1093" t="b">
        <v>0</v>
      </c>
      <c r="O1093">
        <v>2</v>
      </c>
      <c r="P1093" t="b">
        <v>0</v>
      </c>
      <c r="Q1093" t="s">
        <v>8280</v>
      </c>
      <c r="R1093" s="10" t="s">
        <v>8331</v>
      </c>
      <c r="S1093" t="s">
        <v>8332</v>
      </c>
      <c r="T1093">
        <f t="shared" si="87"/>
        <v>13</v>
      </c>
      <c r="U1093">
        <f t="shared" si="88"/>
        <v>12.5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4">
        <f t="shared" si="85"/>
        <v>41250.025902777779</v>
      </c>
      <c r="L1094" s="13">
        <f t="shared" si="89"/>
        <v>2012</v>
      </c>
      <c r="M1094" s="14">
        <f t="shared" si="86"/>
        <v>41280.025902777779</v>
      </c>
      <c r="N1094" t="b">
        <v>0</v>
      </c>
      <c r="O1094">
        <v>7</v>
      </c>
      <c r="P1094" t="b">
        <v>0</v>
      </c>
      <c r="Q1094" t="s">
        <v>8280</v>
      </c>
      <c r="R1094" s="10" t="s">
        <v>8331</v>
      </c>
      <c r="S1094" t="s">
        <v>8332</v>
      </c>
      <c r="T1094">
        <f t="shared" si="87"/>
        <v>1</v>
      </c>
      <c r="U1094">
        <f t="shared" si="88"/>
        <v>3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4">
        <f t="shared" si="85"/>
        <v>42396.973807870367</v>
      </c>
      <c r="L1095" s="13">
        <f t="shared" si="89"/>
        <v>2016</v>
      </c>
      <c r="M1095" s="14">
        <f t="shared" si="86"/>
        <v>42411.973807870367</v>
      </c>
      <c r="N1095" t="b">
        <v>0</v>
      </c>
      <c r="O1095">
        <v>4</v>
      </c>
      <c r="P1095" t="b">
        <v>0</v>
      </c>
      <c r="Q1095" t="s">
        <v>8280</v>
      </c>
      <c r="R1095" s="10" t="s">
        <v>8331</v>
      </c>
      <c r="S1095" t="s">
        <v>8332</v>
      </c>
      <c r="T1095">
        <f t="shared" si="87"/>
        <v>14</v>
      </c>
      <c r="U1095">
        <f t="shared" si="88"/>
        <v>10.56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4">
        <f t="shared" si="85"/>
        <v>40795.713344907403</v>
      </c>
      <c r="L1096" s="13">
        <f t="shared" si="89"/>
        <v>2011</v>
      </c>
      <c r="M1096" s="14">
        <f t="shared" si="86"/>
        <v>40825.713344907403</v>
      </c>
      <c r="N1096" t="b">
        <v>0</v>
      </c>
      <c r="O1096">
        <v>27</v>
      </c>
      <c r="P1096" t="b">
        <v>0</v>
      </c>
      <c r="Q1096" t="s">
        <v>8280</v>
      </c>
      <c r="R1096" s="10" t="s">
        <v>8331</v>
      </c>
      <c r="S1096" t="s">
        <v>8332</v>
      </c>
      <c r="T1096">
        <f t="shared" si="87"/>
        <v>18</v>
      </c>
      <c r="U1096">
        <f t="shared" si="88"/>
        <v>122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4">
        <f t="shared" si="85"/>
        <v>41486.537268518521</v>
      </c>
      <c r="L1097" s="13">
        <f t="shared" si="89"/>
        <v>2013</v>
      </c>
      <c r="M1097" s="14">
        <f t="shared" si="86"/>
        <v>41516.537268518521</v>
      </c>
      <c r="N1097" t="b">
        <v>0</v>
      </c>
      <c r="O1097">
        <v>94</v>
      </c>
      <c r="P1097" t="b">
        <v>0</v>
      </c>
      <c r="Q1097" t="s">
        <v>8280</v>
      </c>
      <c r="R1097" s="10" t="s">
        <v>8331</v>
      </c>
      <c r="S1097" t="s">
        <v>8332</v>
      </c>
      <c r="T1097">
        <f t="shared" si="87"/>
        <v>5</v>
      </c>
      <c r="U1097">
        <f t="shared" si="88"/>
        <v>267.81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4">
        <f t="shared" ref="K1098:K1161" si="90">(((J1098/60)/60)/24)+DATE(1970,1,1)</f>
        <v>41885.51798611111</v>
      </c>
      <c r="L1098" s="13">
        <f t="shared" si="89"/>
        <v>2014</v>
      </c>
      <c r="M1098" s="14">
        <f t="shared" ref="M1098:M1161" si="91">(((I1098/60)/60)/24)+DATE(1970,1,1)</f>
        <v>41916.145833333336</v>
      </c>
      <c r="N1098" t="b">
        <v>0</v>
      </c>
      <c r="O1098">
        <v>29</v>
      </c>
      <c r="P1098" t="b">
        <v>0</v>
      </c>
      <c r="Q1098" t="s">
        <v>8280</v>
      </c>
      <c r="R1098" s="10" t="s">
        <v>8331</v>
      </c>
      <c r="S1098" t="s">
        <v>8332</v>
      </c>
      <c r="T1098">
        <f t="shared" ref="T1098:T1161" si="92">ROUND(E1098/D1098*100,0)</f>
        <v>18</v>
      </c>
      <c r="U1098">
        <f t="shared" ref="U1098:U1161" si="93">IFERROR(ROUND(E1098/O1098,2),0)</f>
        <v>74.209999999999994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4">
        <f t="shared" si="90"/>
        <v>41660.792557870373</v>
      </c>
      <c r="L1099" s="13">
        <f t="shared" si="89"/>
        <v>2014</v>
      </c>
      <c r="M1099" s="14">
        <f t="shared" si="91"/>
        <v>41700.792557870373</v>
      </c>
      <c r="N1099" t="b">
        <v>0</v>
      </c>
      <c r="O1099">
        <v>7</v>
      </c>
      <c r="P1099" t="b">
        <v>0</v>
      </c>
      <c r="Q1099" t="s">
        <v>8280</v>
      </c>
      <c r="R1099" s="10" t="s">
        <v>8331</v>
      </c>
      <c r="S1099" t="s">
        <v>8332</v>
      </c>
      <c r="T1099">
        <f t="shared" si="92"/>
        <v>0</v>
      </c>
      <c r="U1099">
        <f t="shared" si="93"/>
        <v>6.71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4">
        <f t="shared" si="90"/>
        <v>41712.762673611112</v>
      </c>
      <c r="L1100" s="13">
        <f t="shared" si="89"/>
        <v>2014</v>
      </c>
      <c r="M1100" s="14">
        <f t="shared" si="91"/>
        <v>41742.762673611112</v>
      </c>
      <c r="N1100" t="b">
        <v>0</v>
      </c>
      <c r="O1100">
        <v>22</v>
      </c>
      <c r="P1100" t="b">
        <v>0</v>
      </c>
      <c r="Q1100" t="s">
        <v>8280</v>
      </c>
      <c r="R1100" s="10" t="s">
        <v>8331</v>
      </c>
      <c r="S1100" t="s">
        <v>8332</v>
      </c>
      <c r="T1100">
        <f t="shared" si="92"/>
        <v>7</v>
      </c>
      <c r="U1100">
        <f t="shared" si="93"/>
        <v>81.95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4">
        <f t="shared" si="90"/>
        <v>42107.836435185185</v>
      </c>
      <c r="L1101" s="13">
        <f t="shared" si="89"/>
        <v>2015</v>
      </c>
      <c r="M1101" s="14">
        <f t="shared" si="91"/>
        <v>42137.836435185185</v>
      </c>
      <c r="N1101" t="b">
        <v>0</v>
      </c>
      <c r="O1101">
        <v>1</v>
      </c>
      <c r="P1101" t="b">
        <v>0</v>
      </c>
      <c r="Q1101" t="s">
        <v>8280</v>
      </c>
      <c r="R1101" s="10" t="s">
        <v>8331</v>
      </c>
      <c r="S1101" t="s">
        <v>8332</v>
      </c>
      <c r="T1101">
        <f t="shared" si="92"/>
        <v>1</v>
      </c>
      <c r="U1101">
        <f t="shared" si="93"/>
        <v>25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4">
        <f t="shared" si="90"/>
        <v>42384.110775462963</v>
      </c>
      <c r="L1102" s="13">
        <f t="shared" si="89"/>
        <v>2016</v>
      </c>
      <c r="M1102" s="14">
        <f t="shared" si="91"/>
        <v>42414.110775462963</v>
      </c>
      <c r="N1102" t="b">
        <v>0</v>
      </c>
      <c r="O1102">
        <v>10</v>
      </c>
      <c r="P1102" t="b">
        <v>0</v>
      </c>
      <c r="Q1102" t="s">
        <v>8280</v>
      </c>
      <c r="R1102" s="10" t="s">
        <v>8331</v>
      </c>
      <c r="S1102" t="s">
        <v>8332</v>
      </c>
      <c r="T1102">
        <f t="shared" si="92"/>
        <v>3</v>
      </c>
      <c r="U1102">
        <f t="shared" si="93"/>
        <v>10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4">
        <f t="shared" si="90"/>
        <v>42538.77243055556</v>
      </c>
      <c r="L1103" s="13">
        <f t="shared" si="89"/>
        <v>2016</v>
      </c>
      <c r="M1103" s="14">
        <f t="shared" si="91"/>
        <v>42565.758333333331</v>
      </c>
      <c r="N1103" t="b">
        <v>0</v>
      </c>
      <c r="O1103">
        <v>6</v>
      </c>
      <c r="P1103" t="b">
        <v>0</v>
      </c>
      <c r="Q1103" t="s">
        <v>8280</v>
      </c>
      <c r="R1103" s="10" t="s">
        <v>8331</v>
      </c>
      <c r="S1103" t="s">
        <v>8332</v>
      </c>
      <c r="T1103">
        <f t="shared" si="92"/>
        <v>0</v>
      </c>
      <c r="U1103">
        <f t="shared" si="93"/>
        <v>6.83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4">
        <f t="shared" si="90"/>
        <v>41577.045428240745</v>
      </c>
      <c r="L1104" s="13">
        <f t="shared" si="89"/>
        <v>2013</v>
      </c>
      <c r="M1104" s="14">
        <f t="shared" si="91"/>
        <v>41617.249305555553</v>
      </c>
      <c r="N1104" t="b">
        <v>0</v>
      </c>
      <c r="O1104">
        <v>24</v>
      </c>
      <c r="P1104" t="b">
        <v>0</v>
      </c>
      <c r="Q1104" t="s">
        <v>8280</v>
      </c>
      <c r="R1104" s="10" t="s">
        <v>8331</v>
      </c>
      <c r="S1104" t="s">
        <v>8332</v>
      </c>
      <c r="T1104">
        <f t="shared" si="92"/>
        <v>5</v>
      </c>
      <c r="U1104">
        <f t="shared" si="93"/>
        <v>17.71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4">
        <f t="shared" si="90"/>
        <v>42479.22210648148</v>
      </c>
      <c r="L1105" s="13">
        <f t="shared" si="89"/>
        <v>2016</v>
      </c>
      <c r="M1105" s="14">
        <f t="shared" si="91"/>
        <v>42539.22210648148</v>
      </c>
      <c r="N1105" t="b">
        <v>0</v>
      </c>
      <c r="O1105">
        <v>15</v>
      </c>
      <c r="P1105" t="b">
        <v>0</v>
      </c>
      <c r="Q1105" t="s">
        <v>8280</v>
      </c>
      <c r="R1105" s="10" t="s">
        <v>8331</v>
      </c>
      <c r="S1105" t="s">
        <v>8332</v>
      </c>
      <c r="T1105">
        <f t="shared" si="92"/>
        <v>2</v>
      </c>
      <c r="U1105">
        <f t="shared" si="93"/>
        <v>16.2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4">
        <f t="shared" si="90"/>
        <v>41771.40996527778</v>
      </c>
      <c r="L1106" s="13">
        <f t="shared" si="89"/>
        <v>2014</v>
      </c>
      <c r="M1106" s="14">
        <f t="shared" si="91"/>
        <v>41801.40996527778</v>
      </c>
      <c r="N1106" t="b">
        <v>0</v>
      </c>
      <c r="O1106">
        <v>37</v>
      </c>
      <c r="P1106" t="b">
        <v>0</v>
      </c>
      <c r="Q1106" t="s">
        <v>8280</v>
      </c>
      <c r="R1106" s="10" t="s">
        <v>8331</v>
      </c>
      <c r="S1106" t="s">
        <v>8332</v>
      </c>
      <c r="T1106">
        <f t="shared" si="92"/>
        <v>5</v>
      </c>
      <c r="U1106">
        <f t="shared" si="93"/>
        <v>80.3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4">
        <f t="shared" si="90"/>
        <v>41692.135729166665</v>
      </c>
      <c r="L1107" s="13">
        <f t="shared" si="89"/>
        <v>2014</v>
      </c>
      <c r="M1107" s="14">
        <f t="shared" si="91"/>
        <v>41722.0940625</v>
      </c>
      <c r="N1107" t="b">
        <v>0</v>
      </c>
      <c r="O1107">
        <v>20</v>
      </c>
      <c r="P1107" t="b">
        <v>0</v>
      </c>
      <c r="Q1107" t="s">
        <v>8280</v>
      </c>
      <c r="R1107" s="10" t="s">
        <v>8331</v>
      </c>
      <c r="S1107" t="s">
        <v>8332</v>
      </c>
      <c r="T1107">
        <f t="shared" si="92"/>
        <v>0</v>
      </c>
      <c r="U1107">
        <f t="shared" si="93"/>
        <v>71.55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4">
        <f t="shared" si="90"/>
        <v>40973.740451388891</v>
      </c>
      <c r="L1108" s="13">
        <f t="shared" si="89"/>
        <v>2012</v>
      </c>
      <c r="M1108" s="14">
        <f t="shared" si="91"/>
        <v>41003.698784722219</v>
      </c>
      <c r="N1108" t="b">
        <v>0</v>
      </c>
      <c r="O1108">
        <v>7</v>
      </c>
      <c r="P1108" t="b">
        <v>0</v>
      </c>
      <c r="Q1108" t="s">
        <v>8280</v>
      </c>
      <c r="R1108" s="10" t="s">
        <v>8331</v>
      </c>
      <c r="S1108" t="s">
        <v>8332</v>
      </c>
      <c r="T1108">
        <f t="shared" si="92"/>
        <v>41</v>
      </c>
      <c r="U1108">
        <f t="shared" si="93"/>
        <v>23.57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4">
        <f t="shared" si="90"/>
        <v>41813.861388888887</v>
      </c>
      <c r="L1109" s="13">
        <f t="shared" si="89"/>
        <v>2014</v>
      </c>
      <c r="M1109" s="14">
        <f t="shared" si="91"/>
        <v>41843.861388888887</v>
      </c>
      <c r="N1109" t="b">
        <v>0</v>
      </c>
      <c r="O1109">
        <v>0</v>
      </c>
      <c r="P1109" t="b">
        <v>0</v>
      </c>
      <c r="Q1109" t="s">
        <v>8280</v>
      </c>
      <c r="R1109" s="10" t="s">
        <v>8331</v>
      </c>
      <c r="S1109" t="s">
        <v>8332</v>
      </c>
      <c r="T1109">
        <f t="shared" si="92"/>
        <v>0</v>
      </c>
      <c r="U1109">
        <f t="shared" si="93"/>
        <v>0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4">
        <f t="shared" si="90"/>
        <v>40952.636979166666</v>
      </c>
      <c r="L1110" s="13">
        <f t="shared" si="89"/>
        <v>2012</v>
      </c>
      <c r="M1110" s="14">
        <f t="shared" si="91"/>
        <v>41012.595312500001</v>
      </c>
      <c r="N1110" t="b">
        <v>0</v>
      </c>
      <c r="O1110">
        <v>21</v>
      </c>
      <c r="P1110" t="b">
        <v>0</v>
      </c>
      <c r="Q1110" t="s">
        <v>8280</v>
      </c>
      <c r="R1110" s="10" t="s">
        <v>8331</v>
      </c>
      <c r="S1110" t="s">
        <v>8332</v>
      </c>
      <c r="T1110">
        <f t="shared" si="92"/>
        <v>3</v>
      </c>
      <c r="U1110">
        <f t="shared" si="93"/>
        <v>34.880000000000003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4">
        <f t="shared" si="90"/>
        <v>42662.752199074079</v>
      </c>
      <c r="L1111" s="13">
        <f t="shared" si="89"/>
        <v>2016</v>
      </c>
      <c r="M1111" s="14">
        <f t="shared" si="91"/>
        <v>42692.793865740736</v>
      </c>
      <c r="N1111" t="b">
        <v>0</v>
      </c>
      <c r="O1111">
        <v>3</v>
      </c>
      <c r="P1111" t="b">
        <v>0</v>
      </c>
      <c r="Q1111" t="s">
        <v>8280</v>
      </c>
      <c r="R1111" s="10" t="s">
        <v>8331</v>
      </c>
      <c r="S1111" t="s">
        <v>8332</v>
      </c>
      <c r="T1111">
        <f t="shared" si="92"/>
        <v>0</v>
      </c>
      <c r="U1111">
        <f t="shared" si="93"/>
        <v>15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4">
        <f t="shared" si="90"/>
        <v>41220.933124999996</v>
      </c>
      <c r="L1112" s="13">
        <f t="shared" si="89"/>
        <v>2012</v>
      </c>
      <c r="M1112" s="14">
        <f t="shared" si="91"/>
        <v>41250.933124999996</v>
      </c>
      <c r="N1112" t="b">
        <v>0</v>
      </c>
      <c r="O1112">
        <v>11</v>
      </c>
      <c r="P1112" t="b">
        <v>0</v>
      </c>
      <c r="Q1112" t="s">
        <v>8280</v>
      </c>
      <c r="R1112" s="10" t="s">
        <v>8331</v>
      </c>
      <c r="S1112" t="s">
        <v>8332</v>
      </c>
      <c r="T1112">
        <f t="shared" si="92"/>
        <v>1</v>
      </c>
      <c r="U1112">
        <f t="shared" si="93"/>
        <v>23.18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4">
        <f t="shared" si="90"/>
        <v>42347.203587962969</v>
      </c>
      <c r="L1113" s="13">
        <f t="shared" si="89"/>
        <v>2015</v>
      </c>
      <c r="M1113" s="14">
        <f t="shared" si="91"/>
        <v>42377.203587962969</v>
      </c>
      <c r="N1113" t="b">
        <v>0</v>
      </c>
      <c r="O1113">
        <v>1</v>
      </c>
      <c r="P1113" t="b">
        <v>0</v>
      </c>
      <c r="Q1113" t="s">
        <v>8280</v>
      </c>
      <c r="R1113" s="10" t="s">
        <v>8331</v>
      </c>
      <c r="S1113" t="s">
        <v>8332</v>
      </c>
      <c r="T1113">
        <f t="shared" si="92"/>
        <v>0</v>
      </c>
      <c r="U1113">
        <f t="shared" si="93"/>
        <v>1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4">
        <f t="shared" si="90"/>
        <v>41963.759386574078</v>
      </c>
      <c r="L1114" s="13">
        <f t="shared" si="89"/>
        <v>2014</v>
      </c>
      <c r="M1114" s="14">
        <f t="shared" si="91"/>
        <v>42023.354166666672</v>
      </c>
      <c r="N1114" t="b">
        <v>0</v>
      </c>
      <c r="O1114">
        <v>312</v>
      </c>
      <c r="P1114" t="b">
        <v>0</v>
      </c>
      <c r="Q1114" t="s">
        <v>8280</v>
      </c>
      <c r="R1114" s="10" t="s">
        <v>8331</v>
      </c>
      <c r="S1114" t="s">
        <v>8332</v>
      </c>
      <c r="T1114">
        <f t="shared" si="92"/>
        <v>36</v>
      </c>
      <c r="U1114">
        <f t="shared" si="93"/>
        <v>100.23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4">
        <f t="shared" si="90"/>
        <v>41835.977083333331</v>
      </c>
      <c r="L1115" s="13">
        <f t="shared" si="89"/>
        <v>2014</v>
      </c>
      <c r="M1115" s="14">
        <f t="shared" si="91"/>
        <v>41865.977083333331</v>
      </c>
      <c r="N1115" t="b">
        <v>0</v>
      </c>
      <c r="O1115">
        <v>1</v>
      </c>
      <c r="P1115" t="b">
        <v>0</v>
      </c>
      <c r="Q1115" t="s">
        <v>8280</v>
      </c>
      <c r="R1115" s="10" t="s">
        <v>8331</v>
      </c>
      <c r="S1115" t="s">
        <v>8332</v>
      </c>
      <c r="T1115">
        <f t="shared" si="92"/>
        <v>1</v>
      </c>
      <c r="U1115">
        <f t="shared" si="93"/>
        <v>5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4">
        <f t="shared" si="90"/>
        <v>41526.345914351856</v>
      </c>
      <c r="L1116" s="13">
        <f t="shared" si="89"/>
        <v>2013</v>
      </c>
      <c r="M1116" s="14">
        <f t="shared" si="91"/>
        <v>41556.345914351856</v>
      </c>
      <c r="N1116" t="b">
        <v>0</v>
      </c>
      <c r="O1116">
        <v>3</v>
      </c>
      <c r="P1116" t="b">
        <v>0</v>
      </c>
      <c r="Q1116" t="s">
        <v>8280</v>
      </c>
      <c r="R1116" s="10" t="s">
        <v>8331</v>
      </c>
      <c r="S1116" t="s">
        <v>8332</v>
      </c>
      <c r="T1116">
        <f t="shared" si="92"/>
        <v>0</v>
      </c>
      <c r="U1116">
        <f t="shared" si="93"/>
        <v>3.33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4">
        <f t="shared" si="90"/>
        <v>42429.695543981477</v>
      </c>
      <c r="L1117" s="13">
        <f t="shared" si="89"/>
        <v>2016</v>
      </c>
      <c r="M1117" s="14">
        <f t="shared" si="91"/>
        <v>42459.653877314813</v>
      </c>
      <c r="N1117" t="b">
        <v>0</v>
      </c>
      <c r="O1117">
        <v>4</v>
      </c>
      <c r="P1117" t="b">
        <v>0</v>
      </c>
      <c r="Q1117" t="s">
        <v>8280</v>
      </c>
      <c r="R1117" s="10" t="s">
        <v>8331</v>
      </c>
      <c r="S1117" t="s">
        <v>8332</v>
      </c>
      <c r="T1117">
        <f t="shared" si="92"/>
        <v>0</v>
      </c>
      <c r="U1117">
        <f t="shared" si="93"/>
        <v>13.25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4">
        <f t="shared" si="90"/>
        <v>41009.847314814811</v>
      </c>
      <c r="L1118" s="13">
        <f t="shared" si="89"/>
        <v>2012</v>
      </c>
      <c r="M1118" s="14">
        <f t="shared" si="91"/>
        <v>41069.847314814811</v>
      </c>
      <c r="N1118" t="b">
        <v>0</v>
      </c>
      <c r="O1118">
        <v>10</v>
      </c>
      <c r="P1118" t="b">
        <v>0</v>
      </c>
      <c r="Q1118" t="s">
        <v>8280</v>
      </c>
      <c r="R1118" s="10" t="s">
        <v>8331</v>
      </c>
      <c r="S1118" t="s">
        <v>8332</v>
      </c>
      <c r="T1118">
        <f t="shared" si="92"/>
        <v>0</v>
      </c>
      <c r="U1118">
        <f t="shared" si="93"/>
        <v>17.850000000000001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4">
        <f t="shared" si="90"/>
        <v>42333.598530092597</v>
      </c>
      <c r="L1119" s="13">
        <f t="shared" si="89"/>
        <v>2015</v>
      </c>
      <c r="M1119" s="14">
        <f t="shared" si="91"/>
        <v>42363.598530092597</v>
      </c>
      <c r="N1119" t="b">
        <v>0</v>
      </c>
      <c r="O1119">
        <v>8</v>
      </c>
      <c r="P1119" t="b">
        <v>0</v>
      </c>
      <c r="Q1119" t="s">
        <v>8280</v>
      </c>
      <c r="R1119" s="10" t="s">
        <v>8331</v>
      </c>
      <c r="S1119" t="s">
        <v>8332</v>
      </c>
      <c r="T1119">
        <f t="shared" si="92"/>
        <v>8</v>
      </c>
      <c r="U1119">
        <f t="shared" si="93"/>
        <v>10.38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4">
        <f t="shared" si="90"/>
        <v>41704.16642361111</v>
      </c>
      <c r="L1120" s="13">
        <f t="shared" si="89"/>
        <v>2014</v>
      </c>
      <c r="M1120" s="14">
        <f t="shared" si="91"/>
        <v>41734.124756944446</v>
      </c>
      <c r="N1120" t="b">
        <v>0</v>
      </c>
      <c r="O1120">
        <v>3</v>
      </c>
      <c r="P1120" t="b">
        <v>0</v>
      </c>
      <c r="Q1120" t="s">
        <v>8280</v>
      </c>
      <c r="R1120" s="10" t="s">
        <v>8331</v>
      </c>
      <c r="S1120" t="s">
        <v>8332</v>
      </c>
      <c r="T1120">
        <f t="shared" si="92"/>
        <v>2</v>
      </c>
      <c r="U1120">
        <f t="shared" si="93"/>
        <v>36.33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4">
        <f t="shared" si="90"/>
        <v>41722.792407407411</v>
      </c>
      <c r="L1121" s="13">
        <f t="shared" si="89"/>
        <v>2014</v>
      </c>
      <c r="M1121" s="14">
        <f t="shared" si="91"/>
        <v>41735.792407407411</v>
      </c>
      <c r="N1121" t="b">
        <v>0</v>
      </c>
      <c r="O1121">
        <v>1</v>
      </c>
      <c r="P1121" t="b">
        <v>0</v>
      </c>
      <c r="Q1121" t="s">
        <v>8280</v>
      </c>
      <c r="R1121" s="10" t="s">
        <v>8331</v>
      </c>
      <c r="S1121" t="s">
        <v>8332</v>
      </c>
      <c r="T1121">
        <f t="shared" si="92"/>
        <v>0</v>
      </c>
      <c r="U1121">
        <f t="shared" si="93"/>
        <v>5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4">
        <f t="shared" si="90"/>
        <v>40799.872685185182</v>
      </c>
      <c r="L1122" s="13">
        <f t="shared" si="89"/>
        <v>2011</v>
      </c>
      <c r="M1122" s="14">
        <f t="shared" si="91"/>
        <v>40844.872685185182</v>
      </c>
      <c r="N1122" t="b">
        <v>0</v>
      </c>
      <c r="O1122">
        <v>0</v>
      </c>
      <c r="P1122" t="b">
        <v>0</v>
      </c>
      <c r="Q1122" t="s">
        <v>8280</v>
      </c>
      <c r="R1122" s="10" t="s">
        <v>8331</v>
      </c>
      <c r="S1122" t="s">
        <v>8332</v>
      </c>
      <c r="T1122">
        <f t="shared" si="92"/>
        <v>0</v>
      </c>
      <c r="U1122">
        <f t="shared" si="93"/>
        <v>0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4">
        <f t="shared" si="90"/>
        <v>42412.934212962966</v>
      </c>
      <c r="L1123" s="13">
        <f t="shared" si="89"/>
        <v>2016</v>
      </c>
      <c r="M1123" s="14">
        <f t="shared" si="91"/>
        <v>42442.892546296294</v>
      </c>
      <c r="N1123" t="b">
        <v>0</v>
      </c>
      <c r="O1123">
        <v>5</v>
      </c>
      <c r="P1123" t="b">
        <v>0</v>
      </c>
      <c r="Q1123" t="s">
        <v>8280</v>
      </c>
      <c r="R1123" s="10" t="s">
        <v>8331</v>
      </c>
      <c r="S1123" t="s">
        <v>8332</v>
      </c>
      <c r="T1123">
        <f t="shared" si="92"/>
        <v>0</v>
      </c>
      <c r="U1123">
        <f t="shared" si="93"/>
        <v>5.8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4">
        <f t="shared" si="90"/>
        <v>41410.703993055555</v>
      </c>
      <c r="L1124" s="13">
        <f t="shared" si="89"/>
        <v>2013</v>
      </c>
      <c r="M1124" s="14">
        <f t="shared" si="91"/>
        <v>41424.703993055555</v>
      </c>
      <c r="N1124" t="b">
        <v>0</v>
      </c>
      <c r="O1124">
        <v>0</v>
      </c>
      <c r="P1124" t="b">
        <v>0</v>
      </c>
      <c r="Q1124" t="s">
        <v>8280</v>
      </c>
      <c r="R1124" s="10" t="s">
        <v>8331</v>
      </c>
      <c r="S1124" t="s">
        <v>8332</v>
      </c>
      <c r="T1124">
        <f t="shared" si="92"/>
        <v>0</v>
      </c>
      <c r="U1124">
        <f t="shared" si="93"/>
        <v>0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4">
        <f t="shared" si="90"/>
        <v>41718.5237037037</v>
      </c>
      <c r="L1125" s="13">
        <f t="shared" si="89"/>
        <v>2014</v>
      </c>
      <c r="M1125" s="14">
        <f t="shared" si="91"/>
        <v>41748.5237037037</v>
      </c>
      <c r="N1125" t="b">
        <v>0</v>
      </c>
      <c r="O1125">
        <v>3</v>
      </c>
      <c r="P1125" t="b">
        <v>0</v>
      </c>
      <c r="Q1125" t="s">
        <v>8280</v>
      </c>
      <c r="R1125" s="10" t="s">
        <v>8331</v>
      </c>
      <c r="S1125" t="s">
        <v>8332</v>
      </c>
      <c r="T1125">
        <f t="shared" si="92"/>
        <v>0</v>
      </c>
      <c r="U1125">
        <f t="shared" si="93"/>
        <v>3.67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4">
        <f t="shared" si="90"/>
        <v>42094.667256944449</v>
      </c>
      <c r="L1126" s="13">
        <f t="shared" si="89"/>
        <v>2015</v>
      </c>
      <c r="M1126" s="14">
        <f t="shared" si="91"/>
        <v>42124.667256944449</v>
      </c>
      <c r="N1126" t="b">
        <v>0</v>
      </c>
      <c r="O1126">
        <v>7</v>
      </c>
      <c r="P1126" t="b">
        <v>0</v>
      </c>
      <c r="Q1126" t="s">
        <v>8281</v>
      </c>
      <c r="R1126" s="10" t="s">
        <v>8331</v>
      </c>
      <c r="S1126" t="s">
        <v>8333</v>
      </c>
      <c r="T1126">
        <f t="shared" si="92"/>
        <v>0</v>
      </c>
      <c r="U1126">
        <f t="shared" si="93"/>
        <v>60.71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4">
        <f t="shared" si="90"/>
        <v>42212.624189814815</v>
      </c>
      <c r="L1127" s="13">
        <f t="shared" si="89"/>
        <v>2015</v>
      </c>
      <c r="M1127" s="14">
        <f t="shared" si="91"/>
        <v>42272.624189814815</v>
      </c>
      <c r="N1127" t="b">
        <v>0</v>
      </c>
      <c r="O1127">
        <v>0</v>
      </c>
      <c r="P1127" t="b">
        <v>0</v>
      </c>
      <c r="Q1127" t="s">
        <v>8281</v>
      </c>
      <c r="R1127" s="10" t="s">
        <v>8331</v>
      </c>
      <c r="S1127" t="s">
        <v>8333</v>
      </c>
      <c r="T1127">
        <f t="shared" si="92"/>
        <v>0</v>
      </c>
      <c r="U1127">
        <f t="shared" si="93"/>
        <v>0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4">
        <f t="shared" si="90"/>
        <v>42535.327476851846</v>
      </c>
      <c r="L1128" s="13">
        <f t="shared" si="89"/>
        <v>2016</v>
      </c>
      <c r="M1128" s="14">
        <f t="shared" si="91"/>
        <v>42565.327476851846</v>
      </c>
      <c r="N1128" t="b">
        <v>0</v>
      </c>
      <c r="O1128">
        <v>2</v>
      </c>
      <c r="P1128" t="b">
        <v>0</v>
      </c>
      <c r="Q1128" t="s">
        <v>8281</v>
      </c>
      <c r="R1128" s="10" t="s">
        <v>8331</v>
      </c>
      <c r="S1128" t="s">
        <v>8333</v>
      </c>
      <c r="T1128">
        <f t="shared" si="92"/>
        <v>1</v>
      </c>
      <c r="U1128">
        <f t="shared" si="93"/>
        <v>5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4">
        <f t="shared" si="90"/>
        <v>41926.854166666664</v>
      </c>
      <c r="L1129" s="13">
        <f t="shared" si="89"/>
        <v>2014</v>
      </c>
      <c r="M1129" s="14">
        <f t="shared" si="91"/>
        <v>41957.895833333328</v>
      </c>
      <c r="N1129" t="b">
        <v>0</v>
      </c>
      <c r="O1129">
        <v>23</v>
      </c>
      <c r="P1129" t="b">
        <v>0</v>
      </c>
      <c r="Q1129" t="s">
        <v>8281</v>
      </c>
      <c r="R1129" s="10" t="s">
        <v>8331</v>
      </c>
      <c r="S1129" t="s">
        <v>8333</v>
      </c>
      <c r="T1129">
        <f t="shared" si="92"/>
        <v>2</v>
      </c>
      <c r="U1129">
        <f t="shared" si="93"/>
        <v>25.43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4">
        <f t="shared" si="90"/>
        <v>41828.649502314816</v>
      </c>
      <c r="L1130" s="13">
        <f t="shared" si="89"/>
        <v>2014</v>
      </c>
      <c r="M1130" s="14">
        <f t="shared" si="91"/>
        <v>41858.649502314816</v>
      </c>
      <c r="N1130" t="b">
        <v>0</v>
      </c>
      <c r="O1130">
        <v>1</v>
      </c>
      <c r="P1130" t="b">
        <v>0</v>
      </c>
      <c r="Q1130" t="s">
        <v>8281</v>
      </c>
      <c r="R1130" s="10" t="s">
        <v>8331</v>
      </c>
      <c r="S1130" t="s">
        <v>8333</v>
      </c>
      <c r="T1130">
        <f t="shared" si="92"/>
        <v>0</v>
      </c>
      <c r="U1130">
        <f t="shared" si="93"/>
        <v>1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4">
        <f t="shared" si="90"/>
        <v>42496.264965277776</v>
      </c>
      <c r="L1131" s="13">
        <f t="shared" si="89"/>
        <v>2016</v>
      </c>
      <c r="M1131" s="14">
        <f t="shared" si="91"/>
        <v>42526.264965277776</v>
      </c>
      <c r="N1131" t="b">
        <v>0</v>
      </c>
      <c r="O1131">
        <v>2</v>
      </c>
      <c r="P1131" t="b">
        <v>0</v>
      </c>
      <c r="Q1131" t="s">
        <v>8281</v>
      </c>
      <c r="R1131" s="10" t="s">
        <v>8331</v>
      </c>
      <c r="S1131" t="s">
        <v>8333</v>
      </c>
      <c r="T1131">
        <f t="shared" si="92"/>
        <v>0</v>
      </c>
      <c r="U1131">
        <f t="shared" si="93"/>
        <v>10.5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4">
        <f t="shared" si="90"/>
        <v>41908.996527777781</v>
      </c>
      <c r="L1132" s="13">
        <f t="shared" si="89"/>
        <v>2014</v>
      </c>
      <c r="M1132" s="14">
        <f t="shared" si="91"/>
        <v>41969.038194444445</v>
      </c>
      <c r="N1132" t="b">
        <v>0</v>
      </c>
      <c r="O1132">
        <v>3</v>
      </c>
      <c r="P1132" t="b">
        <v>0</v>
      </c>
      <c r="Q1132" t="s">
        <v>8281</v>
      </c>
      <c r="R1132" s="10" t="s">
        <v>8331</v>
      </c>
      <c r="S1132" t="s">
        <v>8333</v>
      </c>
      <c r="T1132">
        <f t="shared" si="92"/>
        <v>0</v>
      </c>
      <c r="U1132">
        <f t="shared" si="93"/>
        <v>3.67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4">
        <f t="shared" si="90"/>
        <v>42332.908194444448</v>
      </c>
      <c r="L1133" s="13">
        <f t="shared" si="89"/>
        <v>2015</v>
      </c>
      <c r="M1133" s="14">
        <f t="shared" si="91"/>
        <v>42362.908194444448</v>
      </c>
      <c r="N1133" t="b">
        <v>0</v>
      </c>
      <c r="O1133">
        <v>0</v>
      </c>
      <c r="P1133" t="b">
        <v>0</v>
      </c>
      <c r="Q1133" t="s">
        <v>8281</v>
      </c>
      <c r="R1133" s="10" t="s">
        <v>8331</v>
      </c>
      <c r="S1133" t="s">
        <v>8333</v>
      </c>
      <c r="T1133">
        <f t="shared" si="92"/>
        <v>0</v>
      </c>
      <c r="U1133">
        <f t="shared" si="93"/>
        <v>0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4">
        <f t="shared" si="90"/>
        <v>42706.115405092598</v>
      </c>
      <c r="L1134" s="13">
        <f t="shared" si="89"/>
        <v>2016</v>
      </c>
      <c r="M1134" s="14">
        <f t="shared" si="91"/>
        <v>42736.115405092598</v>
      </c>
      <c r="N1134" t="b">
        <v>0</v>
      </c>
      <c r="O1134">
        <v>13</v>
      </c>
      <c r="P1134" t="b">
        <v>0</v>
      </c>
      <c r="Q1134" t="s">
        <v>8281</v>
      </c>
      <c r="R1134" s="10" t="s">
        <v>8331</v>
      </c>
      <c r="S1134" t="s">
        <v>8333</v>
      </c>
      <c r="T1134">
        <f t="shared" si="92"/>
        <v>14</v>
      </c>
      <c r="U1134">
        <f t="shared" si="93"/>
        <v>110.62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4">
        <f t="shared" si="90"/>
        <v>41821.407187500001</v>
      </c>
      <c r="L1135" s="13">
        <f t="shared" si="89"/>
        <v>2014</v>
      </c>
      <c r="M1135" s="14">
        <f t="shared" si="91"/>
        <v>41851.407187500001</v>
      </c>
      <c r="N1135" t="b">
        <v>0</v>
      </c>
      <c r="O1135">
        <v>1</v>
      </c>
      <c r="P1135" t="b">
        <v>0</v>
      </c>
      <c r="Q1135" t="s">
        <v>8281</v>
      </c>
      <c r="R1135" s="10" t="s">
        <v>8331</v>
      </c>
      <c r="S1135" t="s">
        <v>8333</v>
      </c>
      <c r="T1135">
        <f t="shared" si="92"/>
        <v>1</v>
      </c>
      <c r="U1135">
        <f t="shared" si="93"/>
        <v>20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4">
        <f t="shared" si="90"/>
        <v>41958.285046296296</v>
      </c>
      <c r="L1136" s="13">
        <f t="shared" si="89"/>
        <v>2014</v>
      </c>
      <c r="M1136" s="14">
        <f t="shared" si="91"/>
        <v>41972.189583333333</v>
      </c>
      <c r="N1136" t="b">
        <v>0</v>
      </c>
      <c r="O1136">
        <v>1</v>
      </c>
      <c r="P1136" t="b">
        <v>0</v>
      </c>
      <c r="Q1136" t="s">
        <v>8281</v>
      </c>
      <c r="R1136" s="10" t="s">
        <v>8331</v>
      </c>
      <c r="S1136" t="s">
        <v>8333</v>
      </c>
      <c r="T1136">
        <f t="shared" si="92"/>
        <v>0</v>
      </c>
      <c r="U1136">
        <f t="shared" si="93"/>
        <v>1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4">
        <f t="shared" si="90"/>
        <v>42558.989513888882</v>
      </c>
      <c r="L1137" s="13">
        <f t="shared" si="89"/>
        <v>2016</v>
      </c>
      <c r="M1137" s="14">
        <f t="shared" si="91"/>
        <v>42588.989513888882</v>
      </c>
      <c r="N1137" t="b">
        <v>0</v>
      </c>
      <c r="O1137">
        <v>1</v>
      </c>
      <c r="P1137" t="b">
        <v>0</v>
      </c>
      <c r="Q1137" t="s">
        <v>8281</v>
      </c>
      <c r="R1137" s="10" t="s">
        <v>8331</v>
      </c>
      <c r="S1137" t="s">
        <v>8333</v>
      </c>
      <c r="T1137">
        <f t="shared" si="92"/>
        <v>5</v>
      </c>
      <c r="U1137">
        <f t="shared" si="93"/>
        <v>50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4">
        <f t="shared" si="90"/>
        <v>42327.671631944439</v>
      </c>
      <c r="L1138" s="13">
        <f t="shared" si="89"/>
        <v>2015</v>
      </c>
      <c r="M1138" s="14">
        <f t="shared" si="91"/>
        <v>42357.671631944439</v>
      </c>
      <c r="N1138" t="b">
        <v>0</v>
      </c>
      <c r="O1138">
        <v>6</v>
      </c>
      <c r="P1138" t="b">
        <v>0</v>
      </c>
      <c r="Q1138" t="s">
        <v>8281</v>
      </c>
      <c r="R1138" s="10" t="s">
        <v>8331</v>
      </c>
      <c r="S1138" t="s">
        <v>8333</v>
      </c>
      <c r="T1138">
        <f t="shared" si="92"/>
        <v>6</v>
      </c>
      <c r="U1138">
        <f t="shared" si="93"/>
        <v>45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4">
        <f t="shared" si="90"/>
        <v>42453.819687499999</v>
      </c>
      <c r="L1139" s="13">
        <f t="shared" si="89"/>
        <v>2016</v>
      </c>
      <c r="M1139" s="14">
        <f t="shared" si="91"/>
        <v>42483.819687499999</v>
      </c>
      <c r="N1139" t="b">
        <v>0</v>
      </c>
      <c r="O1139">
        <v>39</v>
      </c>
      <c r="P1139" t="b">
        <v>0</v>
      </c>
      <c r="Q1139" t="s">
        <v>8281</v>
      </c>
      <c r="R1139" s="10" t="s">
        <v>8331</v>
      </c>
      <c r="S1139" t="s">
        <v>8333</v>
      </c>
      <c r="T1139">
        <f t="shared" si="92"/>
        <v>40</v>
      </c>
      <c r="U1139">
        <f t="shared" si="93"/>
        <v>253.21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4">
        <f t="shared" si="90"/>
        <v>42736.9066087963</v>
      </c>
      <c r="L1140" s="13">
        <f t="shared" si="89"/>
        <v>2017</v>
      </c>
      <c r="M1140" s="14">
        <f t="shared" si="91"/>
        <v>42756.9066087963</v>
      </c>
      <c r="N1140" t="b">
        <v>0</v>
      </c>
      <c r="O1140">
        <v>4</v>
      </c>
      <c r="P1140" t="b">
        <v>0</v>
      </c>
      <c r="Q1140" t="s">
        <v>8281</v>
      </c>
      <c r="R1140" s="10" t="s">
        <v>8331</v>
      </c>
      <c r="S1140" t="s">
        <v>8333</v>
      </c>
      <c r="T1140">
        <f t="shared" si="92"/>
        <v>0</v>
      </c>
      <c r="U1140">
        <f t="shared" si="93"/>
        <v>31.25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4">
        <f t="shared" si="90"/>
        <v>41975.347523148142</v>
      </c>
      <c r="L1141" s="13">
        <f t="shared" si="89"/>
        <v>2014</v>
      </c>
      <c r="M1141" s="14">
        <f t="shared" si="91"/>
        <v>42005.347523148142</v>
      </c>
      <c r="N1141" t="b">
        <v>0</v>
      </c>
      <c r="O1141">
        <v>1</v>
      </c>
      <c r="P1141" t="b">
        <v>0</v>
      </c>
      <c r="Q1141" t="s">
        <v>8281</v>
      </c>
      <c r="R1141" s="10" t="s">
        <v>8331</v>
      </c>
      <c r="S1141" t="s">
        <v>8333</v>
      </c>
      <c r="T1141">
        <f t="shared" si="92"/>
        <v>0</v>
      </c>
      <c r="U1141">
        <f t="shared" si="93"/>
        <v>5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4">
        <f t="shared" si="90"/>
        <v>42192.462048611109</v>
      </c>
      <c r="L1142" s="13">
        <f t="shared" si="89"/>
        <v>2015</v>
      </c>
      <c r="M1142" s="14">
        <f t="shared" si="91"/>
        <v>42222.462048611109</v>
      </c>
      <c r="N1142" t="b">
        <v>0</v>
      </c>
      <c r="O1142">
        <v>0</v>
      </c>
      <c r="P1142" t="b">
        <v>0</v>
      </c>
      <c r="Q1142" t="s">
        <v>8281</v>
      </c>
      <c r="R1142" s="10" t="s">
        <v>8331</v>
      </c>
      <c r="S1142" t="s">
        <v>8333</v>
      </c>
      <c r="T1142">
        <f t="shared" si="92"/>
        <v>0</v>
      </c>
      <c r="U1142">
        <f t="shared" si="93"/>
        <v>0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4">
        <f t="shared" si="90"/>
        <v>42164.699652777781</v>
      </c>
      <c r="L1143" s="13">
        <f t="shared" si="89"/>
        <v>2015</v>
      </c>
      <c r="M1143" s="14">
        <f t="shared" si="91"/>
        <v>42194.699652777781</v>
      </c>
      <c r="N1143" t="b">
        <v>0</v>
      </c>
      <c r="O1143">
        <v>0</v>
      </c>
      <c r="P1143" t="b">
        <v>0</v>
      </c>
      <c r="Q1143" t="s">
        <v>8281</v>
      </c>
      <c r="R1143" s="10" t="s">
        <v>8331</v>
      </c>
      <c r="S1143" t="s">
        <v>8333</v>
      </c>
      <c r="T1143">
        <f t="shared" si="92"/>
        <v>0</v>
      </c>
      <c r="U1143">
        <f t="shared" si="93"/>
        <v>0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4">
        <f t="shared" si="90"/>
        <v>42022.006099537044</v>
      </c>
      <c r="L1144" s="13">
        <f t="shared" si="89"/>
        <v>2015</v>
      </c>
      <c r="M1144" s="14">
        <f t="shared" si="91"/>
        <v>42052.006099537044</v>
      </c>
      <c r="N1144" t="b">
        <v>0</v>
      </c>
      <c r="O1144">
        <v>0</v>
      </c>
      <c r="P1144" t="b">
        <v>0</v>
      </c>
      <c r="Q1144" t="s">
        <v>8281</v>
      </c>
      <c r="R1144" s="10" t="s">
        <v>8331</v>
      </c>
      <c r="S1144" t="s">
        <v>8333</v>
      </c>
      <c r="T1144">
        <f t="shared" si="92"/>
        <v>0</v>
      </c>
      <c r="U1144">
        <f t="shared" si="93"/>
        <v>0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4">
        <f t="shared" si="90"/>
        <v>42325.19358796296</v>
      </c>
      <c r="L1145" s="13">
        <f t="shared" si="89"/>
        <v>2015</v>
      </c>
      <c r="M1145" s="14">
        <f t="shared" si="91"/>
        <v>42355.19358796296</v>
      </c>
      <c r="N1145" t="b">
        <v>0</v>
      </c>
      <c r="O1145">
        <v>8</v>
      </c>
      <c r="P1145" t="b">
        <v>0</v>
      </c>
      <c r="Q1145" t="s">
        <v>8281</v>
      </c>
      <c r="R1145" s="10" t="s">
        <v>8331</v>
      </c>
      <c r="S1145" t="s">
        <v>8333</v>
      </c>
      <c r="T1145">
        <f t="shared" si="92"/>
        <v>0</v>
      </c>
      <c r="U1145">
        <f t="shared" si="93"/>
        <v>23.25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4">
        <f t="shared" si="90"/>
        <v>42093.181944444441</v>
      </c>
      <c r="L1146" s="13">
        <f t="shared" si="89"/>
        <v>2015</v>
      </c>
      <c r="M1146" s="14">
        <f t="shared" si="91"/>
        <v>42123.181944444441</v>
      </c>
      <c r="N1146" t="b">
        <v>0</v>
      </c>
      <c r="O1146">
        <v>0</v>
      </c>
      <c r="P1146" t="b">
        <v>0</v>
      </c>
      <c r="Q1146" t="s">
        <v>8282</v>
      </c>
      <c r="R1146" s="10" t="s">
        <v>8334</v>
      </c>
      <c r="S1146" t="s">
        <v>8335</v>
      </c>
      <c r="T1146">
        <f t="shared" si="92"/>
        <v>0</v>
      </c>
      <c r="U1146">
        <f t="shared" si="93"/>
        <v>0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4">
        <f t="shared" si="90"/>
        <v>41854.747592592597</v>
      </c>
      <c r="L1147" s="13">
        <f t="shared" si="89"/>
        <v>2014</v>
      </c>
      <c r="M1147" s="14">
        <f t="shared" si="91"/>
        <v>41914.747592592597</v>
      </c>
      <c r="N1147" t="b">
        <v>0</v>
      </c>
      <c r="O1147">
        <v>1</v>
      </c>
      <c r="P1147" t="b">
        <v>0</v>
      </c>
      <c r="Q1147" t="s">
        <v>8282</v>
      </c>
      <c r="R1147" s="10" t="s">
        <v>8334</v>
      </c>
      <c r="S1147" t="s">
        <v>8335</v>
      </c>
      <c r="T1147">
        <f t="shared" si="92"/>
        <v>0</v>
      </c>
      <c r="U1147">
        <f t="shared" si="93"/>
        <v>100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4">
        <f t="shared" si="90"/>
        <v>41723.9533912037</v>
      </c>
      <c r="L1148" s="13">
        <f t="shared" si="89"/>
        <v>2014</v>
      </c>
      <c r="M1148" s="14">
        <f t="shared" si="91"/>
        <v>41761.9533912037</v>
      </c>
      <c r="N1148" t="b">
        <v>0</v>
      </c>
      <c r="O1148">
        <v>12</v>
      </c>
      <c r="P1148" t="b">
        <v>0</v>
      </c>
      <c r="Q1148" t="s">
        <v>8282</v>
      </c>
      <c r="R1148" s="10" t="s">
        <v>8334</v>
      </c>
      <c r="S1148" t="s">
        <v>8335</v>
      </c>
      <c r="T1148">
        <f t="shared" si="92"/>
        <v>9</v>
      </c>
      <c r="U1148">
        <f t="shared" si="93"/>
        <v>44.17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4">
        <f t="shared" si="90"/>
        <v>41871.972025462965</v>
      </c>
      <c r="L1149" s="13">
        <f t="shared" si="89"/>
        <v>2014</v>
      </c>
      <c r="M1149" s="14">
        <f t="shared" si="91"/>
        <v>41931.972025462965</v>
      </c>
      <c r="N1149" t="b">
        <v>0</v>
      </c>
      <c r="O1149">
        <v>0</v>
      </c>
      <c r="P1149" t="b">
        <v>0</v>
      </c>
      <c r="Q1149" t="s">
        <v>8282</v>
      </c>
      <c r="R1149" s="10" t="s">
        <v>8334</v>
      </c>
      <c r="S1149" t="s">
        <v>8335</v>
      </c>
      <c r="T1149">
        <f t="shared" si="92"/>
        <v>0</v>
      </c>
      <c r="U1149">
        <f t="shared" si="93"/>
        <v>0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4">
        <f t="shared" si="90"/>
        <v>42675.171076388884</v>
      </c>
      <c r="L1150" s="13">
        <f t="shared" si="89"/>
        <v>2016</v>
      </c>
      <c r="M1150" s="14">
        <f t="shared" si="91"/>
        <v>42705.212743055556</v>
      </c>
      <c r="N1150" t="b">
        <v>0</v>
      </c>
      <c r="O1150">
        <v>3</v>
      </c>
      <c r="P1150" t="b">
        <v>0</v>
      </c>
      <c r="Q1150" t="s">
        <v>8282</v>
      </c>
      <c r="R1150" s="10" t="s">
        <v>8334</v>
      </c>
      <c r="S1150" t="s">
        <v>8335</v>
      </c>
      <c r="T1150">
        <f t="shared" si="92"/>
        <v>0</v>
      </c>
      <c r="U1150">
        <f t="shared" si="93"/>
        <v>24.33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4">
        <f t="shared" si="90"/>
        <v>42507.71025462963</v>
      </c>
      <c r="L1151" s="13">
        <f t="shared" si="89"/>
        <v>2016</v>
      </c>
      <c r="M1151" s="14">
        <f t="shared" si="91"/>
        <v>42537.71025462963</v>
      </c>
      <c r="N1151" t="b">
        <v>0</v>
      </c>
      <c r="O1151">
        <v>2</v>
      </c>
      <c r="P1151" t="b">
        <v>0</v>
      </c>
      <c r="Q1151" t="s">
        <v>8282</v>
      </c>
      <c r="R1151" s="10" t="s">
        <v>8334</v>
      </c>
      <c r="S1151" t="s">
        <v>8335</v>
      </c>
      <c r="T1151">
        <f t="shared" si="92"/>
        <v>0</v>
      </c>
      <c r="U1151">
        <f t="shared" si="93"/>
        <v>37.5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4">
        <f t="shared" si="90"/>
        <v>42317.954571759255</v>
      </c>
      <c r="L1152" s="13">
        <f t="shared" si="89"/>
        <v>2015</v>
      </c>
      <c r="M1152" s="14">
        <f t="shared" si="91"/>
        <v>42377.954571759255</v>
      </c>
      <c r="N1152" t="b">
        <v>0</v>
      </c>
      <c r="O1152">
        <v>6</v>
      </c>
      <c r="P1152" t="b">
        <v>0</v>
      </c>
      <c r="Q1152" t="s">
        <v>8282</v>
      </c>
      <c r="R1152" s="10" t="s">
        <v>8334</v>
      </c>
      <c r="S1152" t="s">
        <v>8335</v>
      </c>
      <c r="T1152">
        <f t="shared" si="92"/>
        <v>10</v>
      </c>
      <c r="U1152">
        <f t="shared" si="93"/>
        <v>42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4">
        <f t="shared" si="90"/>
        <v>42224.102581018517</v>
      </c>
      <c r="L1153" s="13">
        <f t="shared" si="89"/>
        <v>2015</v>
      </c>
      <c r="M1153" s="14">
        <f t="shared" si="91"/>
        <v>42254.102581018517</v>
      </c>
      <c r="N1153" t="b">
        <v>0</v>
      </c>
      <c r="O1153">
        <v>0</v>
      </c>
      <c r="P1153" t="b">
        <v>0</v>
      </c>
      <c r="Q1153" t="s">
        <v>8282</v>
      </c>
      <c r="R1153" s="10" t="s">
        <v>8334</v>
      </c>
      <c r="S1153" t="s">
        <v>8335</v>
      </c>
      <c r="T1153">
        <f t="shared" si="92"/>
        <v>0</v>
      </c>
      <c r="U1153">
        <f t="shared" si="93"/>
        <v>0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4">
        <f t="shared" si="90"/>
        <v>42109.709629629629</v>
      </c>
      <c r="L1154" s="13">
        <f t="shared" si="89"/>
        <v>2015</v>
      </c>
      <c r="M1154" s="14">
        <f t="shared" si="91"/>
        <v>42139.709629629629</v>
      </c>
      <c r="N1154" t="b">
        <v>0</v>
      </c>
      <c r="O1154">
        <v>15</v>
      </c>
      <c r="P1154" t="b">
        <v>0</v>
      </c>
      <c r="Q1154" t="s">
        <v>8282</v>
      </c>
      <c r="R1154" s="10" t="s">
        <v>8334</v>
      </c>
      <c r="S1154" t="s">
        <v>8335</v>
      </c>
      <c r="T1154">
        <f t="shared" si="92"/>
        <v>6</v>
      </c>
      <c r="U1154">
        <f t="shared" si="93"/>
        <v>60.73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4">
        <f t="shared" si="90"/>
        <v>42143.714178240742</v>
      </c>
      <c r="L1155" s="13">
        <f t="shared" ref="L1155:L1218" si="94">YEAR(K1155)</f>
        <v>2015</v>
      </c>
      <c r="M1155" s="14">
        <f t="shared" si="91"/>
        <v>42173.714178240742</v>
      </c>
      <c r="N1155" t="b">
        <v>0</v>
      </c>
      <c r="O1155">
        <v>1</v>
      </c>
      <c r="P1155" t="b">
        <v>0</v>
      </c>
      <c r="Q1155" t="s">
        <v>8282</v>
      </c>
      <c r="R1155" s="10" t="s">
        <v>8334</v>
      </c>
      <c r="S1155" t="s">
        <v>8335</v>
      </c>
      <c r="T1155">
        <f t="shared" si="92"/>
        <v>1</v>
      </c>
      <c r="U1155">
        <f t="shared" si="93"/>
        <v>50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4">
        <f t="shared" si="90"/>
        <v>42223.108865740738</v>
      </c>
      <c r="L1156" s="13">
        <f t="shared" si="94"/>
        <v>2015</v>
      </c>
      <c r="M1156" s="14">
        <f t="shared" si="91"/>
        <v>42253.108865740738</v>
      </c>
      <c r="N1156" t="b">
        <v>0</v>
      </c>
      <c r="O1156">
        <v>3</v>
      </c>
      <c r="P1156" t="b">
        <v>0</v>
      </c>
      <c r="Q1156" t="s">
        <v>8282</v>
      </c>
      <c r="R1156" s="10" t="s">
        <v>8334</v>
      </c>
      <c r="S1156" t="s">
        <v>8335</v>
      </c>
      <c r="T1156">
        <f t="shared" si="92"/>
        <v>7</v>
      </c>
      <c r="U1156">
        <f t="shared" si="93"/>
        <v>108.33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4">
        <f t="shared" si="90"/>
        <v>41835.763981481483</v>
      </c>
      <c r="L1157" s="13">
        <f t="shared" si="94"/>
        <v>2014</v>
      </c>
      <c r="M1157" s="14">
        <f t="shared" si="91"/>
        <v>41865.763981481483</v>
      </c>
      <c r="N1157" t="b">
        <v>0</v>
      </c>
      <c r="O1157">
        <v>8</v>
      </c>
      <c r="P1157" t="b">
        <v>0</v>
      </c>
      <c r="Q1157" t="s">
        <v>8282</v>
      </c>
      <c r="R1157" s="10" t="s">
        <v>8334</v>
      </c>
      <c r="S1157" t="s">
        <v>8335</v>
      </c>
      <c r="T1157">
        <f t="shared" si="92"/>
        <v>1</v>
      </c>
      <c r="U1157">
        <f t="shared" si="93"/>
        <v>23.5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4">
        <f t="shared" si="90"/>
        <v>42029.07131944444</v>
      </c>
      <c r="L1158" s="13">
        <f t="shared" si="94"/>
        <v>2015</v>
      </c>
      <c r="M1158" s="14">
        <f t="shared" si="91"/>
        <v>42059.07131944444</v>
      </c>
      <c r="N1158" t="b">
        <v>0</v>
      </c>
      <c r="O1158">
        <v>0</v>
      </c>
      <c r="P1158" t="b">
        <v>0</v>
      </c>
      <c r="Q1158" t="s">
        <v>8282</v>
      </c>
      <c r="R1158" s="10" t="s">
        <v>8334</v>
      </c>
      <c r="S1158" t="s">
        <v>8335</v>
      </c>
      <c r="T1158">
        <f t="shared" si="92"/>
        <v>0</v>
      </c>
      <c r="U1158">
        <f t="shared" si="93"/>
        <v>0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4">
        <f t="shared" si="90"/>
        <v>41918.628240740742</v>
      </c>
      <c r="L1159" s="13">
        <f t="shared" si="94"/>
        <v>2014</v>
      </c>
      <c r="M1159" s="14">
        <f t="shared" si="91"/>
        <v>41978.669907407413</v>
      </c>
      <c r="N1159" t="b">
        <v>0</v>
      </c>
      <c r="O1159">
        <v>3</v>
      </c>
      <c r="P1159" t="b">
        <v>0</v>
      </c>
      <c r="Q1159" t="s">
        <v>8282</v>
      </c>
      <c r="R1159" s="10" t="s">
        <v>8334</v>
      </c>
      <c r="S1159" t="s">
        <v>8335</v>
      </c>
      <c r="T1159">
        <f t="shared" si="92"/>
        <v>2</v>
      </c>
      <c r="U1159">
        <f t="shared" si="93"/>
        <v>50.33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4">
        <f t="shared" si="90"/>
        <v>41952.09175925926</v>
      </c>
      <c r="L1160" s="13">
        <f t="shared" si="94"/>
        <v>2014</v>
      </c>
      <c r="M1160" s="14">
        <f t="shared" si="91"/>
        <v>41982.09175925926</v>
      </c>
      <c r="N1160" t="b">
        <v>0</v>
      </c>
      <c r="O1160">
        <v>3</v>
      </c>
      <c r="P1160" t="b">
        <v>0</v>
      </c>
      <c r="Q1160" t="s">
        <v>8282</v>
      </c>
      <c r="R1160" s="10" t="s">
        <v>8334</v>
      </c>
      <c r="S1160" t="s">
        <v>8335</v>
      </c>
      <c r="T1160">
        <f t="shared" si="92"/>
        <v>0</v>
      </c>
      <c r="U1160">
        <f t="shared" si="93"/>
        <v>11.67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4">
        <f t="shared" si="90"/>
        <v>42154.726446759261</v>
      </c>
      <c r="L1161" s="13">
        <f t="shared" si="94"/>
        <v>2015</v>
      </c>
      <c r="M1161" s="14">
        <f t="shared" si="91"/>
        <v>42185.65625</v>
      </c>
      <c r="N1161" t="b">
        <v>0</v>
      </c>
      <c r="O1161">
        <v>0</v>
      </c>
      <c r="P1161" t="b">
        <v>0</v>
      </c>
      <c r="Q1161" t="s">
        <v>8282</v>
      </c>
      <c r="R1161" s="10" t="s">
        <v>8334</v>
      </c>
      <c r="S1161" t="s">
        <v>8335</v>
      </c>
      <c r="T1161">
        <f t="shared" si="92"/>
        <v>0</v>
      </c>
      <c r="U1161">
        <f t="shared" si="93"/>
        <v>0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4">
        <f t="shared" ref="K1162:K1225" si="95">(((J1162/60)/60)/24)+DATE(1970,1,1)</f>
        <v>42061.154930555553</v>
      </c>
      <c r="L1162" s="13">
        <f t="shared" si="94"/>
        <v>2015</v>
      </c>
      <c r="M1162" s="14">
        <f t="shared" ref="M1162:M1225" si="96">(((I1162/60)/60)/24)+DATE(1970,1,1)</f>
        <v>42091.113263888896</v>
      </c>
      <c r="N1162" t="b">
        <v>0</v>
      </c>
      <c r="O1162">
        <v>19</v>
      </c>
      <c r="P1162" t="b">
        <v>0</v>
      </c>
      <c r="Q1162" t="s">
        <v>8282</v>
      </c>
      <c r="R1162" s="10" t="s">
        <v>8334</v>
      </c>
      <c r="S1162" t="s">
        <v>8335</v>
      </c>
      <c r="T1162">
        <f t="shared" ref="T1162:T1225" si="97">ROUND(E1162/D1162*100,0)</f>
        <v>4</v>
      </c>
      <c r="U1162">
        <f t="shared" ref="U1162:U1225" si="98">IFERROR(ROUND(E1162/O1162,2),0)</f>
        <v>60.79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4">
        <f t="shared" si="95"/>
        <v>42122.629502314812</v>
      </c>
      <c r="L1163" s="13">
        <f t="shared" si="94"/>
        <v>2015</v>
      </c>
      <c r="M1163" s="14">
        <f t="shared" si="96"/>
        <v>42143.629502314812</v>
      </c>
      <c r="N1163" t="b">
        <v>0</v>
      </c>
      <c r="O1163">
        <v>0</v>
      </c>
      <c r="P1163" t="b">
        <v>0</v>
      </c>
      <c r="Q1163" t="s">
        <v>8282</v>
      </c>
      <c r="R1163" s="10" t="s">
        <v>8334</v>
      </c>
      <c r="S1163" t="s">
        <v>8335</v>
      </c>
      <c r="T1163">
        <f t="shared" si="97"/>
        <v>0</v>
      </c>
      <c r="U1163">
        <f t="shared" si="98"/>
        <v>0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4">
        <f t="shared" si="95"/>
        <v>41876.683611111112</v>
      </c>
      <c r="L1164" s="13">
        <f t="shared" si="94"/>
        <v>2014</v>
      </c>
      <c r="M1164" s="14">
        <f t="shared" si="96"/>
        <v>41907.683611111112</v>
      </c>
      <c r="N1164" t="b">
        <v>0</v>
      </c>
      <c r="O1164">
        <v>2</v>
      </c>
      <c r="P1164" t="b">
        <v>0</v>
      </c>
      <c r="Q1164" t="s">
        <v>8282</v>
      </c>
      <c r="R1164" s="10" t="s">
        <v>8334</v>
      </c>
      <c r="S1164" t="s">
        <v>8335</v>
      </c>
      <c r="T1164">
        <f t="shared" si="97"/>
        <v>0</v>
      </c>
      <c r="U1164">
        <f t="shared" si="98"/>
        <v>17.5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4">
        <f t="shared" si="95"/>
        <v>41830.723611111112</v>
      </c>
      <c r="L1165" s="13">
        <f t="shared" si="94"/>
        <v>2014</v>
      </c>
      <c r="M1165" s="14">
        <f t="shared" si="96"/>
        <v>41860.723611111112</v>
      </c>
      <c r="N1165" t="b">
        <v>0</v>
      </c>
      <c r="O1165">
        <v>0</v>
      </c>
      <c r="P1165" t="b">
        <v>0</v>
      </c>
      <c r="Q1165" t="s">
        <v>8282</v>
      </c>
      <c r="R1165" s="10" t="s">
        <v>8334</v>
      </c>
      <c r="S1165" t="s">
        <v>8335</v>
      </c>
      <c r="T1165">
        <f t="shared" si="97"/>
        <v>0</v>
      </c>
      <c r="U1165">
        <f t="shared" si="98"/>
        <v>0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4">
        <f t="shared" si="95"/>
        <v>42509.724328703705</v>
      </c>
      <c r="L1166" s="13">
        <f t="shared" si="94"/>
        <v>2016</v>
      </c>
      <c r="M1166" s="14">
        <f t="shared" si="96"/>
        <v>42539.724328703705</v>
      </c>
      <c r="N1166" t="b">
        <v>0</v>
      </c>
      <c r="O1166">
        <v>0</v>
      </c>
      <c r="P1166" t="b">
        <v>0</v>
      </c>
      <c r="Q1166" t="s">
        <v>8282</v>
      </c>
      <c r="R1166" s="10" t="s">
        <v>8334</v>
      </c>
      <c r="S1166" t="s">
        <v>8335</v>
      </c>
      <c r="T1166">
        <f t="shared" si="97"/>
        <v>0</v>
      </c>
      <c r="U1166">
        <f t="shared" si="98"/>
        <v>0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4">
        <f t="shared" si="95"/>
        <v>41792.214467592588</v>
      </c>
      <c r="L1167" s="13">
        <f t="shared" si="94"/>
        <v>2014</v>
      </c>
      <c r="M1167" s="14">
        <f t="shared" si="96"/>
        <v>41826.214467592588</v>
      </c>
      <c r="N1167" t="b">
        <v>0</v>
      </c>
      <c r="O1167">
        <v>25</v>
      </c>
      <c r="P1167" t="b">
        <v>0</v>
      </c>
      <c r="Q1167" t="s">
        <v>8282</v>
      </c>
      <c r="R1167" s="10" t="s">
        <v>8334</v>
      </c>
      <c r="S1167" t="s">
        <v>8335</v>
      </c>
      <c r="T1167">
        <f t="shared" si="97"/>
        <v>21</v>
      </c>
      <c r="U1167">
        <f t="shared" si="98"/>
        <v>82.82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4">
        <f t="shared" si="95"/>
        <v>42150.485439814816</v>
      </c>
      <c r="L1168" s="13">
        <f t="shared" si="94"/>
        <v>2015</v>
      </c>
      <c r="M1168" s="14">
        <f t="shared" si="96"/>
        <v>42181.166666666672</v>
      </c>
      <c r="N1168" t="b">
        <v>0</v>
      </c>
      <c r="O1168">
        <v>8</v>
      </c>
      <c r="P1168" t="b">
        <v>0</v>
      </c>
      <c r="Q1168" t="s">
        <v>8282</v>
      </c>
      <c r="R1168" s="10" t="s">
        <v>8334</v>
      </c>
      <c r="S1168" t="s">
        <v>8335</v>
      </c>
      <c r="T1168">
        <f t="shared" si="97"/>
        <v>19</v>
      </c>
      <c r="U1168">
        <f t="shared" si="98"/>
        <v>358.88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4">
        <f t="shared" si="95"/>
        <v>41863.734895833331</v>
      </c>
      <c r="L1169" s="13">
        <f t="shared" si="94"/>
        <v>2014</v>
      </c>
      <c r="M1169" s="14">
        <f t="shared" si="96"/>
        <v>41894.734895833331</v>
      </c>
      <c r="N1169" t="b">
        <v>0</v>
      </c>
      <c r="O1169">
        <v>16</v>
      </c>
      <c r="P1169" t="b">
        <v>0</v>
      </c>
      <c r="Q1169" t="s">
        <v>8282</v>
      </c>
      <c r="R1169" s="10" t="s">
        <v>8334</v>
      </c>
      <c r="S1169" t="s">
        <v>8335</v>
      </c>
      <c r="T1169">
        <f t="shared" si="97"/>
        <v>2</v>
      </c>
      <c r="U1169">
        <f t="shared" si="98"/>
        <v>61.19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4">
        <f t="shared" si="95"/>
        <v>42605.053993055553</v>
      </c>
      <c r="L1170" s="13">
        <f t="shared" si="94"/>
        <v>2016</v>
      </c>
      <c r="M1170" s="14">
        <f t="shared" si="96"/>
        <v>42635.053993055553</v>
      </c>
      <c r="N1170" t="b">
        <v>0</v>
      </c>
      <c r="O1170">
        <v>3</v>
      </c>
      <c r="P1170" t="b">
        <v>0</v>
      </c>
      <c r="Q1170" t="s">
        <v>8282</v>
      </c>
      <c r="R1170" s="10" t="s">
        <v>8334</v>
      </c>
      <c r="S1170" t="s">
        <v>8335</v>
      </c>
      <c r="T1170">
        <f t="shared" si="97"/>
        <v>6</v>
      </c>
      <c r="U1170">
        <f t="shared" si="98"/>
        <v>340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4">
        <f t="shared" si="95"/>
        <v>42027.353738425925</v>
      </c>
      <c r="L1171" s="13">
        <f t="shared" si="94"/>
        <v>2015</v>
      </c>
      <c r="M1171" s="14">
        <f t="shared" si="96"/>
        <v>42057.353738425925</v>
      </c>
      <c r="N1171" t="b">
        <v>0</v>
      </c>
      <c r="O1171">
        <v>3</v>
      </c>
      <c r="P1171" t="b">
        <v>0</v>
      </c>
      <c r="Q1171" t="s">
        <v>8282</v>
      </c>
      <c r="R1171" s="10" t="s">
        <v>8334</v>
      </c>
      <c r="S1171" t="s">
        <v>8335</v>
      </c>
      <c r="T1171">
        <f t="shared" si="97"/>
        <v>0</v>
      </c>
      <c r="U1171">
        <f t="shared" si="98"/>
        <v>5.67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4">
        <f t="shared" si="95"/>
        <v>42124.893182870372</v>
      </c>
      <c r="L1172" s="13">
        <f t="shared" si="94"/>
        <v>2015</v>
      </c>
      <c r="M1172" s="14">
        <f t="shared" si="96"/>
        <v>42154.893182870372</v>
      </c>
      <c r="N1172" t="b">
        <v>0</v>
      </c>
      <c r="O1172">
        <v>2</v>
      </c>
      <c r="P1172" t="b">
        <v>0</v>
      </c>
      <c r="Q1172" t="s">
        <v>8282</v>
      </c>
      <c r="R1172" s="10" t="s">
        <v>8334</v>
      </c>
      <c r="S1172" t="s">
        <v>8335</v>
      </c>
      <c r="T1172">
        <f t="shared" si="97"/>
        <v>0</v>
      </c>
      <c r="U1172">
        <f t="shared" si="98"/>
        <v>50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4">
        <f t="shared" si="95"/>
        <v>41938.804710648146</v>
      </c>
      <c r="L1173" s="13">
        <f t="shared" si="94"/>
        <v>2014</v>
      </c>
      <c r="M1173" s="14">
        <f t="shared" si="96"/>
        <v>41956.846377314811</v>
      </c>
      <c r="N1173" t="b">
        <v>0</v>
      </c>
      <c r="O1173">
        <v>1</v>
      </c>
      <c r="P1173" t="b">
        <v>0</v>
      </c>
      <c r="Q1173" t="s">
        <v>8282</v>
      </c>
      <c r="R1173" s="10" t="s">
        <v>8334</v>
      </c>
      <c r="S1173" t="s">
        <v>8335</v>
      </c>
      <c r="T1173">
        <f t="shared" si="97"/>
        <v>0</v>
      </c>
      <c r="U1173">
        <f t="shared" si="98"/>
        <v>25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4">
        <f t="shared" si="95"/>
        <v>41841.682314814818</v>
      </c>
      <c r="L1174" s="13">
        <f t="shared" si="94"/>
        <v>2014</v>
      </c>
      <c r="M1174" s="14">
        <f t="shared" si="96"/>
        <v>41871.682314814818</v>
      </c>
      <c r="N1174" t="b">
        <v>0</v>
      </c>
      <c r="O1174">
        <v>0</v>
      </c>
      <c r="P1174" t="b">
        <v>0</v>
      </c>
      <c r="Q1174" t="s">
        <v>8282</v>
      </c>
      <c r="R1174" s="10" t="s">
        <v>8334</v>
      </c>
      <c r="S1174" t="s">
        <v>8335</v>
      </c>
      <c r="T1174">
        <f t="shared" si="97"/>
        <v>0</v>
      </c>
      <c r="U1174">
        <f t="shared" si="98"/>
        <v>0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4">
        <f t="shared" si="95"/>
        <v>42184.185844907406</v>
      </c>
      <c r="L1175" s="13">
        <f t="shared" si="94"/>
        <v>2015</v>
      </c>
      <c r="M1175" s="14">
        <f t="shared" si="96"/>
        <v>42219.185844907406</v>
      </c>
      <c r="N1175" t="b">
        <v>0</v>
      </c>
      <c r="O1175">
        <v>1</v>
      </c>
      <c r="P1175" t="b">
        <v>0</v>
      </c>
      <c r="Q1175" t="s">
        <v>8282</v>
      </c>
      <c r="R1175" s="10" t="s">
        <v>8334</v>
      </c>
      <c r="S1175" t="s">
        <v>8335</v>
      </c>
      <c r="T1175">
        <f t="shared" si="97"/>
        <v>0</v>
      </c>
      <c r="U1175">
        <f t="shared" si="98"/>
        <v>30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4">
        <f t="shared" si="95"/>
        <v>42468.84174768519</v>
      </c>
      <c r="L1176" s="13">
        <f t="shared" si="94"/>
        <v>2016</v>
      </c>
      <c r="M1176" s="14">
        <f t="shared" si="96"/>
        <v>42498.84174768519</v>
      </c>
      <c r="N1176" t="b">
        <v>0</v>
      </c>
      <c r="O1176">
        <v>19</v>
      </c>
      <c r="P1176" t="b">
        <v>0</v>
      </c>
      <c r="Q1176" t="s">
        <v>8282</v>
      </c>
      <c r="R1176" s="10" t="s">
        <v>8334</v>
      </c>
      <c r="S1176" t="s">
        <v>8335</v>
      </c>
      <c r="T1176">
        <f t="shared" si="97"/>
        <v>6</v>
      </c>
      <c r="U1176">
        <f t="shared" si="98"/>
        <v>46.63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4">
        <f t="shared" si="95"/>
        <v>42170.728460648148</v>
      </c>
      <c r="L1177" s="13">
        <f t="shared" si="94"/>
        <v>2015</v>
      </c>
      <c r="M1177" s="14">
        <f t="shared" si="96"/>
        <v>42200.728460648148</v>
      </c>
      <c r="N1177" t="b">
        <v>0</v>
      </c>
      <c r="O1177">
        <v>9</v>
      </c>
      <c r="P1177" t="b">
        <v>0</v>
      </c>
      <c r="Q1177" t="s">
        <v>8282</v>
      </c>
      <c r="R1177" s="10" t="s">
        <v>8334</v>
      </c>
      <c r="S1177" t="s">
        <v>8335</v>
      </c>
      <c r="T1177">
        <f t="shared" si="97"/>
        <v>3</v>
      </c>
      <c r="U1177">
        <f t="shared" si="98"/>
        <v>65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4">
        <f t="shared" si="95"/>
        <v>42746.019652777773</v>
      </c>
      <c r="L1178" s="13">
        <f t="shared" si="94"/>
        <v>2017</v>
      </c>
      <c r="M1178" s="14">
        <f t="shared" si="96"/>
        <v>42800.541666666672</v>
      </c>
      <c r="N1178" t="b">
        <v>0</v>
      </c>
      <c r="O1178">
        <v>1</v>
      </c>
      <c r="P1178" t="b">
        <v>0</v>
      </c>
      <c r="Q1178" t="s">
        <v>8282</v>
      </c>
      <c r="R1178" s="10" t="s">
        <v>8334</v>
      </c>
      <c r="S1178" t="s">
        <v>8335</v>
      </c>
      <c r="T1178">
        <f t="shared" si="97"/>
        <v>0</v>
      </c>
      <c r="U1178">
        <f t="shared" si="98"/>
        <v>10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4">
        <f t="shared" si="95"/>
        <v>41897.660833333335</v>
      </c>
      <c r="L1179" s="13">
        <f t="shared" si="94"/>
        <v>2014</v>
      </c>
      <c r="M1179" s="14">
        <f t="shared" si="96"/>
        <v>41927.660833333335</v>
      </c>
      <c r="N1179" t="b">
        <v>0</v>
      </c>
      <c r="O1179">
        <v>0</v>
      </c>
      <c r="P1179" t="b">
        <v>0</v>
      </c>
      <c r="Q1179" t="s">
        <v>8282</v>
      </c>
      <c r="R1179" s="10" t="s">
        <v>8334</v>
      </c>
      <c r="S1179" t="s">
        <v>8335</v>
      </c>
      <c r="T1179">
        <f t="shared" si="97"/>
        <v>0</v>
      </c>
      <c r="U1179">
        <f t="shared" si="98"/>
        <v>0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4">
        <f t="shared" si="95"/>
        <v>41837.905694444446</v>
      </c>
      <c r="L1180" s="13">
        <f t="shared" si="94"/>
        <v>2014</v>
      </c>
      <c r="M1180" s="14">
        <f t="shared" si="96"/>
        <v>41867.905694444446</v>
      </c>
      <c r="N1180" t="b">
        <v>0</v>
      </c>
      <c r="O1180">
        <v>1</v>
      </c>
      <c r="P1180" t="b">
        <v>0</v>
      </c>
      <c r="Q1180" t="s">
        <v>8282</v>
      </c>
      <c r="R1180" s="10" t="s">
        <v>8334</v>
      </c>
      <c r="S1180" t="s">
        <v>8335</v>
      </c>
      <c r="T1180">
        <f t="shared" si="97"/>
        <v>0</v>
      </c>
      <c r="U1180">
        <f t="shared" si="98"/>
        <v>5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4">
        <f t="shared" si="95"/>
        <v>42275.720219907409</v>
      </c>
      <c r="L1181" s="13">
        <f t="shared" si="94"/>
        <v>2015</v>
      </c>
      <c r="M1181" s="14">
        <f t="shared" si="96"/>
        <v>42305.720219907409</v>
      </c>
      <c r="N1181" t="b">
        <v>0</v>
      </c>
      <c r="O1181">
        <v>5</v>
      </c>
      <c r="P1181" t="b">
        <v>0</v>
      </c>
      <c r="Q1181" t="s">
        <v>8282</v>
      </c>
      <c r="R1181" s="10" t="s">
        <v>8334</v>
      </c>
      <c r="S1181" t="s">
        <v>8335</v>
      </c>
      <c r="T1181">
        <f t="shared" si="97"/>
        <v>5</v>
      </c>
      <c r="U1181">
        <f t="shared" si="98"/>
        <v>640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4">
        <f t="shared" si="95"/>
        <v>41781.806875000002</v>
      </c>
      <c r="L1182" s="13">
        <f t="shared" si="94"/>
        <v>2014</v>
      </c>
      <c r="M1182" s="14">
        <f t="shared" si="96"/>
        <v>41818.806875000002</v>
      </c>
      <c r="N1182" t="b">
        <v>0</v>
      </c>
      <c r="O1182">
        <v>85</v>
      </c>
      <c r="P1182" t="b">
        <v>0</v>
      </c>
      <c r="Q1182" t="s">
        <v>8282</v>
      </c>
      <c r="R1182" s="10" t="s">
        <v>8334</v>
      </c>
      <c r="S1182" t="s">
        <v>8335</v>
      </c>
      <c r="T1182">
        <f t="shared" si="97"/>
        <v>12</v>
      </c>
      <c r="U1182">
        <f t="shared" si="98"/>
        <v>69.12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4">
        <f t="shared" si="95"/>
        <v>42034.339363425926</v>
      </c>
      <c r="L1183" s="13">
        <f t="shared" si="94"/>
        <v>2015</v>
      </c>
      <c r="M1183" s="14">
        <f t="shared" si="96"/>
        <v>42064.339363425926</v>
      </c>
      <c r="N1183" t="b">
        <v>0</v>
      </c>
      <c r="O1183">
        <v>3</v>
      </c>
      <c r="P1183" t="b">
        <v>0</v>
      </c>
      <c r="Q1183" t="s">
        <v>8282</v>
      </c>
      <c r="R1183" s="10" t="s">
        <v>8334</v>
      </c>
      <c r="S1183" t="s">
        <v>8335</v>
      </c>
      <c r="T1183">
        <f t="shared" si="97"/>
        <v>0</v>
      </c>
      <c r="U1183">
        <f t="shared" si="98"/>
        <v>1.33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4">
        <f t="shared" si="95"/>
        <v>42728.827407407407</v>
      </c>
      <c r="L1184" s="13">
        <f t="shared" si="94"/>
        <v>2016</v>
      </c>
      <c r="M1184" s="14">
        <f t="shared" si="96"/>
        <v>42747.695833333331</v>
      </c>
      <c r="N1184" t="b">
        <v>0</v>
      </c>
      <c r="O1184">
        <v>4</v>
      </c>
      <c r="P1184" t="b">
        <v>0</v>
      </c>
      <c r="Q1184" t="s">
        <v>8282</v>
      </c>
      <c r="R1184" s="10" t="s">
        <v>8334</v>
      </c>
      <c r="S1184" t="s">
        <v>8335</v>
      </c>
      <c r="T1184">
        <f t="shared" si="97"/>
        <v>4</v>
      </c>
      <c r="U1184">
        <f t="shared" si="98"/>
        <v>10.5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4">
        <f t="shared" si="95"/>
        <v>42656.86137731481</v>
      </c>
      <c r="L1185" s="13">
        <f t="shared" si="94"/>
        <v>2016</v>
      </c>
      <c r="M1185" s="14">
        <f t="shared" si="96"/>
        <v>42676.165972222225</v>
      </c>
      <c r="N1185" t="b">
        <v>0</v>
      </c>
      <c r="O1185">
        <v>3</v>
      </c>
      <c r="P1185" t="b">
        <v>0</v>
      </c>
      <c r="Q1185" t="s">
        <v>8282</v>
      </c>
      <c r="R1185" s="10" t="s">
        <v>8334</v>
      </c>
      <c r="S1185" t="s">
        <v>8335</v>
      </c>
      <c r="T1185">
        <f t="shared" si="97"/>
        <v>4</v>
      </c>
      <c r="U1185">
        <f t="shared" si="98"/>
        <v>33.33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4">
        <f t="shared" si="95"/>
        <v>42741.599664351852</v>
      </c>
      <c r="L1186" s="13">
        <f t="shared" si="94"/>
        <v>2017</v>
      </c>
      <c r="M1186" s="14">
        <f t="shared" si="96"/>
        <v>42772.599664351852</v>
      </c>
      <c r="N1186" t="b">
        <v>0</v>
      </c>
      <c r="O1186">
        <v>375</v>
      </c>
      <c r="P1186" t="b">
        <v>1</v>
      </c>
      <c r="Q1186" t="s">
        <v>8283</v>
      </c>
      <c r="R1186" s="10" t="s">
        <v>8336</v>
      </c>
      <c r="S1186" t="s">
        <v>8337</v>
      </c>
      <c r="T1186">
        <f t="shared" si="97"/>
        <v>105</v>
      </c>
      <c r="U1186">
        <f t="shared" si="98"/>
        <v>61.56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4">
        <f t="shared" si="95"/>
        <v>42130.865150462967</v>
      </c>
      <c r="L1187" s="13">
        <f t="shared" si="94"/>
        <v>2015</v>
      </c>
      <c r="M1187" s="14">
        <f t="shared" si="96"/>
        <v>42163.166666666672</v>
      </c>
      <c r="N1187" t="b">
        <v>0</v>
      </c>
      <c r="O1187">
        <v>111</v>
      </c>
      <c r="P1187" t="b">
        <v>1</v>
      </c>
      <c r="Q1187" t="s">
        <v>8283</v>
      </c>
      <c r="R1187" s="10" t="s">
        <v>8336</v>
      </c>
      <c r="S1187" t="s">
        <v>8337</v>
      </c>
      <c r="T1187">
        <f t="shared" si="97"/>
        <v>105</v>
      </c>
      <c r="U1187">
        <f t="shared" si="98"/>
        <v>118.74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4">
        <f t="shared" si="95"/>
        <v>42123.86336805555</v>
      </c>
      <c r="L1188" s="13">
        <f t="shared" si="94"/>
        <v>2015</v>
      </c>
      <c r="M1188" s="14">
        <f t="shared" si="96"/>
        <v>42156.945833333331</v>
      </c>
      <c r="N1188" t="b">
        <v>0</v>
      </c>
      <c r="O1188">
        <v>123</v>
      </c>
      <c r="P1188" t="b">
        <v>1</v>
      </c>
      <c r="Q1188" t="s">
        <v>8283</v>
      </c>
      <c r="R1188" s="10" t="s">
        <v>8336</v>
      </c>
      <c r="S1188" t="s">
        <v>8337</v>
      </c>
      <c r="T1188">
        <f t="shared" si="97"/>
        <v>107</v>
      </c>
      <c r="U1188">
        <f t="shared" si="98"/>
        <v>65.08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4">
        <f t="shared" si="95"/>
        <v>42109.894942129627</v>
      </c>
      <c r="L1189" s="13">
        <f t="shared" si="94"/>
        <v>2015</v>
      </c>
      <c r="M1189" s="14">
        <f t="shared" si="96"/>
        <v>42141.75</v>
      </c>
      <c r="N1189" t="b">
        <v>0</v>
      </c>
      <c r="O1189">
        <v>70</v>
      </c>
      <c r="P1189" t="b">
        <v>1</v>
      </c>
      <c r="Q1189" t="s">
        <v>8283</v>
      </c>
      <c r="R1189" s="10" t="s">
        <v>8336</v>
      </c>
      <c r="S1189" t="s">
        <v>8337</v>
      </c>
      <c r="T1189">
        <f t="shared" si="97"/>
        <v>104</v>
      </c>
      <c r="U1189">
        <f t="shared" si="98"/>
        <v>130.16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4">
        <f t="shared" si="95"/>
        <v>42711.700694444444</v>
      </c>
      <c r="L1190" s="13">
        <f t="shared" si="94"/>
        <v>2016</v>
      </c>
      <c r="M1190" s="14">
        <f t="shared" si="96"/>
        <v>42732.700694444444</v>
      </c>
      <c r="N1190" t="b">
        <v>0</v>
      </c>
      <c r="O1190">
        <v>85</v>
      </c>
      <c r="P1190" t="b">
        <v>1</v>
      </c>
      <c r="Q1190" t="s">
        <v>8283</v>
      </c>
      <c r="R1190" s="10" t="s">
        <v>8336</v>
      </c>
      <c r="S1190" t="s">
        <v>8337</v>
      </c>
      <c r="T1190">
        <f t="shared" si="97"/>
        <v>161</v>
      </c>
      <c r="U1190">
        <f t="shared" si="98"/>
        <v>37.78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4">
        <f t="shared" si="95"/>
        <v>42529.979108796295</v>
      </c>
      <c r="L1191" s="13">
        <f t="shared" si="94"/>
        <v>2016</v>
      </c>
      <c r="M1191" s="14">
        <f t="shared" si="96"/>
        <v>42550.979108796295</v>
      </c>
      <c r="N1191" t="b">
        <v>0</v>
      </c>
      <c r="O1191">
        <v>86</v>
      </c>
      <c r="P1191" t="b">
        <v>1</v>
      </c>
      <c r="Q1191" t="s">
        <v>8283</v>
      </c>
      <c r="R1191" s="10" t="s">
        <v>8336</v>
      </c>
      <c r="S1191" t="s">
        <v>8337</v>
      </c>
      <c r="T1191">
        <f t="shared" si="97"/>
        <v>108</v>
      </c>
      <c r="U1191">
        <f t="shared" si="98"/>
        <v>112.79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4">
        <f t="shared" si="95"/>
        <v>41852.665798611109</v>
      </c>
      <c r="L1192" s="13">
        <f t="shared" si="94"/>
        <v>2014</v>
      </c>
      <c r="M1192" s="14">
        <f t="shared" si="96"/>
        <v>41882.665798611109</v>
      </c>
      <c r="N1192" t="b">
        <v>0</v>
      </c>
      <c r="O1192">
        <v>13</v>
      </c>
      <c r="P1192" t="b">
        <v>1</v>
      </c>
      <c r="Q1192" t="s">
        <v>8283</v>
      </c>
      <c r="R1192" s="10" t="s">
        <v>8336</v>
      </c>
      <c r="S1192" t="s">
        <v>8337</v>
      </c>
      <c r="T1192">
        <f t="shared" si="97"/>
        <v>135</v>
      </c>
      <c r="U1192">
        <f t="shared" si="98"/>
        <v>51.92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4">
        <f t="shared" si="95"/>
        <v>42419.603703703702</v>
      </c>
      <c r="L1193" s="13">
        <f t="shared" si="94"/>
        <v>2016</v>
      </c>
      <c r="M1193" s="14">
        <f t="shared" si="96"/>
        <v>42449.562037037031</v>
      </c>
      <c r="N1193" t="b">
        <v>0</v>
      </c>
      <c r="O1193">
        <v>33</v>
      </c>
      <c r="P1193" t="b">
        <v>1</v>
      </c>
      <c r="Q1193" t="s">
        <v>8283</v>
      </c>
      <c r="R1193" s="10" t="s">
        <v>8336</v>
      </c>
      <c r="S1193" t="s">
        <v>8337</v>
      </c>
      <c r="T1193">
        <f t="shared" si="97"/>
        <v>109</v>
      </c>
      <c r="U1193">
        <f t="shared" si="98"/>
        <v>89.24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4">
        <f t="shared" si="95"/>
        <v>42747.506689814814</v>
      </c>
      <c r="L1194" s="13">
        <f t="shared" si="94"/>
        <v>2017</v>
      </c>
      <c r="M1194" s="14">
        <f t="shared" si="96"/>
        <v>42777.506689814814</v>
      </c>
      <c r="N1194" t="b">
        <v>0</v>
      </c>
      <c r="O1194">
        <v>15</v>
      </c>
      <c r="P1194" t="b">
        <v>1</v>
      </c>
      <c r="Q1194" t="s">
        <v>8283</v>
      </c>
      <c r="R1194" s="10" t="s">
        <v>8336</v>
      </c>
      <c r="S1194" t="s">
        <v>8337</v>
      </c>
      <c r="T1194">
        <f t="shared" si="97"/>
        <v>290</v>
      </c>
      <c r="U1194">
        <f t="shared" si="98"/>
        <v>19.329999999999998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4">
        <f t="shared" si="95"/>
        <v>42409.776076388895</v>
      </c>
      <c r="L1195" s="13">
        <f t="shared" si="94"/>
        <v>2016</v>
      </c>
      <c r="M1195" s="14">
        <f t="shared" si="96"/>
        <v>42469.734409722223</v>
      </c>
      <c r="N1195" t="b">
        <v>0</v>
      </c>
      <c r="O1195">
        <v>273</v>
      </c>
      <c r="P1195" t="b">
        <v>1</v>
      </c>
      <c r="Q1195" t="s">
        <v>8283</v>
      </c>
      <c r="R1195" s="10" t="s">
        <v>8336</v>
      </c>
      <c r="S1195" t="s">
        <v>8337</v>
      </c>
      <c r="T1195">
        <f t="shared" si="97"/>
        <v>104</v>
      </c>
      <c r="U1195">
        <f t="shared" si="98"/>
        <v>79.97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4">
        <f t="shared" si="95"/>
        <v>42072.488182870366</v>
      </c>
      <c r="L1196" s="13">
        <f t="shared" si="94"/>
        <v>2015</v>
      </c>
      <c r="M1196" s="14">
        <f t="shared" si="96"/>
        <v>42102.488182870366</v>
      </c>
      <c r="N1196" t="b">
        <v>0</v>
      </c>
      <c r="O1196">
        <v>714</v>
      </c>
      <c r="P1196" t="b">
        <v>1</v>
      </c>
      <c r="Q1196" t="s">
        <v>8283</v>
      </c>
      <c r="R1196" s="10" t="s">
        <v>8336</v>
      </c>
      <c r="S1196" t="s">
        <v>8337</v>
      </c>
      <c r="T1196">
        <f t="shared" si="97"/>
        <v>322</v>
      </c>
      <c r="U1196">
        <f t="shared" si="98"/>
        <v>56.41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4">
        <f t="shared" si="95"/>
        <v>42298.34783564815</v>
      </c>
      <c r="L1197" s="13">
        <f t="shared" si="94"/>
        <v>2015</v>
      </c>
      <c r="M1197" s="14">
        <f t="shared" si="96"/>
        <v>42358.375</v>
      </c>
      <c r="N1197" t="b">
        <v>0</v>
      </c>
      <c r="O1197">
        <v>170</v>
      </c>
      <c r="P1197" t="b">
        <v>1</v>
      </c>
      <c r="Q1197" t="s">
        <v>8283</v>
      </c>
      <c r="R1197" s="10" t="s">
        <v>8336</v>
      </c>
      <c r="S1197" t="s">
        <v>8337</v>
      </c>
      <c r="T1197">
        <f t="shared" si="97"/>
        <v>135</v>
      </c>
      <c r="U1197">
        <f t="shared" si="98"/>
        <v>79.41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4">
        <f t="shared" si="95"/>
        <v>42326.818738425922</v>
      </c>
      <c r="L1198" s="13">
        <f t="shared" si="94"/>
        <v>2015</v>
      </c>
      <c r="M1198" s="14">
        <f t="shared" si="96"/>
        <v>42356.818738425922</v>
      </c>
      <c r="N1198" t="b">
        <v>0</v>
      </c>
      <c r="O1198">
        <v>512</v>
      </c>
      <c r="P1198" t="b">
        <v>1</v>
      </c>
      <c r="Q1198" t="s">
        <v>8283</v>
      </c>
      <c r="R1198" s="10" t="s">
        <v>8336</v>
      </c>
      <c r="S1198" t="s">
        <v>8337</v>
      </c>
      <c r="T1198">
        <f t="shared" si="97"/>
        <v>270</v>
      </c>
      <c r="U1198">
        <f t="shared" si="98"/>
        <v>76.44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4">
        <f t="shared" si="95"/>
        <v>42503.66474537037</v>
      </c>
      <c r="L1199" s="13">
        <f t="shared" si="94"/>
        <v>2016</v>
      </c>
      <c r="M1199" s="14">
        <f t="shared" si="96"/>
        <v>42534.249305555553</v>
      </c>
      <c r="N1199" t="b">
        <v>0</v>
      </c>
      <c r="O1199">
        <v>314</v>
      </c>
      <c r="P1199" t="b">
        <v>1</v>
      </c>
      <c r="Q1199" t="s">
        <v>8283</v>
      </c>
      <c r="R1199" s="10" t="s">
        <v>8336</v>
      </c>
      <c r="S1199" t="s">
        <v>8337</v>
      </c>
      <c r="T1199">
        <f t="shared" si="97"/>
        <v>253</v>
      </c>
      <c r="U1199">
        <f t="shared" si="98"/>
        <v>121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4">
        <f t="shared" si="95"/>
        <v>42333.619050925925</v>
      </c>
      <c r="L1200" s="13">
        <f t="shared" si="94"/>
        <v>2015</v>
      </c>
      <c r="M1200" s="14">
        <f t="shared" si="96"/>
        <v>42369.125</v>
      </c>
      <c r="N1200" t="b">
        <v>0</v>
      </c>
      <c r="O1200">
        <v>167</v>
      </c>
      <c r="P1200" t="b">
        <v>1</v>
      </c>
      <c r="Q1200" t="s">
        <v>8283</v>
      </c>
      <c r="R1200" s="10" t="s">
        <v>8336</v>
      </c>
      <c r="S1200" t="s">
        <v>8337</v>
      </c>
      <c r="T1200">
        <f t="shared" si="97"/>
        <v>261</v>
      </c>
      <c r="U1200">
        <f t="shared" si="98"/>
        <v>54.62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4">
        <f t="shared" si="95"/>
        <v>42161.770833333328</v>
      </c>
      <c r="L1201" s="13">
        <f t="shared" si="94"/>
        <v>2015</v>
      </c>
      <c r="M1201" s="14">
        <f t="shared" si="96"/>
        <v>42193.770833333328</v>
      </c>
      <c r="N1201" t="b">
        <v>0</v>
      </c>
      <c r="O1201">
        <v>9</v>
      </c>
      <c r="P1201" t="b">
        <v>1</v>
      </c>
      <c r="Q1201" t="s">
        <v>8283</v>
      </c>
      <c r="R1201" s="10" t="s">
        <v>8336</v>
      </c>
      <c r="S1201" t="s">
        <v>8337</v>
      </c>
      <c r="T1201">
        <f t="shared" si="97"/>
        <v>101</v>
      </c>
      <c r="U1201">
        <f t="shared" si="98"/>
        <v>299.22000000000003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4">
        <f t="shared" si="95"/>
        <v>42089.477500000001</v>
      </c>
      <c r="L1202" s="13">
        <f t="shared" si="94"/>
        <v>2015</v>
      </c>
      <c r="M1202" s="14">
        <f t="shared" si="96"/>
        <v>42110.477500000001</v>
      </c>
      <c r="N1202" t="b">
        <v>0</v>
      </c>
      <c r="O1202">
        <v>103</v>
      </c>
      <c r="P1202" t="b">
        <v>1</v>
      </c>
      <c r="Q1202" t="s">
        <v>8283</v>
      </c>
      <c r="R1202" s="10" t="s">
        <v>8336</v>
      </c>
      <c r="S1202" t="s">
        <v>8337</v>
      </c>
      <c r="T1202">
        <f t="shared" si="97"/>
        <v>126</v>
      </c>
      <c r="U1202">
        <f t="shared" si="98"/>
        <v>58.53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4">
        <f t="shared" si="95"/>
        <v>42536.60701388889</v>
      </c>
      <c r="L1203" s="13">
        <f t="shared" si="94"/>
        <v>2016</v>
      </c>
      <c r="M1203" s="14">
        <f t="shared" si="96"/>
        <v>42566.60701388889</v>
      </c>
      <c r="N1203" t="b">
        <v>0</v>
      </c>
      <c r="O1203">
        <v>111</v>
      </c>
      <c r="P1203" t="b">
        <v>1</v>
      </c>
      <c r="Q1203" t="s">
        <v>8283</v>
      </c>
      <c r="R1203" s="10" t="s">
        <v>8336</v>
      </c>
      <c r="S1203" t="s">
        <v>8337</v>
      </c>
      <c r="T1203">
        <f t="shared" si="97"/>
        <v>102</v>
      </c>
      <c r="U1203">
        <f t="shared" si="98"/>
        <v>55.37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4">
        <f t="shared" si="95"/>
        <v>42152.288819444439</v>
      </c>
      <c r="L1204" s="13">
        <f t="shared" si="94"/>
        <v>2015</v>
      </c>
      <c r="M1204" s="14">
        <f t="shared" si="96"/>
        <v>42182.288819444439</v>
      </c>
      <c r="N1204" t="b">
        <v>0</v>
      </c>
      <c r="O1204">
        <v>271</v>
      </c>
      <c r="P1204" t="b">
        <v>1</v>
      </c>
      <c r="Q1204" t="s">
        <v>8283</v>
      </c>
      <c r="R1204" s="10" t="s">
        <v>8336</v>
      </c>
      <c r="S1204" t="s">
        <v>8337</v>
      </c>
      <c r="T1204">
        <f t="shared" si="97"/>
        <v>199</v>
      </c>
      <c r="U1204">
        <f t="shared" si="98"/>
        <v>183.8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4">
        <f t="shared" si="95"/>
        <v>42125.614895833336</v>
      </c>
      <c r="L1205" s="13">
        <f t="shared" si="94"/>
        <v>2015</v>
      </c>
      <c r="M1205" s="14">
        <f t="shared" si="96"/>
        <v>42155.614895833336</v>
      </c>
      <c r="N1205" t="b">
        <v>0</v>
      </c>
      <c r="O1205">
        <v>101</v>
      </c>
      <c r="P1205" t="b">
        <v>1</v>
      </c>
      <c r="Q1205" t="s">
        <v>8283</v>
      </c>
      <c r="R1205" s="10" t="s">
        <v>8336</v>
      </c>
      <c r="S1205" t="s">
        <v>8337</v>
      </c>
      <c r="T1205">
        <f t="shared" si="97"/>
        <v>102</v>
      </c>
      <c r="U1205">
        <f t="shared" si="98"/>
        <v>165.35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4">
        <f t="shared" si="95"/>
        <v>42297.748067129629</v>
      </c>
      <c r="L1206" s="13">
        <f t="shared" si="94"/>
        <v>2015</v>
      </c>
      <c r="M1206" s="14">
        <f t="shared" si="96"/>
        <v>42342.208333333328</v>
      </c>
      <c r="N1206" t="b">
        <v>0</v>
      </c>
      <c r="O1206">
        <v>57</v>
      </c>
      <c r="P1206" t="b">
        <v>1</v>
      </c>
      <c r="Q1206" t="s">
        <v>8283</v>
      </c>
      <c r="R1206" s="10" t="s">
        <v>8336</v>
      </c>
      <c r="S1206" t="s">
        <v>8337</v>
      </c>
      <c r="T1206">
        <f t="shared" si="97"/>
        <v>103</v>
      </c>
      <c r="U1206">
        <f t="shared" si="98"/>
        <v>234.79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4">
        <f t="shared" si="95"/>
        <v>42138.506377314814</v>
      </c>
      <c r="L1207" s="13">
        <f t="shared" si="94"/>
        <v>2015</v>
      </c>
      <c r="M1207" s="14">
        <f t="shared" si="96"/>
        <v>42168.506377314814</v>
      </c>
      <c r="N1207" t="b">
        <v>0</v>
      </c>
      <c r="O1207">
        <v>62</v>
      </c>
      <c r="P1207" t="b">
        <v>1</v>
      </c>
      <c r="Q1207" t="s">
        <v>8283</v>
      </c>
      <c r="R1207" s="10" t="s">
        <v>8336</v>
      </c>
      <c r="S1207" t="s">
        <v>8337</v>
      </c>
      <c r="T1207">
        <f t="shared" si="97"/>
        <v>101</v>
      </c>
      <c r="U1207">
        <f t="shared" si="98"/>
        <v>211.48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4">
        <f t="shared" si="95"/>
        <v>42772.776076388895</v>
      </c>
      <c r="L1208" s="13">
        <f t="shared" si="94"/>
        <v>2017</v>
      </c>
      <c r="M1208" s="14">
        <f t="shared" si="96"/>
        <v>42805.561805555553</v>
      </c>
      <c r="N1208" t="b">
        <v>0</v>
      </c>
      <c r="O1208">
        <v>32</v>
      </c>
      <c r="P1208" t="b">
        <v>1</v>
      </c>
      <c r="Q1208" t="s">
        <v>8283</v>
      </c>
      <c r="R1208" s="10" t="s">
        <v>8336</v>
      </c>
      <c r="S1208" t="s">
        <v>8337</v>
      </c>
      <c r="T1208">
        <f t="shared" si="97"/>
        <v>115</v>
      </c>
      <c r="U1208">
        <f t="shared" si="98"/>
        <v>32.340000000000003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4">
        <f t="shared" si="95"/>
        <v>42430.430243055554</v>
      </c>
      <c r="L1209" s="13">
        <f t="shared" si="94"/>
        <v>2016</v>
      </c>
      <c r="M1209" s="14">
        <f t="shared" si="96"/>
        <v>42460.416666666672</v>
      </c>
      <c r="N1209" t="b">
        <v>0</v>
      </c>
      <c r="O1209">
        <v>141</v>
      </c>
      <c r="P1209" t="b">
        <v>1</v>
      </c>
      <c r="Q1209" t="s">
        <v>8283</v>
      </c>
      <c r="R1209" s="10" t="s">
        <v>8336</v>
      </c>
      <c r="S1209" t="s">
        <v>8337</v>
      </c>
      <c r="T1209">
        <f t="shared" si="97"/>
        <v>104</v>
      </c>
      <c r="U1209">
        <f t="shared" si="98"/>
        <v>123.38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4">
        <f t="shared" si="95"/>
        <v>42423.709074074075</v>
      </c>
      <c r="L1210" s="13">
        <f t="shared" si="94"/>
        <v>2016</v>
      </c>
      <c r="M1210" s="14">
        <f t="shared" si="96"/>
        <v>42453.667407407411</v>
      </c>
      <c r="N1210" t="b">
        <v>0</v>
      </c>
      <c r="O1210">
        <v>75</v>
      </c>
      <c r="P1210" t="b">
        <v>1</v>
      </c>
      <c r="Q1210" t="s">
        <v>8283</v>
      </c>
      <c r="R1210" s="10" t="s">
        <v>8336</v>
      </c>
      <c r="S1210" t="s">
        <v>8337</v>
      </c>
      <c r="T1210">
        <f t="shared" si="97"/>
        <v>155</v>
      </c>
      <c r="U1210">
        <f t="shared" si="98"/>
        <v>207.07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4">
        <f t="shared" si="95"/>
        <v>42761.846122685187</v>
      </c>
      <c r="L1211" s="13">
        <f t="shared" si="94"/>
        <v>2017</v>
      </c>
      <c r="M1211" s="14">
        <f t="shared" si="96"/>
        <v>42791.846122685187</v>
      </c>
      <c r="N1211" t="b">
        <v>0</v>
      </c>
      <c r="O1211">
        <v>46</v>
      </c>
      <c r="P1211" t="b">
        <v>1</v>
      </c>
      <c r="Q1211" t="s">
        <v>8283</v>
      </c>
      <c r="R1211" s="10" t="s">
        <v>8336</v>
      </c>
      <c r="S1211" t="s">
        <v>8337</v>
      </c>
      <c r="T1211">
        <f t="shared" si="97"/>
        <v>106</v>
      </c>
      <c r="U1211">
        <f t="shared" si="98"/>
        <v>138.26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4">
        <f t="shared" si="95"/>
        <v>42132.941805555558</v>
      </c>
      <c r="L1212" s="13">
        <f t="shared" si="94"/>
        <v>2015</v>
      </c>
      <c r="M1212" s="14">
        <f t="shared" si="96"/>
        <v>42155.875</v>
      </c>
      <c r="N1212" t="b">
        <v>0</v>
      </c>
      <c r="O1212">
        <v>103</v>
      </c>
      <c r="P1212" t="b">
        <v>1</v>
      </c>
      <c r="Q1212" t="s">
        <v>8283</v>
      </c>
      <c r="R1212" s="10" t="s">
        <v>8336</v>
      </c>
      <c r="S1212" t="s">
        <v>8337</v>
      </c>
      <c r="T1212">
        <f t="shared" si="97"/>
        <v>254</v>
      </c>
      <c r="U1212">
        <f t="shared" si="98"/>
        <v>493.82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4">
        <f t="shared" si="95"/>
        <v>42515.866446759261</v>
      </c>
      <c r="L1213" s="13">
        <f t="shared" si="94"/>
        <v>2016</v>
      </c>
      <c r="M1213" s="14">
        <f t="shared" si="96"/>
        <v>42530.866446759261</v>
      </c>
      <c r="N1213" t="b">
        <v>0</v>
      </c>
      <c r="O1213">
        <v>6</v>
      </c>
      <c r="P1213" t="b">
        <v>1</v>
      </c>
      <c r="Q1213" t="s">
        <v>8283</v>
      </c>
      <c r="R1213" s="10" t="s">
        <v>8336</v>
      </c>
      <c r="S1213" t="s">
        <v>8337</v>
      </c>
      <c r="T1213">
        <f t="shared" si="97"/>
        <v>101</v>
      </c>
      <c r="U1213">
        <f t="shared" si="98"/>
        <v>168.5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4">
        <f t="shared" si="95"/>
        <v>42318.950173611112</v>
      </c>
      <c r="L1214" s="13">
        <f t="shared" si="94"/>
        <v>2015</v>
      </c>
      <c r="M1214" s="14">
        <f t="shared" si="96"/>
        <v>42335.041666666672</v>
      </c>
      <c r="N1214" t="b">
        <v>0</v>
      </c>
      <c r="O1214">
        <v>83</v>
      </c>
      <c r="P1214" t="b">
        <v>1</v>
      </c>
      <c r="Q1214" t="s">
        <v>8283</v>
      </c>
      <c r="R1214" s="10" t="s">
        <v>8336</v>
      </c>
      <c r="S1214" t="s">
        <v>8337</v>
      </c>
      <c r="T1214">
        <f t="shared" si="97"/>
        <v>129</v>
      </c>
      <c r="U1214">
        <f t="shared" si="98"/>
        <v>38.869999999999997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4">
        <f t="shared" si="95"/>
        <v>42731.755787037036</v>
      </c>
      <c r="L1215" s="13">
        <f t="shared" si="94"/>
        <v>2016</v>
      </c>
      <c r="M1215" s="14">
        <f t="shared" si="96"/>
        <v>42766.755787037036</v>
      </c>
      <c r="N1215" t="b">
        <v>0</v>
      </c>
      <c r="O1215">
        <v>108</v>
      </c>
      <c r="P1215" t="b">
        <v>1</v>
      </c>
      <c r="Q1215" t="s">
        <v>8283</v>
      </c>
      <c r="R1215" s="10" t="s">
        <v>8336</v>
      </c>
      <c r="S1215" t="s">
        <v>8337</v>
      </c>
      <c r="T1215">
        <f t="shared" si="97"/>
        <v>102</v>
      </c>
      <c r="U1215">
        <f t="shared" si="98"/>
        <v>61.53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4">
        <f t="shared" si="95"/>
        <v>42104.840335648143</v>
      </c>
      <c r="L1216" s="13">
        <f t="shared" si="94"/>
        <v>2015</v>
      </c>
      <c r="M1216" s="14">
        <f t="shared" si="96"/>
        <v>42164.840335648143</v>
      </c>
      <c r="N1216" t="b">
        <v>0</v>
      </c>
      <c r="O1216">
        <v>25</v>
      </c>
      <c r="P1216" t="b">
        <v>1</v>
      </c>
      <c r="Q1216" t="s">
        <v>8283</v>
      </c>
      <c r="R1216" s="10" t="s">
        <v>8336</v>
      </c>
      <c r="S1216" t="s">
        <v>8337</v>
      </c>
      <c r="T1216">
        <f t="shared" si="97"/>
        <v>132</v>
      </c>
      <c r="U1216">
        <f t="shared" si="98"/>
        <v>105.44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4">
        <f t="shared" si="95"/>
        <v>41759.923101851848</v>
      </c>
      <c r="L1217" s="13">
        <f t="shared" si="94"/>
        <v>2014</v>
      </c>
      <c r="M1217" s="14">
        <f t="shared" si="96"/>
        <v>41789.923101851848</v>
      </c>
      <c r="N1217" t="b">
        <v>0</v>
      </c>
      <c r="O1217">
        <v>549</v>
      </c>
      <c r="P1217" t="b">
        <v>1</v>
      </c>
      <c r="Q1217" t="s">
        <v>8283</v>
      </c>
      <c r="R1217" s="10" t="s">
        <v>8336</v>
      </c>
      <c r="S1217" t="s">
        <v>8337</v>
      </c>
      <c r="T1217">
        <f t="shared" si="97"/>
        <v>786</v>
      </c>
      <c r="U1217">
        <f t="shared" si="98"/>
        <v>71.59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4">
        <f t="shared" si="95"/>
        <v>42247.616400462968</v>
      </c>
      <c r="L1218" s="13">
        <f t="shared" si="94"/>
        <v>2015</v>
      </c>
      <c r="M1218" s="14">
        <f t="shared" si="96"/>
        <v>42279.960416666669</v>
      </c>
      <c r="N1218" t="b">
        <v>0</v>
      </c>
      <c r="O1218">
        <v>222</v>
      </c>
      <c r="P1218" t="b">
        <v>1</v>
      </c>
      <c r="Q1218" t="s">
        <v>8283</v>
      </c>
      <c r="R1218" s="10" t="s">
        <v>8336</v>
      </c>
      <c r="S1218" t="s">
        <v>8337</v>
      </c>
      <c r="T1218">
        <f t="shared" si="97"/>
        <v>146</v>
      </c>
      <c r="U1218">
        <f t="shared" si="98"/>
        <v>91.88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4">
        <f t="shared" si="95"/>
        <v>42535.809490740736</v>
      </c>
      <c r="L1219" s="13">
        <f t="shared" ref="L1219:L1282" si="99">YEAR(K1219)</f>
        <v>2016</v>
      </c>
      <c r="M1219" s="14">
        <f t="shared" si="96"/>
        <v>42565.809490740736</v>
      </c>
      <c r="N1219" t="b">
        <v>0</v>
      </c>
      <c r="O1219">
        <v>183</v>
      </c>
      <c r="P1219" t="b">
        <v>1</v>
      </c>
      <c r="Q1219" t="s">
        <v>8283</v>
      </c>
      <c r="R1219" s="10" t="s">
        <v>8336</v>
      </c>
      <c r="S1219" t="s">
        <v>8337</v>
      </c>
      <c r="T1219">
        <f t="shared" si="97"/>
        <v>103</v>
      </c>
      <c r="U1219">
        <f t="shared" si="98"/>
        <v>148.57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4">
        <f t="shared" si="95"/>
        <v>42278.662037037036</v>
      </c>
      <c r="L1220" s="13">
        <f t="shared" si="99"/>
        <v>2015</v>
      </c>
      <c r="M1220" s="14">
        <f t="shared" si="96"/>
        <v>42309.125</v>
      </c>
      <c r="N1220" t="b">
        <v>0</v>
      </c>
      <c r="O1220">
        <v>89</v>
      </c>
      <c r="P1220" t="b">
        <v>1</v>
      </c>
      <c r="Q1220" t="s">
        <v>8283</v>
      </c>
      <c r="R1220" s="10" t="s">
        <v>8336</v>
      </c>
      <c r="S1220" t="s">
        <v>8337</v>
      </c>
      <c r="T1220">
        <f t="shared" si="97"/>
        <v>172</v>
      </c>
      <c r="U1220">
        <f t="shared" si="98"/>
        <v>174.21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4">
        <f t="shared" si="95"/>
        <v>42633.461956018517</v>
      </c>
      <c r="L1221" s="13">
        <f t="shared" si="99"/>
        <v>2016</v>
      </c>
      <c r="M1221" s="14">
        <f t="shared" si="96"/>
        <v>42663.461956018517</v>
      </c>
      <c r="N1221" t="b">
        <v>0</v>
      </c>
      <c r="O1221">
        <v>253</v>
      </c>
      <c r="P1221" t="b">
        <v>1</v>
      </c>
      <c r="Q1221" t="s">
        <v>8283</v>
      </c>
      <c r="R1221" s="10" t="s">
        <v>8336</v>
      </c>
      <c r="S1221" t="s">
        <v>8337</v>
      </c>
      <c r="T1221">
        <f t="shared" si="97"/>
        <v>159</v>
      </c>
      <c r="U1221">
        <f t="shared" si="98"/>
        <v>102.86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4">
        <f t="shared" si="95"/>
        <v>42211.628611111111</v>
      </c>
      <c r="L1222" s="13">
        <f t="shared" si="99"/>
        <v>2015</v>
      </c>
      <c r="M1222" s="14">
        <f t="shared" si="96"/>
        <v>42241.628611111111</v>
      </c>
      <c r="N1222" t="b">
        <v>0</v>
      </c>
      <c r="O1222">
        <v>140</v>
      </c>
      <c r="P1222" t="b">
        <v>1</v>
      </c>
      <c r="Q1222" t="s">
        <v>8283</v>
      </c>
      <c r="R1222" s="10" t="s">
        <v>8336</v>
      </c>
      <c r="S1222" t="s">
        <v>8337</v>
      </c>
      <c r="T1222">
        <f t="shared" si="97"/>
        <v>104</v>
      </c>
      <c r="U1222">
        <f t="shared" si="98"/>
        <v>111.18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4">
        <f t="shared" si="95"/>
        <v>42680.47555555556</v>
      </c>
      <c r="L1223" s="13">
        <f t="shared" si="99"/>
        <v>2016</v>
      </c>
      <c r="M1223" s="14">
        <f t="shared" si="96"/>
        <v>42708</v>
      </c>
      <c r="N1223" t="b">
        <v>0</v>
      </c>
      <c r="O1223">
        <v>103</v>
      </c>
      <c r="P1223" t="b">
        <v>1</v>
      </c>
      <c r="Q1223" t="s">
        <v>8283</v>
      </c>
      <c r="R1223" s="10" t="s">
        <v>8336</v>
      </c>
      <c r="S1223" t="s">
        <v>8337</v>
      </c>
      <c r="T1223">
        <f t="shared" si="97"/>
        <v>111</v>
      </c>
      <c r="U1223">
        <f t="shared" si="98"/>
        <v>23.8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4">
        <f t="shared" si="95"/>
        <v>42430.720451388886</v>
      </c>
      <c r="L1224" s="13">
        <f t="shared" si="99"/>
        <v>2016</v>
      </c>
      <c r="M1224" s="14">
        <f t="shared" si="96"/>
        <v>42461.166666666672</v>
      </c>
      <c r="N1224" t="b">
        <v>0</v>
      </c>
      <c r="O1224">
        <v>138</v>
      </c>
      <c r="P1224" t="b">
        <v>1</v>
      </c>
      <c r="Q1224" t="s">
        <v>8283</v>
      </c>
      <c r="R1224" s="10" t="s">
        <v>8336</v>
      </c>
      <c r="S1224" t="s">
        <v>8337</v>
      </c>
      <c r="T1224">
        <f t="shared" si="97"/>
        <v>280</v>
      </c>
      <c r="U1224">
        <f t="shared" si="98"/>
        <v>81.27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4">
        <f t="shared" si="95"/>
        <v>42654.177187499998</v>
      </c>
      <c r="L1225" s="13">
        <f t="shared" si="99"/>
        <v>2016</v>
      </c>
      <c r="M1225" s="14">
        <f t="shared" si="96"/>
        <v>42684.218854166669</v>
      </c>
      <c r="N1225" t="b">
        <v>0</v>
      </c>
      <c r="O1225">
        <v>191</v>
      </c>
      <c r="P1225" t="b">
        <v>1</v>
      </c>
      <c r="Q1225" t="s">
        <v>8283</v>
      </c>
      <c r="R1225" s="10" t="s">
        <v>8336</v>
      </c>
      <c r="S1225" t="s">
        <v>8337</v>
      </c>
      <c r="T1225">
        <f t="shared" si="97"/>
        <v>112</v>
      </c>
      <c r="U1225">
        <f t="shared" si="98"/>
        <v>116.21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4">
        <f t="shared" ref="K1226:K1289" si="100">(((J1226/60)/60)/24)+DATE(1970,1,1)</f>
        <v>41736.549791666665</v>
      </c>
      <c r="L1226" s="13">
        <f t="shared" si="99"/>
        <v>2014</v>
      </c>
      <c r="M1226" s="14">
        <f t="shared" ref="M1226:M1289" si="101">(((I1226/60)/60)/24)+DATE(1970,1,1)</f>
        <v>41796.549791666665</v>
      </c>
      <c r="N1226" t="b">
        <v>0</v>
      </c>
      <c r="O1226">
        <v>18</v>
      </c>
      <c r="P1226" t="b">
        <v>0</v>
      </c>
      <c r="Q1226" t="s">
        <v>8284</v>
      </c>
      <c r="R1226" s="10" t="s">
        <v>8323</v>
      </c>
      <c r="S1226" t="s">
        <v>8338</v>
      </c>
      <c r="T1226">
        <f t="shared" ref="T1226:T1289" si="102">ROUND(E1226/D1226*100,0)</f>
        <v>7</v>
      </c>
      <c r="U1226">
        <f t="shared" ref="U1226:U1289" si="103">IFERROR(ROUND(E1226/O1226,2),0)</f>
        <v>58.89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4">
        <f t="shared" si="100"/>
        <v>41509.905995370369</v>
      </c>
      <c r="L1227" s="13">
        <f t="shared" si="99"/>
        <v>2013</v>
      </c>
      <c r="M1227" s="14">
        <f t="shared" si="101"/>
        <v>41569.905995370369</v>
      </c>
      <c r="N1227" t="b">
        <v>0</v>
      </c>
      <c r="O1227">
        <v>3</v>
      </c>
      <c r="P1227" t="b">
        <v>0</v>
      </c>
      <c r="Q1227" t="s">
        <v>8284</v>
      </c>
      <c r="R1227" s="10" t="s">
        <v>8323</v>
      </c>
      <c r="S1227" t="s">
        <v>8338</v>
      </c>
      <c r="T1227">
        <f t="shared" si="102"/>
        <v>4</v>
      </c>
      <c r="U1227">
        <f t="shared" si="103"/>
        <v>44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4">
        <f t="shared" si="100"/>
        <v>41715.874780092592</v>
      </c>
      <c r="L1228" s="13">
        <f t="shared" si="99"/>
        <v>2014</v>
      </c>
      <c r="M1228" s="14">
        <f t="shared" si="101"/>
        <v>41750.041666666664</v>
      </c>
      <c r="N1228" t="b">
        <v>0</v>
      </c>
      <c r="O1228">
        <v>40</v>
      </c>
      <c r="P1228" t="b">
        <v>0</v>
      </c>
      <c r="Q1228" t="s">
        <v>8284</v>
      </c>
      <c r="R1228" s="10" t="s">
        <v>8323</v>
      </c>
      <c r="S1228" t="s">
        <v>8338</v>
      </c>
      <c r="T1228">
        <f t="shared" si="102"/>
        <v>4</v>
      </c>
      <c r="U1228">
        <f t="shared" si="103"/>
        <v>48.43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4">
        <f t="shared" si="100"/>
        <v>41827.919166666667</v>
      </c>
      <c r="L1229" s="13">
        <f t="shared" si="99"/>
        <v>2014</v>
      </c>
      <c r="M1229" s="14">
        <f t="shared" si="101"/>
        <v>41858.291666666664</v>
      </c>
      <c r="N1229" t="b">
        <v>0</v>
      </c>
      <c r="O1229">
        <v>0</v>
      </c>
      <c r="P1229" t="b">
        <v>0</v>
      </c>
      <c r="Q1229" t="s">
        <v>8284</v>
      </c>
      <c r="R1229" s="10" t="s">
        <v>8323</v>
      </c>
      <c r="S1229" t="s">
        <v>8338</v>
      </c>
      <c r="T1229">
        <f t="shared" si="102"/>
        <v>0</v>
      </c>
      <c r="U1229">
        <f t="shared" si="103"/>
        <v>0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4">
        <f t="shared" si="100"/>
        <v>40754.729259259257</v>
      </c>
      <c r="L1230" s="13">
        <f t="shared" si="99"/>
        <v>2011</v>
      </c>
      <c r="M1230" s="14">
        <f t="shared" si="101"/>
        <v>40814.729259259257</v>
      </c>
      <c r="N1230" t="b">
        <v>0</v>
      </c>
      <c r="O1230">
        <v>24</v>
      </c>
      <c r="P1230" t="b">
        <v>0</v>
      </c>
      <c r="Q1230" t="s">
        <v>8284</v>
      </c>
      <c r="R1230" s="10" t="s">
        <v>8323</v>
      </c>
      <c r="S1230" t="s">
        <v>8338</v>
      </c>
      <c r="T1230">
        <f t="shared" si="102"/>
        <v>29</v>
      </c>
      <c r="U1230">
        <f t="shared" si="103"/>
        <v>61.04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4">
        <f t="shared" si="100"/>
        <v>40985.459803240738</v>
      </c>
      <c r="L1231" s="13">
        <f t="shared" si="99"/>
        <v>2012</v>
      </c>
      <c r="M1231" s="14">
        <f t="shared" si="101"/>
        <v>41015.666666666664</v>
      </c>
      <c r="N1231" t="b">
        <v>0</v>
      </c>
      <c r="O1231">
        <v>1</v>
      </c>
      <c r="P1231" t="b">
        <v>0</v>
      </c>
      <c r="Q1231" t="s">
        <v>8284</v>
      </c>
      <c r="R1231" s="10" t="s">
        <v>8323</v>
      </c>
      <c r="S1231" t="s">
        <v>8338</v>
      </c>
      <c r="T1231">
        <f t="shared" si="102"/>
        <v>1</v>
      </c>
      <c r="U1231">
        <f t="shared" si="103"/>
        <v>25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4">
        <f t="shared" si="100"/>
        <v>40568.972569444442</v>
      </c>
      <c r="L1232" s="13">
        <f t="shared" si="99"/>
        <v>2011</v>
      </c>
      <c r="M1232" s="14">
        <f t="shared" si="101"/>
        <v>40598.972569444442</v>
      </c>
      <c r="N1232" t="b">
        <v>0</v>
      </c>
      <c r="O1232">
        <v>0</v>
      </c>
      <c r="P1232" t="b">
        <v>0</v>
      </c>
      <c r="Q1232" t="s">
        <v>8284</v>
      </c>
      <c r="R1232" s="10" t="s">
        <v>8323</v>
      </c>
      <c r="S1232" t="s">
        <v>8338</v>
      </c>
      <c r="T1232">
        <f t="shared" si="102"/>
        <v>0</v>
      </c>
      <c r="U1232">
        <f t="shared" si="103"/>
        <v>0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4">
        <f t="shared" si="100"/>
        <v>42193.941759259258</v>
      </c>
      <c r="L1233" s="13">
        <f t="shared" si="99"/>
        <v>2015</v>
      </c>
      <c r="M1233" s="14">
        <f t="shared" si="101"/>
        <v>42244.041666666672</v>
      </c>
      <c r="N1233" t="b">
        <v>0</v>
      </c>
      <c r="O1233">
        <v>0</v>
      </c>
      <c r="P1233" t="b">
        <v>0</v>
      </c>
      <c r="Q1233" t="s">
        <v>8284</v>
      </c>
      <c r="R1233" s="10" t="s">
        <v>8323</v>
      </c>
      <c r="S1233" t="s">
        <v>8338</v>
      </c>
      <c r="T1233">
        <f t="shared" si="102"/>
        <v>0</v>
      </c>
      <c r="U1233">
        <f t="shared" si="103"/>
        <v>0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4">
        <f t="shared" si="100"/>
        <v>41506.848032407412</v>
      </c>
      <c r="L1234" s="13">
        <f t="shared" si="99"/>
        <v>2013</v>
      </c>
      <c r="M1234" s="14">
        <f t="shared" si="101"/>
        <v>41553.848032407412</v>
      </c>
      <c r="N1234" t="b">
        <v>0</v>
      </c>
      <c r="O1234">
        <v>1</v>
      </c>
      <c r="P1234" t="b">
        <v>0</v>
      </c>
      <c r="Q1234" t="s">
        <v>8284</v>
      </c>
      <c r="R1234" s="10" t="s">
        <v>8323</v>
      </c>
      <c r="S1234" t="s">
        <v>8338</v>
      </c>
      <c r="T1234">
        <f t="shared" si="102"/>
        <v>1</v>
      </c>
      <c r="U1234">
        <f t="shared" si="103"/>
        <v>40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4">
        <f t="shared" si="100"/>
        <v>40939.948773148149</v>
      </c>
      <c r="L1235" s="13">
        <f t="shared" si="99"/>
        <v>2012</v>
      </c>
      <c r="M1235" s="14">
        <f t="shared" si="101"/>
        <v>40960.948773148149</v>
      </c>
      <c r="N1235" t="b">
        <v>0</v>
      </c>
      <c r="O1235">
        <v>6</v>
      </c>
      <c r="P1235" t="b">
        <v>0</v>
      </c>
      <c r="Q1235" t="s">
        <v>8284</v>
      </c>
      <c r="R1235" s="10" t="s">
        <v>8323</v>
      </c>
      <c r="S1235" t="s">
        <v>8338</v>
      </c>
      <c r="T1235">
        <f t="shared" si="102"/>
        <v>12</v>
      </c>
      <c r="U1235">
        <f t="shared" si="103"/>
        <v>19.329999999999998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4">
        <f t="shared" si="100"/>
        <v>42007.788680555561</v>
      </c>
      <c r="L1236" s="13">
        <f t="shared" si="99"/>
        <v>2015</v>
      </c>
      <c r="M1236" s="14">
        <f t="shared" si="101"/>
        <v>42037.788680555561</v>
      </c>
      <c r="N1236" t="b">
        <v>0</v>
      </c>
      <c r="O1236">
        <v>0</v>
      </c>
      <c r="P1236" t="b">
        <v>0</v>
      </c>
      <c r="Q1236" t="s">
        <v>8284</v>
      </c>
      <c r="R1236" s="10" t="s">
        <v>8323</v>
      </c>
      <c r="S1236" t="s">
        <v>8338</v>
      </c>
      <c r="T1236">
        <f t="shared" si="102"/>
        <v>0</v>
      </c>
      <c r="U1236">
        <f t="shared" si="103"/>
        <v>0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4">
        <f t="shared" si="100"/>
        <v>41583.135405092595</v>
      </c>
      <c r="L1237" s="13">
        <f t="shared" si="99"/>
        <v>2013</v>
      </c>
      <c r="M1237" s="14">
        <f t="shared" si="101"/>
        <v>41623.135405092595</v>
      </c>
      <c r="N1237" t="b">
        <v>0</v>
      </c>
      <c r="O1237">
        <v>6</v>
      </c>
      <c r="P1237" t="b">
        <v>0</v>
      </c>
      <c r="Q1237" t="s">
        <v>8284</v>
      </c>
      <c r="R1237" s="10" t="s">
        <v>8323</v>
      </c>
      <c r="S1237" t="s">
        <v>8338</v>
      </c>
      <c r="T1237">
        <f t="shared" si="102"/>
        <v>3</v>
      </c>
      <c r="U1237">
        <f t="shared" si="103"/>
        <v>35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4">
        <f t="shared" si="100"/>
        <v>41110.680138888885</v>
      </c>
      <c r="L1238" s="13">
        <f t="shared" si="99"/>
        <v>2012</v>
      </c>
      <c r="M1238" s="14">
        <f t="shared" si="101"/>
        <v>41118.666666666664</v>
      </c>
      <c r="N1238" t="b">
        <v>0</v>
      </c>
      <c r="O1238">
        <v>0</v>
      </c>
      <c r="P1238" t="b">
        <v>0</v>
      </c>
      <c r="Q1238" t="s">
        <v>8284</v>
      </c>
      <c r="R1238" s="10" t="s">
        <v>8323</v>
      </c>
      <c r="S1238" t="s">
        <v>8338</v>
      </c>
      <c r="T1238">
        <f t="shared" si="102"/>
        <v>0</v>
      </c>
      <c r="U1238">
        <f t="shared" si="103"/>
        <v>0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4">
        <f t="shared" si="100"/>
        <v>41125.283159722225</v>
      </c>
      <c r="L1239" s="13">
        <f t="shared" si="99"/>
        <v>2012</v>
      </c>
      <c r="M1239" s="14">
        <f t="shared" si="101"/>
        <v>41145.283159722225</v>
      </c>
      <c r="N1239" t="b">
        <v>0</v>
      </c>
      <c r="O1239">
        <v>0</v>
      </c>
      <c r="P1239" t="b">
        <v>0</v>
      </c>
      <c r="Q1239" t="s">
        <v>8284</v>
      </c>
      <c r="R1239" s="10" t="s">
        <v>8323</v>
      </c>
      <c r="S1239" t="s">
        <v>8338</v>
      </c>
      <c r="T1239">
        <f t="shared" si="102"/>
        <v>0</v>
      </c>
      <c r="U1239">
        <f t="shared" si="103"/>
        <v>0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4">
        <f t="shared" si="100"/>
        <v>40731.61037037037</v>
      </c>
      <c r="L1240" s="13">
        <f t="shared" si="99"/>
        <v>2011</v>
      </c>
      <c r="M1240" s="14">
        <f t="shared" si="101"/>
        <v>40761.61037037037</v>
      </c>
      <c r="N1240" t="b">
        <v>0</v>
      </c>
      <c r="O1240">
        <v>3</v>
      </c>
      <c r="P1240" t="b">
        <v>0</v>
      </c>
      <c r="Q1240" t="s">
        <v>8284</v>
      </c>
      <c r="R1240" s="10" t="s">
        <v>8323</v>
      </c>
      <c r="S1240" t="s">
        <v>8338</v>
      </c>
      <c r="T1240">
        <f t="shared" si="102"/>
        <v>18</v>
      </c>
      <c r="U1240">
        <f t="shared" si="103"/>
        <v>59.33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4">
        <f t="shared" si="100"/>
        <v>40883.962581018517</v>
      </c>
      <c r="L1241" s="13">
        <f t="shared" si="99"/>
        <v>2011</v>
      </c>
      <c r="M1241" s="14">
        <f t="shared" si="101"/>
        <v>40913.962581018517</v>
      </c>
      <c r="N1241" t="b">
        <v>0</v>
      </c>
      <c r="O1241">
        <v>0</v>
      </c>
      <c r="P1241" t="b">
        <v>0</v>
      </c>
      <c r="Q1241" t="s">
        <v>8284</v>
      </c>
      <c r="R1241" s="10" t="s">
        <v>8323</v>
      </c>
      <c r="S1241" t="s">
        <v>8338</v>
      </c>
      <c r="T1241">
        <f t="shared" si="102"/>
        <v>0</v>
      </c>
      <c r="U1241">
        <f t="shared" si="103"/>
        <v>0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4">
        <f t="shared" si="100"/>
        <v>41409.040011574078</v>
      </c>
      <c r="L1242" s="13">
        <f t="shared" si="99"/>
        <v>2013</v>
      </c>
      <c r="M1242" s="14">
        <f t="shared" si="101"/>
        <v>41467.910416666666</v>
      </c>
      <c r="N1242" t="b">
        <v>0</v>
      </c>
      <c r="O1242">
        <v>8</v>
      </c>
      <c r="P1242" t="b">
        <v>0</v>
      </c>
      <c r="Q1242" t="s">
        <v>8284</v>
      </c>
      <c r="R1242" s="10" t="s">
        <v>8323</v>
      </c>
      <c r="S1242" t="s">
        <v>8338</v>
      </c>
      <c r="T1242">
        <f t="shared" si="102"/>
        <v>3</v>
      </c>
      <c r="U1242">
        <f t="shared" si="103"/>
        <v>30.13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4">
        <f t="shared" si="100"/>
        <v>41923.837731481479</v>
      </c>
      <c r="L1243" s="13">
        <f t="shared" si="99"/>
        <v>2014</v>
      </c>
      <c r="M1243" s="14">
        <f t="shared" si="101"/>
        <v>41946.249305555553</v>
      </c>
      <c r="N1243" t="b">
        <v>0</v>
      </c>
      <c r="O1243">
        <v>34</v>
      </c>
      <c r="P1243" t="b">
        <v>0</v>
      </c>
      <c r="Q1243" t="s">
        <v>8284</v>
      </c>
      <c r="R1243" s="10" t="s">
        <v>8323</v>
      </c>
      <c r="S1243" t="s">
        <v>8338</v>
      </c>
      <c r="T1243">
        <f t="shared" si="102"/>
        <v>51</v>
      </c>
      <c r="U1243">
        <f t="shared" si="103"/>
        <v>74.62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4">
        <f t="shared" si="100"/>
        <v>40782.165532407409</v>
      </c>
      <c r="L1244" s="13">
        <f t="shared" si="99"/>
        <v>2011</v>
      </c>
      <c r="M1244" s="14">
        <f t="shared" si="101"/>
        <v>40797.554166666669</v>
      </c>
      <c r="N1244" t="b">
        <v>0</v>
      </c>
      <c r="O1244">
        <v>1</v>
      </c>
      <c r="P1244" t="b">
        <v>0</v>
      </c>
      <c r="Q1244" t="s">
        <v>8284</v>
      </c>
      <c r="R1244" s="10" t="s">
        <v>8323</v>
      </c>
      <c r="S1244" t="s">
        <v>8338</v>
      </c>
      <c r="T1244">
        <f t="shared" si="102"/>
        <v>1</v>
      </c>
      <c r="U1244">
        <f t="shared" si="103"/>
        <v>5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4">
        <f t="shared" si="100"/>
        <v>40671.879293981481</v>
      </c>
      <c r="L1245" s="13">
        <f t="shared" si="99"/>
        <v>2011</v>
      </c>
      <c r="M1245" s="14">
        <f t="shared" si="101"/>
        <v>40732.875</v>
      </c>
      <c r="N1245" t="b">
        <v>0</v>
      </c>
      <c r="O1245">
        <v>38</v>
      </c>
      <c r="P1245" t="b">
        <v>0</v>
      </c>
      <c r="Q1245" t="s">
        <v>8284</v>
      </c>
      <c r="R1245" s="10" t="s">
        <v>8323</v>
      </c>
      <c r="S1245" t="s">
        <v>8338</v>
      </c>
      <c r="T1245">
        <f t="shared" si="102"/>
        <v>14</v>
      </c>
      <c r="U1245">
        <f t="shared" si="103"/>
        <v>44.5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4">
        <f t="shared" si="100"/>
        <v>41355.825497685182</v>
      </c>
      <c r="L1246" s="13">
        <f t="shared" si="99"/>
        <v>2013</v>
      </c>
      <c r="M1246" s="14">
        <f t="shared" si="101"/>
        <v>41386.875</v>
      </c>
      <c r="N1246" t="b">
        <v>1</v>
      </c>
      <c r="O1246">
        <v>45</v>
      </c>
      <c r="P1246" t="b">
        <v>1</v>
      </c>
      <c r="Q1246" t="s">
        <v>8274</v>
      </c>
      <c r="R1246" s="10" t="s">
        <v>8323</v>
      </c>
      <c r="S1246" t="s">
        <v>8324</v>
      </c>
      <c r="T1246">
        <f t="shared" si="102"/>
        <v>104</v>
      </c>
      <c r="U1246">
        <f t="shared" si="103"/>
        <v>46.13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4">
        <f t="shared" si="100"/>
        <v>41774.599930555552</v>
      </c>
      <c r="L1247" s="13">
        <f t="shared" si="99"/>
        <v>2014</v>
      </c>
      <c r="M1247" s="14">
        <f t="shared" si="101"/>
        <v>41804.599930555552</v>
      </c>
      <c r="N1247" t="b">
        <v>1</v>
      </c>
      <c r="O1247">
        <v>17</v>
      </c>
      <c r="P1247" t="b">
        <v>1</v>
      </c>
      <c r="Q1247" t="s">
        <v>8274</v>
      </c>
      <c r="R1247" s="10" t="s">
        <v>8323</v>
      </c>
      <c r="S1247" t="s">
        <v>8324</v>
      </c>
      <c r="T1247">
        <f t="shared" si="102"/>
        <v>120</v>
      </c>
      <c r="U1247">
        <f t="shared" si="103"/>
        <v>141.47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4">
        <f t="shared" si="100"/>
        <v>40838.043391203704</v>
      </c>
      <c r="L1248" s="13">
        <f t="shared" si="99"/>
        <v>2011</v>
      </c>
      <c r="M1248" s="14">
        <f t="shared" si="101"/>
        <v>40883.085057870368</v>
      </c>
      <c r="N1248" t="b">
        <v>1</v>
      </c>
      <c r="O1248">
        <v>31</v>
      </c>
      <c r="P1248" t="b">
        <v>1</v>
      </c>
      <c r="Q1248" t="s">
        <v>8274</v>
      </c>
      <c r="R1248" s="10" t="s">
        <v>8323</v>
      </c>
      <c r="S1248" t="s">
        <v>8324</v>
      </c>
      <c r="T1248">
        <f t="shared" si="102"/>
        <v>117</v>
      </c>
      <c r="U1248">
        <f t="shared" si="103"/>
        <v>75.48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4">
        <f t="shared" si="100"/>
        <v>41370.292303240742</v>
      </c>
      <c r="L1249" s="13">
        <f t="shared" si="99"/>
        <v>2013</v>
      </c>
      <c r="M1249" s="14">
        <f t="shared" si="101"/>
        <v>41400.292303240742</v>
      </c>
      <c r="N1249" t="b">
        <v>1</v>
      </c>
      <c r="O1249">
        <v>50</v>
      </c>
      <c r="P1249" t="b">
        <v>1</v>
      </c>
      <c r="Q1249" t="s">
        <v>8274</v>
      </c>
      <c r="R1249" s="10" t="s">
        <v>8323</v>
      </c>
      <c r="S1249" t="s">
        <v>8324</v>
      </c>
      <c r="T1249">
        <f t="shared" si="102"/>
        <v>122</v>
      </c>
      <c r="U1249">
        <f t="shared" si="103"/>
        <v>85.5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4">
        <f t="shared" si="100"/>
        <v>41767.656863425924</v>
      </c>
      <c r="L1250" s="13">
        <f t="shared" si="99"/>
        <v>2014</v>
      </c>
      <c r="M1250" s="14">
        <f t="shared" si="101"/>
        <v>41803.290972222225</v>
      </c>
      <c r="N1250" t="b">
        <v>1</v>
      </c>
      <c r="O1250">
        <v>59</v>
      </c>
      <c r="P1250" t="b">
        <v>1</v>
      </c>
      <c r="Q1250" t="s">
        <v>8274</v>
      </c>
      <c r="R1250" s="10" t="s">
        <v>8323</v>
      </c>
      <c r="S1250" t="s">
        <v>8324</v>
      </c>
      <c r="T1250">
        <f t="shared" si="102"/>
        <v>152</v>
      </c>
      <c r="U1250">
        <f t="shared" si="103"/>
        <v>64.25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4">
        <f t="shared" si="100"/>
        <v>41067.74086805556</v>
      </c>
      <c r="L1251" s="13">
        <f t="shared" si="99"/>
        <v>2012</v>
      </c>
      <c r="M1251" s="14">
        <f t="shared" si="101"/>
        <v>41097.74086805556</v>
      </c>
      <c r="N1251" t="b">
        <v>1</v>
      </c>
      <c r="O1251">
        <v>81</v>
      </c>
      <c r="P1251" t="b">
        <v>1</v>
      </c>
      <c r="Q1251" t="s">
        <v>8274</v>
      </c>
      <c r="R1251" s="10" t="s">
        <v>8323</v>
      </c>
      <c r="S1251" t="s">
        <v>8324</v>
      </c>
      <c r="T1251">
        <f t="shared" si="102"/>
        <v>104</v>
      </c>
      <c r="U1251">
        <f t="shared" si="103"/>
        <v>64.47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4">
        <f t="shared" si="100"/>
        <v>41843.64271990741</v>
      </c>
      <c r="L1252" s="13">
        <f t="shared" si="99"/>
        <v>2014</v>
      </c>
      <c r="M1252" s="14">
        <f t="shared" si="101"/>
        <v>41888.64271990741</v>
      </c>
      <c r="N1252" t="b">
        <v>1</v>
      </c>
      <c r="O1252">
        <v>508</v>
      </c>
      <c r="P1252" t="b">
        <v>1</v>
      </c>
      <c r="Q1252" t="s">
        <v>8274</v>
      </c>
      <c r="R1252" s="10" t="s">
        <v>8323</v>
      </c>
      <c r="S1252" t="s">
        <v>8324</v>
      </c>
      <c r="T1252">
        <f t="shared" si="102"/>
        <v>200</v>
      </c>
      <c r="U1252">
        <f t="shared" si="103"/>
        <v>118.2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4">
        <f t="shared" si="100"/>
        <v>40751.814432870371</v>
      </c>
      <c r="L1253" s="13">
        <f t="shared" si="99"/>
        <v>2011</v>
      </c>
      <c r="M1253" s="14">
        <f t="shared" si="101"/>
        <v>40811.814432870371</v>
      </c>
      <c r="N1253" t="b">
        <v>1</v>
      </c>
      <c r="O1253">
        <v>74</v>
      </c>
      <c r="P1253" t="b">
        <v>1</v>
      </c>
      <c r="Q1253" t="s">
        <v>8274</v>
      </c>
      <c r="R1253" s="10" t="s">
        <v>8323</v>
      </c>
      <c r="S1253" t="s">
        <v>8324</v>
      </c>
      <c r="T1253">
        <f t="shared" si="102"/>
        <v>102</v>
      </c>
      <c r="U1253">
        <f t="shared" si="103"/>
        <v>82.54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4">
        <f t="shared" si="100"/>
        <v>41543.988067129627</v>
      </c>
      <c r="L1254" s="13">
        <f t="shared" si="99"/>
        <v>2013</v>
      </c>
      <c r="M1254" s="14">
        <f t="shared" si="101"/>
        <v>41571.988067129627</v>
      </c>
      <c r="N1254" t="b">
        <v>1</v>
      </c>
      <c r="O1254">
        <v>141</v>
      </c>
      <c r="P1254" t="b">
        <v>1</v>
      </c>
      <c r="Q1254" t="s">
        <v>8274</v>
      </c>
      <c r="R1254" s="10" t="s">
        <v>8323</v>
      </c>
      <c r="S1254" t="s">
        <v>8324</v>
      </c>
      <c r="T1254">
        <f t="shared" si="102"/>
        <v>138</v>
      </c>
      <c r="U1254">
        <f t="shared" si="103"/>
        <v>34.17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4">
        <f t="shared" si="100"/>
        <v>41855.783645833333</v>
      </c>
      <c r="L1255" s="13">
        <f t="shared" si="99"/>
        <v>2014</v>
      </c>
      <c r="M1255" s="14">
        <f t="shared" si="101"/>
        <v>41885.783645833333</v>
      </c>
      <c r="N1255" t="b">
        <v>1</v>
      </c>
      <c r="O1255">
        <v>711</v>
      </c>
      <c r="P1255" t="b">
        <v>1</v>
      </c>
      <c r="Q1255" t="s">
        <v>8274</v>
      </c>
      <c r="R1255" s="10" t="s">
        <v>8323</v>
      </c>
      <c r="S1255" t="s">
        <v>8324</v>
      </c>
      <c r="T1255">
        <f t="shared" si="102"/>
        <v>303833</v>
      </c>
      <c r="U1255">
        <f t="shared" si="103"/>
        <v>42.73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4">
        <f t="shared" si="100"/>
        <v>40487.621365740742</v>
      </c>
      <c r="L1256" s="13">
        <f t="shared" si="99"/>
        <v>2010</v>
      </c>
      <c r="M1256" s="14">
        <f t="shared" si="101"/>
        <v>40544.207638888889</v>
      </c>
      <c r="N1256" t="b">
        <v>1</v>
      </c>
      <c r="O1256">
        <v>141</v>
      </c>
      <c r="P1256" t="b">
        <v>1</v>
      </c>
      <c r="Q1256" t="s">
        <v>8274</v>
      </c>
      <c r="R1256" s="10" t="s">
        <v>8323</v>
      </c>
      <c r="S1256" t="s">
        <v>8324</v>
      </c>
      <c r="T1256">
        <f t="shared" si="102"/>
        <v>199</v>
      </c>
      <c r="U1256">
        <f t="shared" si="103"/>
        <v>94.49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4">
        <f t="shared" si="100"/>
        <v>41579.845509259263</v>
      </c>
      <c r="L1257" s="13">
        <f t="shared" si="99"/>
        <v>2013</v>
      </c>
      <c r="M1257" s="14">
        <f t="shared" si="101"/>
        <v>41609.887175925927</v>
      </c>
      <c r="N1257" t="b">
        <v>1</v>
      </c>
      <c r="O1257">
        <v>109</v>
      </c>
      <c r="P1257" t="b">
        <v>1</v>
      </c>
      <c r="Q1257" t="s">
        <v>8274</v>
      </c>
      <c r="R1257" s="10" t="s">
        <v>8323</v>
      </c>
      <c r="S1257" t="s">
        <v>8324</v>
      </c>
      <c r="T1257">
        <f t="shared" si="102"/>
        <v>202</v>
      </c>
      <c r="U1257">
        <f t="shared" si="103"/>
        <v>55.7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4">
        <f t="shared" si="100"/>
        <v>40921.919340277782</v>
      </c>
      <c r="L1258" s="13">
        <f t="shared" si="99"/>
        <v>2012</v>
      </c>
      <c r="M1258" s="14">
        <f t="shared" si="101"/>
        <v>40951.919340277782</v>
      </c>
      <c r="N1258" t="b">
        <v>1</v>
      </c>
      <c r="O1258">
        <v>361</v>
      </c>
      <c r="P1258" t="b">
        <v>1</v>
      </c>
      <c r="Q1258" t="s">
        <v>8274</v>
      </c>
      <c r="R1258" s="10" t="s">
        <v>8323</v>
      </c>
      <c r="S1258" t="s">
        <v>8324</v>
      </c>
      <c r="T1258">
        <f t="shared" si="102"/>
        <v>118</v>
      </c>
      <c r="U1258">
        <f t="shared" si="103"/>
        <v>98.03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4">
        <f t="shared" si="100"/>
        <v>40587.085532407407</v>
      </c>
      <c r="L1259" s="13">
        <f t="shared" si="99"/>
        <v>2011</v>
      </c>
      <c r="M1259" s="14">
        <f t="shared" si="101"/>
        <v>40636.043865740743</v>
      </c>
      <c r="N1259" t="b">
        <v>1</v>
      </c>
      <c r="O1259">
        <v>176</v>
      </c>
      <c r="P1259" t="b">
        <v>1</v>
      </c>
      <c r="Q1259" t="s">
        <v>8274</v>
      </c>
      <c r="R1259" s="10" t="s">
        <v>8323</v>
      </c>
      <c r="S1259" t="s">
        <v>8324</v>
      </c>
      <c r="T1259">
        <f t="shared" si="102"/>
        <v>295</v>
      </c>
      <c r="U1259">
        <f t="shared" si="103"/>
        <v>92.1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4">
        <f t="shared" si="100"/>
        <v>41487.611250000002</v>
      </c>
      <c r="L1260" s="13">
        <f t="shared" si="99"/>
        <v>2013</v>
      </c>
      <c r="M1260" s="14">
        <f t="shared" si="101"/>
        <v>41517.611250000002</v>
      </c>
      <c r="N1260" t="b">
        <v>1</v>
      </c>
      <c r="O1260">
        <v>670</v>
      </c>
      <c r="P1260" t="b">
        <v>1</v>
      </c>
      <c r="Q1260" t="s">
        <v>8274</v>
      </c>
      <c r="R1260" s="10" t="s">
        <v>8323</v>
      </c>
      <c r="S1260" t="s">
        <v>8324</v>
      </c>
      <c r="T1260">
        <f t="shared" si="102"/>
        <v>213</v>
      </c>
      <c r="U1260">
        <f t="shared" si="103"/>
        <v>38.18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4">
        <f t="shared" si="100"/>
        <v>41766.970648148148</v>
      </c>
      <c r="L1261" s="13">
        <f t="shared" si="99"/>
        <v>2014</v>
      </c>
      <c r="M1261" s="14">
        <f t="shared" si="101"/>
        <v>41799.165972222225</v>
      </c>
      <c r="N1261" t="b">
        <v>1</v>
      </c>
      <c r="O1261">
        <v>96</v>
      </c>
      <c r="P1261" t="b">
        <v>1</v>
      </c>
      <c r="Q1261" t="s">
        <v>8274</v>
      </c>
      <c r="R1261" s="10" t="s">
        <v>8323</v>
      </c>
      <c r="S1261" t="s">
        <v>8324</v>
      </c>
      <c r="T1261">
        <f t="shared" si="102"/>
        <v>104</v>
      </c>
      <c r="U1261">
        <f t="shared" si="103"/>
        <v>27.15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4">
        <f t="shared" si="100"/>
        <v>41666.842824074076</v>
      </c>
      <c r="L1262" s="13">
        <f t="shared" si="99"/>
        <v>2014</v>
      </c>
      <c r="M1262" s="14">
        <f t="shared" si="101"/>
        <v>41696.842824074076</v>
      </c>
      <c r="N1262" t="b">
        <v>1</v>
      </c>
      <c r="O1262">
        <v>74</v>
      </c>
      <c r="P1262" t="b">
        <v>1</v>
      </c>
      <c r="Q1262" t="s">
        <v>8274</v>
      </c>
      <c r="R1262" s="10" t="s">
        <v>8323</v>
      </c>
      <c r="S1262" t="s">
        <v>8324</v>
      </c>
      <c r="T1262">
        <f t="shared" si="102"/>
        <v>114</v>
      </c>
      <c r="U1262">
        <f t="shared" si="103"/>
        <v>50.69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4">
        <f t="shared" si="100"/>
        <v>41638.342905092592</v>
      </c>
      <c r="L1263" s="13">
        <f t="shared" si="99"/>
        <v>2013</v>
      </c>
      <c r="M1263" s="14">
        <f t="shared" si="101"/>
        <v>41668.342905092592</v>
      </c>
      <c r="N1263" t="b">
        <v>1</v>
      </c>
      <c r="O1263">
        <v>52</v>
      </c>
      <c r="P1263" t="b">
        <v>1</v>
      </c>
      <c r="Q1263" t="s">
        <v>8274</v>
      </c>
      <c r="R1263" s="10" t="s">
        <v>8323</v>
      </c>
      <c r="S1263" t="s">
        <v>8324</v>
      </c>
      <c r="T1263">
        <f t="shared" si="102"/>
        <v>101</v>
      </c>
      <c r="U1263">
        <f t="shared" si="103"/>
        <v>38.94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4">
        <f t="shared" si="100"/>
        <v>41656.762638888889</v>
      </c>
      <c r="L1264" s="13">
        <f t="shared" si="99"/>
        <v>2014</v>
      </c>
      <c r="M1264" s="14">
        <f t="shared" si="101"/>
        <v>41686.762638888889</v>
      </c>
      <c r="N1264" t="b">
        <v>1</v>
      </c>
      <c r="O1264">
        <v>105</v>
      </c>
      <c r="P1264" t="b">
        <v>1</v>
      </c>
      <c r="Q1264" t="s">
        <v>8274</v>
      </c>
      <c r="R1264" s="10" t="s">
        <v>8323</v>
      </c>
      <c r="S1264" t="s">
        <v>8324</v>
      </c>
      <c r="T1264">
        <f t="shared" si="102"/>
        <v>125</v>
      </c>
      <c r="U1264">
        <f t="shared" si="103"/>
        <v>77.64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4">
        <f t="shared" si="100"/>
        <v>41692.084143518521</v>
      </c>
      <c r="L1265" s="13">
        <f t="shared" si="99"/>
        <v>2014</v>
      </c>
      <c r="M1265" s="14">
        <f t="shared" si="101"/>
        <v>41727.041666666664</v>
      </c>
      <c r="N1265" t="b">
        <v>1</v>
      </c>
      <c r="O1265">
        <v>41</v>
      </c>
      <c r="P1265" t="b">
        <v>1</v>
      </c>
      <c r="Q1265" t="s">
        <v>8274</v>
      </c>
      <c r="R1265" s="10" t="s">
        <v>8323</v>
      </c>
      <c r="S1265" t="s">
        <v>8324</v>
      </c>
      <c r="T1265">
        <f t="shared" si="102"/>
        <v>119</v>
      </c>
      <c r="U1265">
        <f t="shared" si="103"/>
        <v>43.54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4">
        <f t="shared" si="100"/>
        <v>41547.662997685184</v>
      </c>
      <c r="L1266" s="13">
        <f t="shared" si="99"/>
        <v>2013</v>
      </c>
      <c r="M1266" s="14">
        <f t="shared" si="101"/>
        <v>41576.662997685184</v>
      </c>
      <c r="N1266" t="b">
        <v>1</v>
      </c>
      <c r="O1266">
        <v>34</v>
      </c>
      <c r="P1266" t="b">
        <v>1</v>
      </c>
      <c r="Q1266" t="s">
        <v>8274</v>
      </c>
      <c r="R1266" s="10" t="s">
        <v>8323</v>
      </c>
      <c r="S1266" t="s">
        <v>8324</v>
      </c>
      <c r="T1266">
        <f t="shared" si="102"/>
        <v>166</v>
      </c>
      <c r="U1266">
        <f t="shared" si="103"/>
        <v>31.82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4">
        <f t="shared" si="100"/>
        <v>40465.655266203699</v>
      </c>
      <c r="L1267" s="13">
        <f t="shared" si="99"/>
        <v>2010</v>
      </c>
      <c r="M1267" s="14">
        <f t="shared" si="101"/>
        <v>40512.655266203699</v>
      </c>
      <c r="N1267" t="b">
        <v>1</v>
      </c>
      <c r="O1267">
        <v>66</v>
      </c>
      <c r="P1267" t="b">
        <v>1</v>
      </c>
      <c r="Q1267" t="s">
        <v>8274</v>
      </c>
      <c r="R1267" s="10" t="s">
        <v>8323</v>
      </c>
      <c r="S1267" t="s">
        <v>8324</v>
      </c>
      <c r="T1267">
        <f t="shared" si="102"/>
        <v>119</v>
      </c>
      <c r="U1267">
        <f t="shared" si="103"/>
        <v>63.18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4">
        <f t="shared" si="100"/>
        <v>41620.87667824074</v>
      </c>
      <c r="L1268" s="13">
        <f t="shared" si="99"/>
        <v>2013</v>
      </c>
      <c r="M1268" s="14">
        <f t="shared" si="101"/>
        <v>41650.87667824074</v>
      </c>
      <c r="N1268" t="b">
        <v>1</v>
      </c>
      <c r="O1268">
        <v>50</v>
      </c>
      <c r="P1268" t="b">
        <v>1</v>
      </c>
      <c r="Q1268" t="s">
        <v>8274</v>
      </c>
      <c r="R1268" s="10" t="s">
        <v>8323</v>
      </c>
      <c r="S1268" t="s">
        <v>8324</v>
      </c>
      <c r="T1268">
        <f t="shared" si="102"/>
        <v>100</v>
      </c>
      <c r="U1268">
        <f t="shared" si="103"/>
        <v>190.9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4">
        <f t="shared" si="100"/>
        <v>41449.585162037038</v>
      </c>
      <c r="L1269" s="13">
        <f t="shared" si="99"/>
        <v>2013</v>
      </c>
      <c r="M1269" s="14">
        <f t="shared" si="101"/>
        <v>41479.585162037038</v>
      </c>
      <c r="N1269" t="b">
        <v>1</v>
      </c>
      <c r="O1269">
        <v>159</v>
      </c>
      <c r="P1269" t="b">
        <v>1</v>
      </c>
      <c r="Q1269" t="s">
        <v>8274</v>
      </c>
      <c r="R1269" s="10" t="s">
        <v>8323</v>
      </c>
      <c r="S1269" t="s">
        <v>8324</v>
      </c>
      <c r="T1269">
        <f t="shared" si="102"/>
        <v>102</v>
      </c>
      <c r="U1269">
        <f t="shared" si="103"/>
        <v>140.86000000000001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4">
        <f t="shared" si="100"/>
        <v>41507.845451388886</v>
      </c>
      <c r="L1270" s="13">
        <f t="shared" si="99"/>
        <v>2013</v>
      </c>
      <c r="M1270" s="14">
        <f t="shared" si="101"/>
        <v>41537.845451388886</v>
      </c>
      <c r="N1270" t="b">
        <v>1</v>
      </c>
      <c r="O1270">
        <v>182</v>
      </c>
      <c r="P1270" t="b">
        <v>1</v>
      </c>
      <c r="Q1270" t="s">
        <v>8274</v>
      </c>
      <c r="R1270" s="10" t="s">
        <v>8323</v>
      </c>
      <c r="S1270" t="s">
        <v>8324</v>
      </c>
      <c r="T1270">
        <f t="shared" si="102"/>
        <v>117</v>
      </c>
      <c r="U1270">
        <f t="shared" si="103"/>
        <v>76.92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4">
        <f t="shared" si="100"/>
        <v>42445.823055555549</v>
      </c>
      <c r="L1271" s="13">
        <f t="shared" si="99"/>
        <v>2016</v>
      </c>
      <c r="M1271" s="14">
        <f t="shared" si="101"/>
        <v>42476</v>
      </c>
      <c r="N1271" t="b">
        <v>1</v>
      </c>
      <c r="O1271">
        <v>206</v>
      </c>
      <c r="P1271" t="b">
        <v>1</v>
      </c>
      <c r="Q1271" t="s">
        <v>8274</v>
      </c>
      <c r="R1271" s="10" t="s">
        <v>8323</v>
      </c>
      <c r="S1271" t="s">
        <v>8324</v>
      </c>
      <c r="T1271">
        <f t="shared" si="102"/>
        <v>109</v>
      </c>
      <c r="U1271">
        <f t="shared" si="103"/>
        <v>99.16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4">
        <f t="shared" si="100"/>
        <v>40933.856967592597</v>
      </c>
      <c r="L1272" s="13">
        <f t="shared" si="99"/>
        <v>2012</v>
      </c>
      <c r="M1272" s="14">
        <f t="shared" si="101"/>
        <v>40993.815300925926</v>
      </c>
      <c r="N1272" t="b">
        <v>1</v>
      </c>
      <c r="O1272">
        <v>169</v>
      </c>
      <c r="P1272" t="b">
        <v>1</v>
      </c>
      <c r="Q1272" t="s">
        <v>8274</v>
      </c>
      <c r="R1272" s="10" t="s">
        <v>8323</v>
      </c>
      <c r="S1272" t="s">
        <v>8324</v>
      </c>
      <c r="T1272">
        <f t="shared" si="102"/>
        <v>115</v>
      </c>
      <c r="U1272">
        <f t="shared" si="103"/>
        <v>67.88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4">
        <f t="shared" si="100"/>
        <v>41561.683553240742</v>
      </c>
      <c r="L1273" s="13">
        <f t="shared" si="99"/>
        <v>2013</v>
      </c>
      <c r="M1273" s="14">
        <f t="shared" si="101"/>
        <v>41591.725219907406</v>
      </c>
      <c r="N1273" t="b">
        <v>1</v>
      </c>
      <c r="O1273">
        <v>31</v>
      </c>
      <c r="P1273" t="b">
        <v>1</v>
      </c>
      <c r="Q1273" t="s">
        <v>8274</v>
      </c>
      <c r="R1273" s="10" t="s">
        <v>8323</v>
      </c>
      <c r="S1273" t="s">
        <v>8324</v>
      </c>
      <c r="T1273">
        <f t="shared" si="102"/>
        <v>102</v>
      </c>
      <c r="U1273">
        <f t="shared" si="103"/>
        <v>246.29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4">
        <f t="shared" si="100"/>
        <v>40274.745127314818</v>
      </c>
      <c r="L1274" s="13">
        <f t="shared" si="99"/>
        <v>2010</v>
      </c>
      <c r="M1274" s="14">
        <f t="shared" si="101"/>
        <v>40344.166666666664</v>
      </c>
      <c r="N1274" t="b">
        <v>1</v>
      </c>
      <c r="O1274">
        <v>28</v>
      </c>
      <c r="P1274" t="b">
        <v>1</v>
      </c>
      <c r="Q1274" t="s">
        <v>8274</v>
      </c>
      <c r="R1274" s="10" t="s">
        <v>8323</v>
      </c>
      <c r="S1274" t="s">
        <v>8324</v>
      </c>
      <c r="T1274">
        <f t="shared" si="102"/>
        <v>106</v>
      </c>
      <c r="U1274">
        <f t="shared" si="103"/>
        <v>189.29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4">
        <f t="shared" si="100"/>
        <v>41852.730219907404</v>
      </c>
      <c r="L1275" s="13">
        <f t="shared" si="99"/>
        <v>2014</v>
      </c>
      <c r="M1275" s="14">
        <f t="shared" si="101"/>
        <v>41882.730219907404</v>
      </c>
      <c r="N1275" t="b">
        <v>1</v>
      </c>
      <c r="O1275">
        <v>54</v>
      </c>
      <c r="P1275" t="b">
        <v>1</v>
      </c>
      <c r="Q1275" t="s">
        <v>8274</v>
      </c>
      <c r="R1275" s="10" t="s">
        <v>8323</v>
      </c>
      <c r="S1275" t="s">
        <v>8324</v>
      </c>
      <c r="T1275">
        <f t="shared" si="102"/>
        <v>104</v>
      </c>
      <c r="U1275">
        <f t="shared" si="103"/>
        <v>76.67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4">
        <f t="shared" si="100"/>
        <v>41116.690104166664</v>
      </c>
      <c r="L1276" s="13">
        <f t="shared" si="99"/>
        <v>2012</v>
      </c>
      <c r="M1276" s="14">
        <f t="shared" si="101"/>
        <v>41151.690104166664</v>
      </c>
      <c r="N1276" t="b">
        <v>1</v>
      </c>
      <c r="O1276">
        <v>467</v>
      </c>
      <c r="P1276" t="b">
        <v>1</v>
      </c>
      <c r="Q1276" t="s">
        <v>8274</v>
      </c>
      <c r="R1276" s="10" t="s">
        <v>8323</v>
      </c>
      <c r="S1276" t="s">
        <v>8324</v>
      </c>
      <c r="T1276">
        <f t="shared" si="102"/>
        <v>155</v>
      </c>
      <c r="U1276">
        <f t="shared" si="103"/>
        <v>82.96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4">
        <f t="shared" si="100"/>
        <v>41458.867905092593</v>
      </c>
      <c r="L1277" s="13">
        <f t="shared" si="99"/>
        <v>2013</v>
      </c>
      <c r="M1277" s="14">
        <f t="shared" si="101"/>
        <v>41493.867905092593</v>
      </c>
      <c r="N1277" t="b">
        <v>1</v>
      </c>
      <c r="O1277">
        <v>389</v>
      </c>
      <c r="P1277" t="b">
        <v>1</v>
      </c>
      <c r="Q1277" t="s">
        <v>8274</v>
      </c>
      <c r="R1277" s="10" t="s">
        <v>8323</v>
      </c>
      <c r="S1277" t="s">
        <v>8324</v>
      </c>
      <c r="T1277">
        <f t="shared" si="102"/>
        <v>162</v>
      </c>
      <c r="U1277">
        <f t="shared" si="103"/>
        <v>62.52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4">
        <f t="shared" si="100"/>
        <v>40007.704247685186</v>
      </c>
      <c r="L1278" s="13">
        <f t="shared" si="99"/>
        <v>2009</v>
      </c>
      <c r="M1278" s="14">
        <f t="shared" si="101"/>
        <v>40057.166666666664</v>
      </c>
      <c r="N1278" t="b">
        <v>1</v>
      </c>
      <c r="O1278">
        <v>68</v>
      </c>
      <c r="P1278" t="b">
        <v>1</v>
      </c>
      <c r="Q1278" t="s">
        <v>8274</v>
      </c>
      <c r="R1278" s="10" t="s">
        <v>8323</v>
      </c>
      <c r="S1278" t="s">
        <v>8324</v>
      </c>
      <c r="T1278">
        <f t="shared" si="102"/>
        <v>104</v>
      </c>
      <c r="U1278">
        <f t="shared" si="103"/>
        <v>46.07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4">
        <f t="shared" si="100"/>
        <v>41121.561886574076</v>
      </c>
      <c r="L1279" s="13">
        <f t="shared" si="99"/>
        <v>2012</v>
      </c>
      <c r="M1279" s="14">
        <f t="shared" si="101"/>
        <v>41156.561886574076</v>
      </c>
      <c r="N1279" t="b">
        <v>1</v>
      </c>
      <c r="O1279">
        <v>413</v>
      </c>
      <c r="P1279" t="b">
        <v>1</v>
      </c>
      <c r="Q1279" t="s">
        <v>8274</v>
      </c>
      <c r="R1279" s="10" t="s">
        <v>8323</v>
      </c>
      <c r="S1279" t="s">
        <v>8324</v>
      </c>
      <c r="T1279">
        <f t="shared" si="102"/>
        <v>106</v>
      </c>
      <c r="U1279">
        <f t="shared" si="103"/>
        <v>38.54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4">
        <f t="shared" si="100"/>
        <v>41786.555162037039</v>
      </c>
      <c r="L1280" s="13">
        <f t="shared" si="99"/>
        <v>2014</v>
      </c>
      <c r="M1280" s="14">
        <f t="shared" si="101"/>
        <v>41815.083333333336</v>
      </c>
      <c r="N1280" t="b">
        <v>1</v>
      </c>
      <c r="O1280">
        <v>190</v>
      </c>
      <c r="P1280" t="b">
        <v>1</v>
      </c>
      <c r="Q1280" t="s">
        <v>8274</v>
      </c>
      <c r="R1280" s="10" t="s">
        <v>8323</v>
      </c>
      <c r="S1280" t="s">
        <v>8324</v>
      </c>
      <c r="T1280">
        <f t="shared" si="102"/>
        <v>155</v>
      </c>
      <c r="U1280">
        <f t="shared" si="103"/>
        <v>53.01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4">
        <f t="shared" si="100"/>
        <v>41682.099189814813</v>
      </c>
      <c r="L1281" s="13">
        <f t="shared" si="99"/>
        <v>2014</v>
      </c>
      <c r="M1281" s="14">
        <f t="shared" si="101"/>
        <v>41722.057523148149</v>
      </c>
      <c r="N1281" t="b">
        <v>1</v>
      </c>
      <c r="O1281">
        <v>189</v>
      </c>
      <c r="P1281" t="b">
        <v>1</v>
      </c>
      <c r="Q1281" t="s">
        <v>8274</v>
      </c>
      <c r="R1281" s="10" t="s">
        <v>8323</v>
      </c>
      <c r="S1281" t="s">
        <v>8324</v>
      </c>
      <c r="T1281">
        <f t="shared" si="102"/>
        <v>111</v>
      </c>
      <c r="U1281">
        <f t="shared" si="103"/>
        <v>73.36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4">
        <f t="shared" si="100"/>
        <v>40513.757569444446</v>
      </c>
      <c r="L1282" s="13">
        <f t="shared" si="99"/>
        <v>2010</v>
      </c>
      <c r="M1282" s="14">
        <f t="shared" si="101"/>
        <v>40603.757569444446</v>
      </c>
      <c r="N1282" t="b">
        <v>1</v>
      </c>
      <c r="O1282">
        <v>130</v>
      </c>
      <c r="P1282" t="b">
        <v>1</v>
      </c>
      <c r="Q1282" t="s">
        <v>8274</v>
      </c>
      <c r="R1282" s="10" t="s">
        <v>8323</v>
      </c>
      <c r="S1282" t="s">
        <v>8324</v>
      </c>
      <c r="T1282">
        <f t="shared" si="102"/>
        <v>111</v>
      </c>
      <c r="U1282">
        <f t="shared" si="103"/>
        <v>127.98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4">
        <f t="shared" si="100"/>
        <v>41463.743472222224</v>
      </c>
      <c r="L1283" s="13">
        <f t="shared" ref="L1283:L1346" si="104">YEAR(K1283)</f>
        <v>2013</v>
      </c>
      <c r="M1283" s="14">
        <f t="shared" si="101"/>
        <v>41483.743472222224</v>
      </c>
      <c r="N1283" t="b">
        <v>1</v>
      </c>
      <c r="O1283">
        <v>74</v>
      </c>
      <c r="P1283" t="b">
        <v>1</v>
      </c>
      <c r="Q1283" t="s">
        <v>8274</v>
      </c>
      <c r="R1283" s="10" t="s">
        <v>8323</v>
      </c>
      <c r="S1283" t="s">
        <v>8324</v>
      </c>
      <c r="T1283">
        <f t="shared" si="102"/>
        <v>111</v>
      </c>
      <c r="U1283">
        <f t="shared" si="103"/>
        <v>104.73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4">
        <f t="shared" si="100"/>
        <v>41586.475173611114</v>
      </c>
      <c r="L1284" s="13">
        <f t="shared" si="104"/>
        <v>2013</v>
      </c>
      <c r="M1284" s="14">
        <f t="shared" si="101"/>
        <v>41617.207638888889</v>
      </c>
      <c r="N1284" t="b">
        <v>1</v>
      </c>
      <c r="O1284">
        <v>274</v>
      </c>
      <c r="P1284" t="b">
        <v>1</v>
      </c>
      <c r="Q1284" t="s">
        <v>8274</v>
      </c>
      <c r="R1284" s="10" t="s">
        <v>8323</v>
      </c>
      <c r="S1284" t="s">
        <v>8324</v>
      </c>
      <c r="T1284">
        <f t="shared" si="102"/>
        <v>124</v>
      </c>
      <c r="U1284">
        <f t="shared" si="103"/>
        <v>67.67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4">
        <f t="shared" si="100"/>
        <v>41320.717465277776</v>
      </c>
      <c r="L1285" s="13">
        <f t="shared" si="104"/>
        <v>2013</v>
      </c>
      <c r="M1285" s="14">
        <f t="shared" si="101"/>
        <v>41344.166666666664</v>
      </c>
      <c r="N1285" t="b">
        <v>1</v>
      </c>
      <c r="O1285">
        <v>22</v>
      </c>
      <c r="P1285" t="b">
        <v>1</v>
      </c>
      <c r="Q1285" t="s">
        <v>8274</v>
      </c>
      <c r="R1285" s="10" t="s">
        <v>8323</v>
      </c>
      <c r="S1285" t="s">
        <v>8324</v>
      </c>
      <c r="T1285">
        <f t="shared" si="102"/>
        <v>211</v>
      </c>
      <c r="U1285">
        <f t="shared" si="103"/>
        <v>95.93</v>
      </c>
    </row>
    <row r="1286" spans="1:21" ht="58" x14ac:dyDescent="0.35">
      <c r="A1286">
        <v>3681</v>
      </c>
      <c r="B1286" s="3" t="s">
        <v>3678</v>
      </c>
      <c r="C1286" s="3" t="s">
        <v>7791</v>
      </c>
      <c r="D1286" s="6">
        <v>1000</v>
      </c>
      <c r="E1286" s="8">
        <v>1119</v>
      </c>
      <c r="F1286" t="s">
        <v>8218</v>
      </c>
      <c r="G1286" t="s">
        <v>8223</v>
      </c>
      <c r="H1286" t="s">
        <v>8245</v>
      </c>
      <c r="I1286">
        <v>1452872290</v>
      </c>
      <c r="J1286">
        <v>1452008290</v>
      </c>
      <c r="K1286" s="14">
        <f t="shared" si="100"/>
        <v>42374.651504629626</v>
      </c>
      <c r="L1286" s="13">
        <f t="shared" si="104"/>
        <v>2016</v>
      </c>
      <c r="M1286" s="14">
        <f t="shared" si="101"/>
        <v>42384.651504629626</v>
      </c>
      <c r="N1286" t="b">
        <v>0</v>
      </c>
      <c r="O1286">
        <v>18</v>
      </c>
      <c r="P1286" t="b">
        <v>1</v>
      </c>
      <c r="Q1286" t="s">
        <v>8269</v>
      </c>
      <c r="R1286" s="10" t="s">
        <v>8315</v>
      </c>
      <c r="S1286" t="s">
        <v>8316</v>
      </c>
      <c r="T1286">
        <f t="shared" si="102"/>
        <v>112</v>
      </c>
      <c r="U1286">
        <f t="shared" si="103"/>
        <v>62.17</v>
      </c>
    </row>
    <row r="1287" spans="1:21" ht="43.5" x14ac:dyDescent="0.35">
      <c r="A1287">
        <v>2839</v>
      </c>
      <c r="B1287" s="3" t="s">
        <v>2839</v>
      </c>
      <c r="C1287" s="3" t="s">
        <v>6949</v>
      </c>
      <c r="D1287" s="6">
        <v>3500</v>
      </c>
      <c r="E1287" s="8">
        <v>3900</v>
      </c>
      <c r="F1287" t="s">
        <v>8218</v>
      </c>
      <c r="G1287" t="s">
        <v>8223</v>
      </c>
      <c r="H1287" t="s">
        <v>8245</v>
      </c>
      <c r="I1287">
        <v>1408942740</v>
      </c>
      <c r="J1287">
        <v>1406958354</v>
      </c>
      <c r="K1287" s="14">
        <f t="shared" si="100"/>
        <v>41853.240208333329</v>
      </c>
      <c r="L1287" s="13">
        <f t="shared" si="104"/>
        <v>2014</v>
      </c>
      <c r="M1287" s="14">
        <f t="shared" si="101"/>
        <v>41876.207638888889</v>
      </c>
      <c r="N1287" t="b">
        <v>0</v>
      </c>
      <c r="O1287">
        <v>31</v>
      </c>
      <c r="P1287" t="b">
        <v>1</v>
      </c>
      <c r="Q1287" t="s">
        <v>8269</v>
      </c>
      <c r="R1287" s="10" t="s">
        <v>8315</v>
      </c>
      <c r="S1287" t="s">
        <v>8316</v>
      </c>
      <c r="T1287">
        <f t="shared" si="102"/>
        <v>111</v>
      </c>
      <c r="U1287">
        <f t="shared" si="103"/>
        <v>125.81</v>
      </c>
    </row>
    <row r="1288" spans="1:21" ht="58" x14ac:dyDescent="0.35">
      <c r="A1288">
        <v>2836</v>
      </c>
      <c r="B1288" s="3" t="s">
        <v>2836</v>
      </c>
      <c r="C1288" s="3" t="s">
        <v>6946</v>
      </c>
      <c r="D1288" s="6">
        <v>450</v>
      </c>
      <c r="E1288" s="8">
        <v>485</v>
      </c>
      <c r="F1288" t="s">
        <v>8218</v>
      </c>
      <c r="G1288" t="s">
        <v>8223</v>
      </c>
      <c r="H1288" t="s">
        <v>8245</v>
      </c>
      <c r="I1288">
        <v>1487393940</v>
      </c>
      <c r="J1288">
        <v>1484115418</v>
      </c>
      <c r="K1288" s="14">
        <f t="shared" si="100"/>
        <v>42746.261782407411</v>
      </c>
      <c r="L1288" s="13">
        <f t="shared" si="104"/>
        <v>2017</v>
      </c>
      <c r="M1288" s="14">
        <f t="shared" si="101"/>
        <v>42784.207638888889</v>
      </c>
      <c r="N1288" t="b">
        <v>0</v>
      </c>
      <c r="O1288">
        <v>11</v>
      </c>
      <c r="P1288" t="b">
        <v>1</v>
      </c>
      <c r="Q1288" t="s">
        <v>8269</v>
      </c>
      <c r="R1288" s="10" t="s">
        <v>8315</v>
      </c>
      <c r="S1288" t="s">
        <v>8316</v>
      </c>
      <c r="T1288">
        <f t="shared" si="102"/>
        <v>108</v>
      </c>
      <c r="U1288">
        <f t="shared" si="103"/>
        <v>44.09</v>
      </c>
    </row>
    <row r="1289" spans="1:21" ht="43.5" x14ac:dyDescent="0.35">
      <c r="A1289">
        <v>3990</v>
      </c>
      <c r="B1289" s="3" t="s">
        <v>3986</v>
      </c>
      <c r="C1289" s="3" t="s">
        <v>8096</v>
      </c>
      <c r="D1289" s="6">
        <v>1650</v>
      </c>
      <c r="E1289" s="8">
        <v>69</v>
      </c>
      <c r="F1289" t="s">
        <v>8220</v>
      </c>
      <c r="G1289" t="s">
        <v>8224</v>
      </c>
      <c r="H1289" t="s">
        <v>8246</v>
      </c>
      <c r="I1289">
        <v>1456934893</v>
      </c>
      <c r="J1289">
        <v>1454342893</v>
      </c>
      <c r="K1289" s="14">
        <f t="shared" si="100"/>
        <v>42401.672372685185</v>
      </c>
      <c r="L1289" s="13">
        <f t="shared" si="104"/>
        <v>2016</v>
      </c>
      <c r="M1289" s="14">
        <f t="shared" si="101"/>
        <v>42431.672372685185</v>
      </c>
      <c r="N1289" t="b">
        <v>0</v>
      </c>
      <c r="O1289">
        <v>3</v>
      </c>
      <c r="P1289" t="b">
        <v>0</v>
      </c>
      <c r="Q1289" t="s">
        <v>8269</v>
      </c>
      <c r="R1289" s="10" t="s">
        <v>8315</v>
      </c>
      <c r="S1289" t="s">
        <v>8316</v>
      </c>
      <c r="T1289">
        <f t="shared" si="102"/>
        <v>4</v>
      </c>
      <c r="U1289">
        <f t="shared" si="103"/>
        <v>23</v>
      </c>
    </row>
    <row r="1290" spans="1:21" ht="43.5" x14ac:dyDescent="0.35">
      <c r="A1290">
        <v>3951</v>
      </c>
      <c r="B1290" s="3" t="s">
        <v>3948</v>
      </c>
      <c r="C1290" s="3" t="s">
        <v>6961</v>
      </c>
      <c r="D1290" s="6">
        <v>200000</v>
      </c>
      <c r="E1290" s="8">
        <v>1</v>
      </c>
      <c r="F1290" t="s">
        <v>8220</v>
      </c>
      <c r="G1290" t="s">
        <v>8240</v>
      </c>
      <c r="H1290" t="s">
        <v>8248</v>
      </c>
      <c r="I1290">
        <v>1462301342</v>
      </c>
      <c r="J1290">
        <v>1457120942</v>
      </c>
      <c r="K1290" s="14">
        <f t="shared" ref="K1290:K1353" si="105">(((J1290/60)/60)/24)+DATE(1970,1,1)</f>
        <v>42433.825717592597</v>
      </c>
      <c r="L1290" s="13">
        <f t="shared" si="104"/>
        <v>2016</v>
      </c>
      <c r="M1290" s="14">
        <f t="shared" ref="M1290:M1353" si="106">(((I1290/60)/60)/24)+DATE(1970,1,1)</f>
        <v>42493.784050925926</v>
      </c>
      <c r="N1290" t="b">
        <v>0</v>
      </c>
      <c r="O1290">
        <v>1</v>
      </c>
      <c r="P1290" t="b">
        <v>0</v>
      </c>
      <c r="Q1290" t="s">
        <v>8269</v>
      </c>
      <c r="R1290" s="10" t="s">
        <v>8315</v>
      </c>
      <c r="S1290" t="s">
        <v>8316</v>
      </c>
      <c r="T1290">
        <f t="shared" ref="T1290:T1353" si="107">ROUND(E1290/D1290*100,0)</f>
        <v>0</v>
      </c>
      <c r="U1290">
        <f t="shared" ref="U1290:U1353" si="108">IFERROR(ROUND(E1290/O1290,2),0)</f>
        <v>1</v>
      </c>
    </row>
    <row r="1291" spans="1:21" ht="43.5" x14ac:dyDescent="0.35">
      <c r="A1291">
        <v>3151</v>
      </c>
      <c r="B1291" s="3" t="s">
        <v>3151</v>
      </c>
      <c r="C1291" s="3" t="s">
        <v>7261</v>
      </c>
      <c r="D1291" s="6">
        <v>3500</v>
      </c>
      <c r="E1291" s="8">
        <v>3514</v>
      </c>
      <c r="F1291" t="s">
        <v>8218</v>
      </c>
      <c r="G1291" t="s">
        <v>8223</v>
      </c>
      <c r="H1291" t="s">
        <v>8245</v>
      </c>
      <c r="I1291">
        <v>1410379774</v>
      </c>
      <c r="J1291">
        <v>1407787774</v>
      </c>
      <c r="K1291" s="14">
        <f t="shared" si="105"/>
        <v>41862.83997685185</v>
      </c>
      <c r="L1291" s="13">
        <f t="shared" si="104"/>
        <v>2014</v>
      </c>
      <c r="M1291" s="14">
        <f t="shared" si="106"/>
        <v>41892.83997685185</v>
      </c>
      <c r="N1291" t="b">
        <v>1</v>
      </c>
      <c r="O1291">
        <v>34</v>
      </c>
      <c r="P1291" t="b">
        <v>1</v>
      </c>
      <c r="Q1291" t="s">
        <v>8269</v>
      </c>
      <c r="R1291" s="10" t="s">
        <v>8315</v>
      </c>
      <c r="S1291" t="s">
        <v>8316</v>
      </c>
      <c r="T1291">
        <f t="shared" si="107"/>
        <v>100</v>
      </c>
      <c r="U1291">
        <f t="shared" si="108"/>
        <v>103.35</v>
      </c>
    </row>
    <row r="1292" spans="1:21" ht="72.5" x14ac:dyDescent="0.35">
      <c r="A1292">
        <v>3624</v>
      </c>
      <c r="B1292" s="3" t="s">
        <v>3622</v>
      </c>
      <c r="C1292" s="3" t="s">
        <v>7734</v>
      </c>
      <c r="D1292" s="6">
        <v>3000</v>
      </c>
      <c r="E1292" s="8">
        <v>3148</v>
      </c>
      <c r="F1292" t="s">
        <v>8218</v>
      </c>
      <c r="G1292" t="s">
        <v>8223</v>
      </c>
      <c r="H1292" t="s">
        <v>8245</v>
      </c>
      <c r="I1292">
        <v>1471977290</v>
      </c>
      <c r="J1292">
        <v>1466793290</v>
      </c>
      <c r="K1292" s="14">
        <f t="shared" si="105"/>
        <v>42545.774189814809</v>
      </c>
      <c r="L1292" s="13">
        <f t="shared" si="104"/>
        <v>2016</v>
      </c>
      <c r="M1292" s="14">
        <f t="shared" si="106"/>
        <v>42605.774189814809</v>
      </c>
      <c r="N1292" t="b">
        <v>0</v>
      </c>
      <c r="O1292">
        <v>39</v>
      </c>
      <c r="P1292" t="b">
        <v>1</v>
      </c>
      <c r="Q1292" t="s">
        <v>8269</v>
      </c>
      <c r="R1292" s="10" t="s">
        <v>8315</v>
      </c>
      <c r="S1292" t="s">
        <v>8316</v>
      </c>
      <c r="T1292">
        <f t="shared" si="107"/>
        <v>105</v>
      </c>
      <c r="U1292">
        <f t="shared" si="108"/>
        <v>80.72</v>
      </c>
    </row>
    <row r="1293" spans="1:21" ht="43.5" x14ac:dyDescent="0.35">
      <c r="A1293">
        <v>4006</v>
      </c>
      <c r="B1293" s="3" t="s">
        <v>4002</v>
      </c>
      <c r="C1293" s="3" t="s">
        <v>8111</v>
      </c>
      <c r="D1293" s="6">
        <v>30000</v>
      </c>
      <c r="E1293" s="8">
        <v>2</v>
      </c>
      <c r="F1293" t="s">
        <v>8220</v>
      </c>
      <c r="G1293" t="s">
        <v>8223</v>
      </c>
      <c r="H1293" t="s">
        <v>8245</v>
      </c>
      <c r="I1293">
        <v>1455647587</v>
      </c>
      <c r="J1293">
        <v>1453487587</v>
      </c>
      <c r="K1293" s="14">
        <f t="shared" si="105"/>
        <v>42391.772997685184</v>
      </c>
      <c r="L1293" s="13">
        <f t="shared" si="104"/>
        <v>2016</v>
      </c>
      <c r="M1293" s="14">
        <f t="shared" si="106"/>
        <v>42416.772997685184</v>
      </c>
      <c r="N1293" t="b">
        <v>0</v>
      </c>
      <c r="O1293">
        <v>1</v>
      </c>
      <c r="P1293" t="b">
        <v>0</v>
      </c>
      <c r="Q1293" t="s">
        <v>8269</v>
      </c>
      <c r="R1293" s="10" t="s">
        <v>8315</v>
      </c>
      <c r="S1293" t="s">
        <v>8316</v>
      </c>
      <c r="T1293">
        <f t="shared" si="107"/>
        <v>0</v>
      </c>
      <c r="U1293">
        <f t="shared" si="108"/>
        <v>2</v>
      </c>
    </row>
    <row r="1294" spans="1:21" ht="43.5" x14ac:dyDescent="0.35">
      <c r="A1294">
        <v>3210</v>
      </c>
      <c r="B1294" s="3" t="s">
        <v>3210</v>
      </c>
      <c r="C1294" s="3" t="s">
        <v>7320</v>
      </c>
      <c r="D1294" s="6">
        <v>3000</v>
      </c>
      <c r="E1294" s="8">
        <v>3773</v>
      </c>
      <c r="F1294" t="s">
        <v>8218</v>
      </c>
      <c r="G1294" t="s">
        <v>8223</v>
      </c>
      <c r="H1294" t="s">
        <v>8245</v>
      </c>
      <c r="I1294">
        <v>1338523140</v>
      </c>
      <c r="J1294">
        <v>1334442519</v>
      </c>
      <c r="K1294" s="14">
        <f t="shared" si="105"/>
        <v>41013.936562499999</v>
      </c>
      <c r="L1294" s="13">
        <f t="shared" si="104"/>
        <v>2012</v>
      </c>
      <c r="M1294" s="14">
        <f t="shared" si="106"/>
        <v>41061.165972222225</v>
      </c>
      <c r="N1294" t="b">
        <v>1</v>
      </c>
      <c r="O1294">
        <v>60</v>
      </c>
      <c r="P1294" t="b">
        <v>1</v>
      </c>
      <c r="Q1294" t="s">
        <v>8269</v>
      </c>
      <c r="R1294" s="10" t="s">
        <v>8315</v>
      </c>
      <c r="S1294" t="s">
        <v>8316</v>
      </c>
      <c r="T1294">
        <f t="shared" si="107"/>
        <v>126</v>
      </c>
      <c r="U1294">
        <f t="shared" si="108"/>
        <v>62.88</v>
      </c>
    </row>
    <row r="1295" spans="1:21" ht="58" x14ac:dyDescent="0.35">
      <c r="A1295">
        <v>1288</v>
      </c>
      <c r="B1295" s="3" t="s">
        <v>1289</v>
      </c>
      <c r="C1295" s="3" t="s">
        <v>5398</v>
      </c>
      <c r="D1295" s="6">
        <v>4000</v>
      </c>
      <c r="E1295" s="8">
        <v>4018</v>
      </c>
      <c r="F1295" t="s">
        <v>8218</v>
      </c>
      <c r="G1295" t="s">
        <v>8223</v>
      </c>
      <c r="H1295" t="s">
        <v>8245</v>
      </c>
      <c r="I1295">
        <v>1470801600</v>
      </c>
      <c r="J1295">
        <v>1468122163</v>
      </c>
      <c r="K1295" s="14">
        <f t="shared" si="105"/>
        <v>42561.154664351852</v>
      </c>
      <c r="L1295" s="13">
        <f t="shared" si="104"/>
        <v>2016</v>
      </c>
      <c r="M1295" s="14">
        <f t="shared" si="106"/>
        <v>42592.166666666672</v>
      </c>
      <c r="N1295" t="b">
        <v>0</v>
      </c>
      <c r="O1295">
        <v>61</v>
      </c>
      <c r="P1295" t="b">
        <v>1</v>
      </c>
      <c r="Q1295" t="s">
        <v>8269</v>
      </c>
      <c r="R1295" s="10" t="s">
        <v>8315</v>
      </c>
      <c r="S1295" t="s">
        <v>8316</v>
      </c>
      <c r="T1295">
        <f t="shared" si="107"/>
        <v>100</v>
      </c>
      <c r="U1295">
        <f t="shared" si="108"/>
        <v>65.87</v>
      </c>
    </row>
    <row r="1296" spans="1:21" ht="43.5" x14ac:dyDescent="0.35">
      <c r="A1296">
        <v>2784</v>
      </c>
      <c r="B1296" s="3" t="s">
        <v>2784</v>
      </c>
      <c r="C1296" s="3" t="s">
        <v>6894</v>
      </c>
      <c r="D1296" s="6">
        <v>6000</v>
      </c>
      <c r="E1296" s="8">
        <v>7140</v>
      </c>
      <c r="F1296" t="s">
        <v>8218</v>
      </c>
      <c r="G1296" t="s">
        <v>8223</v>
      </c>
      <c r="H1296" t="s">
        <v>8245</v>
      </c>
      <c r="I1296">
        <v>1414608843</v>
      </c>
      <c r="J1296">
        <v>1412794443</v>
      </c>
      <c r="K1296" s="14">
        <f t="shared" si="105"/>
        <v>41920.787534722222</v>
      </c>
      <c r="L1296" s="13">
        <f t="shared" si="104"/>
        <v>2014</v>
      </c>
      <c r="M1296" s="14">
        <f t="shared" si="106"/>
        <v>41941.787534722222</v>
      </c>
      <c r="N1296" t="b">
        <v>0</v>
      </c>
      <c r="O1296">
        <v>108</v>
      </c>
      <c r="P1296" t="b">
        <v>1</v>
      </c>
      <c r="Q1296" t="s">
        <v>8269</v>
      </c>
      <c r="R1296" s="10" t="s">
        <v>8315</v>
      </c>
      <c r="S1296" t="s">
        <v>8316</v>
      </c>
      <c r="T1296">
        <f t="shared" si="107"/>
        <v>119</v>
      </c>
      <c r="U1296">
        <f t="shared" si="108"/>
        <v>66.11</v>
      </c>
    </row>
    <row r="1297" spans="1:21" ht="43.5" x14ac:dyDescent="0.35">
      <c r="A1297">
        <v>3506</v>
      </c>
      <c r="B1297" s="3" t="s">
        <v>3505</v>
      </c>
      <c r="C1297" s="3" t="s">
        <v>7616</v>
      </c>
      <c r="D1297" s="6">
        <v>3000</v>
      </c>
      <c r="E1297" s="8">
        <v>3045</v>
      </c>
      <c r="F1297" t="s">
        <v>8218</v>
      </c>
      <c r="G1297" t="s">
        <v>8223</v>
      </c>
      <c r="H1297" t="s">
        <v>8245</v>
      </c>
      <c r="I1297">
        <v>1408815440</v>
      </c>
      <c r="J1297">
        <v>1404927440</v>
      </c>
      <c r="K1297" s="14">
        <f t="shared" si="105"/>
        <v>41829.734259259261</v>
      </c>
      <c r="L1297" s="13">
        <f t="shared" si="104"/>
        <v>2014</v>
      </c>
      <c r="M1297" s="14">
        <f t="shared" si="106"/>
        <v>41874.734259259261</v>
      </c>
      <c r="N1297" t="b">
        <v>0</v>
      </c>
      <c r="O1297">
        <v>29</v>
      </c>
      <c r="P1297" t="b">
        <v>1</v>
      </c>
      <c r="Q1297" t="s">
        <v>8269</v>
      </c>
      <c r="R1297" s="10" t="s">
        <v>8315</v>
      </c>
      <c r="S1297" t="s">
        <v>8316</v>
      </c>
      <c r="T1297">
        <f t="shared" si="107"/>
        <v>102</v>
      </c>
      <c r="U1297">
        <f t="shared" si="108"/>
        <v>105</v>
      </c>
    </row>
    <row r="1298" spans="1:21" ht="43.5" x14ac:dyDescent="0.35">
      <c r="A1298">
        <v>523</v>
      </c>
      <c r="B1298" s="3" t="s">
        <v>524</v>
      </c>
      <c r="C1298" s="3" t="s">
        <v>4633</v>
      </c>
      <c r="D1298" s="6">
        <v>5000</v>
      </c>
      <c r="E1298" s="8">
        <v>6030</v>
      </c>
      <c r="F1298" t="s">
        <v>8218</v>
      </c>
      <c r="G1298" t="s">
        <v>8223</v>
      </c>
      <c r="H1298" t="s">
        <v>8245</v>
      </c>
      <c r="I1298">
        <v>1442805076</v>
      </c>
      <c r="J1298">
        <v>1440213076</v>
      </c>
      <c r="K1298" s="14">
        <f t="shared" si="105"/>
        <v>42238.13282407407</v>
      </c>
      <c r="L1298" s="13">
        <f t="shared" si="104"/>
        <v>2015</v>
      </c>
      <c r="M1298" s="14">
        <f t="shared" si="106"/>
        <v>42268.13282407407</v>
      </c>
      <c r="N1298" t="b">
        <v>0</v>
      </c>
      <c r="O1298">
        <v>84</v>
      </c>
      <c r="P1298" t="b">
        <v>1</v>
      </c>
      <c r="Q1298" t="s">
        <v>8269</v>
      </c>
      <c r="R1298" s="10" t="s">
        <v>8315</v>
      </c>
      <c r="S1298" t="s">
        <v>8316</v>
      </c>
      <c r="T1298">
        <f t="shared" si="107"/>
        <v>121</v>
      </c>
      <c r="U1298">
        <f t="shared" si="108"/>
        <v>71.790000000000006</v>
      </c>
    </row>
    <row r="1299" spans="1:21" ht="43.5" x14ac:dyDescent="0.35">
      <c r="A1299">
        <v>539</v>
      </c>
      <c r="B1299" s="3" t="s">
        <v>540</v>
      </c>
      <c r="C1299" s="3" t="s">
        <v>4649</v>
      </c>
      <c r="D1299" s="6">
        <v>500</v>
      </c>
      <c r="E1299" s="8">
        <v>503.22</v>
      </c>
      <c r="F1299" t="s">
        <v>8218</v>
      </c>
      <c r="G1299" t="s">
        <v>8224</v>
      </c>
      <c r="H1299" t="s">
        <v>8246</v>
      </c>
      <c r="I1299">
        <v>1467681107</v>
      </c>
      <c r="J1299">
        <v>1465866707</v>
      </c>
      <c r="K1299" s="14">
        <f t="shared" si="105"/>
        <v>42535.049849537041</v>
      </c>
      <c r="L1299" s="13">
        <f t="shared" si="104"/>
        <v>2016</v>
      </c>
      <c r="M1299" s="14">
        <f t="shared" si="106"/>
        <v>42556.049849537041</v>
      </c>
      <c r="N1299" t="b">
        <v>0</v>
      </c>
      <c r="O1299">
        <v>20</v>
      </c>
      <c r="P1299" t="b">
        <v>1</v>
      </c>
      <c r="Q1299" t="s">
        <v>8269</v>
      </c>
      <c r="R1299" s="10" t="s">
        <v>8315</v>
      </c>
      <c r="S1299" t="s">
        <v>8316</v>
      </c>
      <c r="T1299">
        <f t="shared" si="107"/>
        <v>101</v>
      </c>
      <c r="U1299">
        <f t="shared" si="108"/>
        <v>25.16</v>
      </c>
    </row>
    <row r="1300" spans="1:21" ht="58" x14ac:dyDescent="0.35">
      <c r="A1300">
        <v>2908</v>
      </c>
      <c r="B1300" s="3" t="s">
        <v>2908</v>
      </c>
      <c r="C1300" s="3" t="s">
        <v>7018</v>
      </c>
      <c r="D1300" s="6">
        <v>9600</v>
      </c>
      <c r="E1300" s="8">
        <v>264</v>
      </c>
      <c r="F1300" t="s">
        <v>8220</v>
      </c>
      <c r="G1300" t="s">
        <v>8223</v>
      </c>
      <c r="H1300" t="s">
        <v>8245</v>
      </c>
      <c r="I1300">
        <v>1465407219</v>
      </c>
      <c r="J1300">
        <v>1462815219</v>
      </c>
      <c r="K1300" s="14">
        <f t="shared" si="105"/>
        <v>42499.731701388882</v>
      </c>
      <c r="L1300" s="13">
        <f t="shared" si="104"/>
        <v>2016</v>
      </c>
      <c r="M1300" s="14">
        <f t="shared" si="106"/>
        <v>42529.731701388882</v>
      </c>
      <c r="N1300" t="b">
        <v>0</v>
      </c>
      <c r="O1300">
        <v>5</v>
      </c>
      <c r="P1300" t="b">
        <v>0</v>
      </c>
      <c r="Q1300" t="s">
        <v>8269</v>
      </c>
      <c r="R1300" s="10" t="s">
        <v>8315</v>
      </c>
      <c r="S1300" t="s">
        <v>8316</v>
      </c>
      <c r="T1300">
        <f t="shared" si="107"/>
        <v>3</v>
      </c>
      <c r="U1300">
        <f t="shared" si="108"/>
        <v>52.8</v>
      </c>
    </row>
    <row r="1301" spans="1:21" ht="58" x14ac:dyDescent="0.35">
      <c r="A1301">
        <v>3856</v>
      </c>
      <c r="B1301" s="3" t="s">
        <v>3853</v>
      </c>
      <c r="C1301" s="3" t="s">
        <v>7965</v>
      </c>
      <c r="D1301" s="6">
        <v>5000</v>
      </c>
      <c r="E1301" s="8">
        <v>1</v>
      </c>
      <c r="F1301" t="s">
        <v>8220</v>
      </c>
      <c r="G1301" t="s">
        <v>8223</v>
      </c>
      <c r="H1301" t="s">
        <v>8245</v>
      </c>
      <c r="I1301">
        <v>1425833403</v>
      </c>
      <c r="J1301">
        <v>1423245003</v>
      </c>
      <c r="K1301" s="14">
        <f t="shared" si="105"/>
        <v>42041.743090277778</v>
      </c>
      <c r="L1301" s="13">
        <f t="shared" si="104"/>
        <v>2015</v>
      </c>
      <c r="M1301" s="14">
        <f t="shared" si="106"/>
        <v>42071.701423611114</v>
      </c>
      <c r="N1301" t="b">
        <v>0</v>
      </c>
      <c r="O1301">
        <v>1</v>
      </c>
      <c r="P1301" t="b">
        <v>0</v>
      </c>
      <c r="Q1301" t="s">
        <v>8269</v>
      </c>
      <c r="R1301" s="10" t="s">
        <v>8315</v>
      </c>
      <c r="S1301" t="s">
        <v>8316</v>
      </c>
      <c r="T1301">
        <f t="shared" si="107"/>
        <v>0</v>
      </c>
      <c r="U1301">
        <f t="shared" si="108"/>
        <v>1</v>
      </c>
    </row>
    <row r="1302" spans="1:21" ht="43.5" x14ac:dyDescent="0.35">
      <c r="A1302">
        <v>3682</v>
      </c>
      <c r="B1302" s="3" t="s">
        <v>3679</v>
      </c>
      <c r="C1302" s="3" t="s">
        <v>7792</v>
      </c>
      <c r="D1302" s="6">
        <v>3000</v>
      </c>
      <c r="E1302" s="8">
        <v>4176</v>
      </c>
      <c r="F1302" t="s">
        <v>8218</v>
      </c>
      <c r="G1302" t="s">
        <v>8223</v>
      </c>
      <c r="H1302" t="s">
        <v>8245</v>
      </c>
      <c r="I1302">
        <v>1402901940</v>
      </c>
      <c r="J1302">
        <v>1399998418</v>
      </c>
      <c r="K1302" s="14">
        <f t="shared" si="105"/>
        <v>41772.685393518521</v>
      </c>
      <c r="L1302" s="13">
        <f t="shared" si="104"/>
        <v>2014</v>
      </c>
      <c r="M1302" s="14">
        <f t="shared" si="106"/>
        <v>41806.290972222225</v>
      </c>
      <c r="N1302" t="b">
        <v>0</v>
      </c>
      <c r="O1302">
        <v>67</v>
      </c>
      <c r="P1302" t="b">
        <v>1</v>
      </c>
      <c r="Q1302" t="s">
        <v>8269</v>
      </c>
      <c r="R1302" s="10" t="s">
        <v>8315</v>
      </c>
      <c r="S1302" t="s">
        <v>8316</v>
      </c>
      <c r="T1302">
        <f t="shared" si="107"/>
        <v>139</v>
      </c>
      <c r="U1302">
        <f t="shared" si="108"/>
        <v>62.33</v>
      </c>
    </row>
    <row r="1303" spans="1:21" ht="58" x14ac:dyDescent="0.35">
      <c r="A1303">
        <v>3455</v>
      </c>
      <c r="B1303" s="3" t="s">
        <v>3454</v>
      </c>
      <c r="C1303" s="3" t="s">
        <v>7565</v>
      </c>
      <c r="D1303" s="6">
        <v>10000</v>
      </c>
      <c r="E1303" s="8">
        <v>10065</v>
      </c>
      <c r="F1303" t="s">
        <v>8218</v>
      </c>
      <c r="G1303" t="s">
        <v>8223</v>
      </c>
      <c r="H1303" t="s">
        <v>8245</v>
      </c>
      <c r="I1303">
        <v>1476381627</v>
      </c>
      <c r="J1303">
        <v>1473789627</v>
      </c>
      <c r="K1303" s="14">
        <f t="shared" si="105"/>
        <v>42626.7503125</v>
      </c>
      <c r="L1303" s="13">
        <f t="shared" si="104"/>
        <v>2016</v>
      </c>
      <c r="M1303" s="14">
        <f t="shared" si="106"/>
        <v>42656.7503125</v>
      </c>
      <c r="N1303" t="b">
        <v>0</v>
      </c>
      <c r="O1303">
        <v>69</v>
      </c>
      <c r="P1303" t="b">
        <v>1</v>
      </c>
      <c r="Q1303" t="s">
        <v>8269</v>
      </c>
      <c r="R1303" s="10" t="s">
        <v>8315</v>
      </c>
      <c r="S1303" t="s">
        <v>8316</v>
      </c>
      <c r="T1303">
        <f t="shared" si="107"/>
        <v>101</v>
      </c>
      <c r="U1303">
        <f t="shared" si="108"/>
        <v>145.87</v>
      </c>
    </row>
    <row r="1304" spans="1:21" ht="43.5" x14ac:dyDescent="0.35">
      <c r="A1304">
        <v>3265</v>
      </c>
      <c r="B1304" s="3" t="s">
        <v>3265</v>
      </c>
      <c r="C1304" s="3" t="s">
        <v>7375</v>
      </c>
      <c r="D1304" s="6">
        <v>2700</v>
      </c>
      <c r="E1304" s="8">
        <v>4428</v>
      </c>
      <c r="F1304" t="s">
        <v>8218</v>
      </c>
      <c r="G1304" t="s">
        <v>8240</v>
      </c>
      <c r="H1304" t="s">
        <v>8248</v>
      </c>
      <c r="I1304">
        <v>1449162000</v>
      </c>
      <c r="J1304">
        <v>1446570315</v>
      </c>
      <c r="K1304" s="14">
        <f t="shared" si="105"/>
        <v>42311.711979166663</v>
      </c>
      <c r="L1304" s="13">
        <f t="shared" si="104"/>
        <v>2015</v>
      </c>
      <c r="M1304" s="14">
        <f t="shared" si="106"/>
        <v>42341.708333333328</v>
      </c>
      <c r="N1304" t="b">
        <v>1</v>
      </c>
      <c r="O1304">
        <v>63</v>
      </c>
      <c r="P1304" t="b">
        <v>1</v>
      </c>
      <c r="Q1304" t="s">
        <v>8269</v>
      </c>
      <c r="R1304" s="10" t="s">
        <v>8315</v>
      </c>
      <c r="S1304" t="s">
        <v>8316</v>
      </c>
      <c r="T1304">
        <f t="shared" si="107"/>
        <v>164</v>
      </c>
      <c r="U1304">
        <f t="shared" si="108"/>
        <v>70.290000000000006</v>
      </c>
    </row>
    <row r="1305" spans="1:21" ht="58" x14ac:dyDescent="0.35">
      <c r="A1305">
        <v>3230</v>
      </c>
      <c r="B1305" s="3" t="s">
        <v>3230</v>
      </c>
      <c r="C1305" s="3" t="s">
        <v>7340</v>
      </c>
      <c r="D1305" s="6">
        <v>2600</v>
      </c>
      <c r="E1305" s="8">
        <v>2857</v>
      </c>
      <c r="F1305" t="s">
        <v>8218</v>
      </c>
      <c r="G1305" t="s">
        <v>8223</v>
      </c>
      <c r="H1305" t="s">
        <v>8245</v>
      </c>
      <c r="I1305">
        <v>1412135940</v>
      </c>
      <c r="J1305">
        <v>1410840126</v>
      </c>
      <c r="K1305" s="14">
        <f t="shared" si="105"/>
        <v>41898.168125000004</v>
      </c>
      <c r="L1305" s="13">
        <f t="shared" si="104"/>
        <v>2014</v>
      </c>
      <c r="M1305" s="14">
        <f t="shared" si="106"/>
        <v>41913.165972222225</v>
      </c>
      <c r="N1305" t="b">
        <v>1</v>
      </c>
      <c r="O1305">
        <v>37</v>
      </c>
      <c r="P1305" t="b">
        <v>1</v>
      </c>
      <c r="Q1305" t="s">
        <v>8269</v>
      </c>
      <c r="R1305" s="10" t="s">
        <v>8315</v>
      </c>
      <c r="S1305" t="s">
        <v>8316</v>
      </c>
      <c r="T1305">
        <f t="shared" si="107"/>
        <v>110</v>
      </c>
      <c r="U1305">
        <f t="shared" si="108"/>
        <v>77.22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4">
        <f t="shared" si="105"/>
        <v>42747.194502314815</v>
      </c>
      <c r="L1306" s="13">
        <f t="shared" si="104"/>
        <v>2017</v>
      </c>
      <c r="M1306" s="14">
        <f t="shared" si="106"/>
        <v>42807.152835648143</v>
      </c>
      <c r="N1306" t="b">
        <v>0</v>
      </c>
      <c r="O1306">
        <v>104</v>
      </c>
      <c r="P1306" t="b">
        <v>0</v>
      </c>
      <c r="Q1306" t="s">
        <v>8271</v>
      </c>
      <c r="R1306" s="10" t="s">
        <v>8317</v>
      </c>
      <c r="S1306" t="s">
        <v>8319</v>
      </c>
      <c r="T1306">
        <f t="shared" si="107"/>
        <v>40</v>
      </c>
      <c r="U1306">
        <f t="shared" si="108"/>
        <v>152.41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4">
        <f t="shared" si="105"/>
        <v>42543.665601851855</v>
      </c>
      <c r="L1307" s="13">
        <f t="shared" si="104"/>
        <v>2016</v>
      </c>
      <c r="M1307" s="14">
        <f t="shared" si="106"/>
        <v>42572.729166666672</v>
      </c>
      <c r="N1307" t="b">
        <v>0</v>
      </c>
      <c r="O1307">
        <v>86</v>
      </c>
      <c r="P1307" t="b">
        <v>0</v>
      </c>
      <c r="Q1307" t="s">
        <v>8271</v>
      </c>
      <c r="R1307" s="10" t="s">
        <v>8317</v>
      </c>
      <c r="S1307" t="s">
        <v>8319</v>
      </c>
      <c r="T1307">
        <f t="shared" si="107"/>
        <v>26</v>
      </c>
      <c r="U1307">
        <f t="shared" si="108"/>
        <v>90.62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4">
        <f t="shared" si="105"/>
        <v>41947.457569444443</v>
      </c>
      <c r="L1308" s="13">
        <f t="shared" si="104"/>
        <v>2014</v>
      </c>
      <c r="M1308" s="14">
        <f t="shared" si="106"/>
        <v>41977.457569444443</v>
      </c>
      <c r="N1308" t="b">
        <v>0</v>
      </c>
      <c r="O1308">
        <v>356</v>
      </c>
      <c r="P1308" t="b">
        <v>0</v>
      </c>
      <c r="Q1308" t="s">
        <v>8271</v>
      </c>
      <c r="R1308" s="10" t="s">
        <v>8317</v>
      </c>
      <c r="S1308" t="s">
        <v>8319</v>
      </c>
      <c r="T1308">
        <f t="shared" si="107"/>
        <v>65</v>
      </c>
      <c r="U1308">
        <f t="shared" si="108"/>
        <v>201.6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4">
        <f t="shared" si="105"/>
        <v>42387.503229166665</v>
      </c>
      <c r="L1309" s="13">
        <f t="shared" si="104"/>
        <v>2016</v>
      </c>
      <c r="M1309" s="14">
        <f t="shared" si="106"/>
        <v>42417.503229166665</v>
      </c>
      <c r="N1309" t="b">
        <v>0</v>
      </c>
      <c r="O1309">
        <v>45</v>
      </c>
      <c r="P1309" t="b">
        <v>0</v>
      </c>
      <c r="Q1309" t="s">
        <v>8271</v>
      </c>
      <c r="R1309" s="10" t="s">
        <v>8317</v>
      </c>
      <c r="S1309" t="s">
        <v>8319</v>
      </c>
      <c r="T1309">
        <f t="shared" si="107"/>
        <v>12</v>
      </c>
      <c r="U1309">
        <f t="shared" si="108"/>
        <v>127.93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4">
        <f t="shared" si="105"/>
        <v>42611.613564814819</v>
      </c>
      <c r="L1310" s="13">
        <f t="shared" si="104"/>
        <v>2016</v>
      </c>
      <c r="M1310" s="14">
        <f t="shared" si="106"/>
        <v>42651.613564814819</v>
      </c>
      <c r="N1310" t="b">
        <v>0</v>
      </c>
      <c r="O1310">
        <v>38</v>
      </c>
      <c r="P1310" t="b">
        <v>0</v>
      </c>
      <c r="Q1310" t="s">
        <v>8271</v>
      </c>
      <c r="R1310" s="10" t="s">
        <v>8317</v>
      </c>
      <c r="S1310" t="s">
        <v>8319</v>
      </c>
      <c r="T1310">
        <f t="shared" si="107"/>
        <v>11</v>
      </c>
      <c r="U1310">
        <f t="shared" si="108"/>
        <v>29.89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4">
        <f t="shared" si="105"/>
        <v>42257.882731481484</v>
      </c>
      <c r="L1311" s="13">
        <f t="shared" si="104"/>
        <v>2015</v>
      </c>
      <c r="M1311" s="14">
        <f t="shared" si="106"/>
        <v>42292.882731481484</v>
      </c>
      <c r="N1311" t="b">
        <v>0</v>
      </c>
      <c r="O1311">
        <v>35</v>
      </c>
      <c r="P1311" t="b">
        <v>0</v>
      </c>
      <c r="Q1311" t="s">
        <v>8271</v>
      </c>
      <c r="R1311" s="10" t="s">
        <v>8317</v>
      </c>
      <c r="S1311" t="s">
        <v>8319</v>
      </c>
      <c r="T1311">
        <f t="shared" si="107"/>
        <v>112</v>
      </c>
      <c r="U1311">
        <f t="shared" si="108"/>
        <v>367.97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4">
        <f t="shared" si="105"/>
        <v>42556.667245370365</v>
      </c>
      <c r="L1312" s="13">
        <f t="shared" si="104"/>
        <v>2016</v>
      </c>
      <c r="M1312" s="14">
        <f t="shared" si="106"/>
        <v>42601.667245370365</v>
      </c>
      <c r="N1312" t="b">
        <v>0</v>
      </c>
      <c r="O1312">
        <v>24</v>
      </c>
      <c r="P1312" t="b">
        <v>0</v>
      </c>
      <c r="Q1312" t="s">
        <v>8271</v>
      </c>
      <c r="R1312" s="10" t="s">
        <v>8317</v>
      </c>
      <c r="S1312" t="s">
        <v>8319</v>
      </c>
      <c r="T1312">
        <f t="shared" si="107"/>
        <v>16</v>
      </c>
      <c r="U1312">
        <f t="shared" si="108"/>
        <v>129.16999999999999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4">
        <f t="shared" si="105"/>
        <v>42669.802303240736</v>
      </c>
      <c r="L1313" s="13">
        <f t="shared" si="104"/>
        <v>2016</v>
      </c>
      <c r="M1313" s="14">
        <f t="shared" si="106"/>
        <v>42704.843969907408</v>
      </c>
      <c r="N1313" t="b">
        <v>0</v>
      </c>
      <c r="O1313">
        <v>100</v>
      </c>
      <c r="P1313" t="b">
        <v>0</v>
      </c>
      <c r="Q1313" t="s">
        <v>8271</v>
      </c>
      <c r="R1313" s="10" t="s">
        <v>8317</v>
      </c>
      <c r="S1313" t="s">
        <v>8319</v>
      </c>
      <c r="T1313">
        <f t="shared" si="107"/>
        <v>32</v>
      </c>
      <c r="U1313">
        <f t="shared" si="108"/>
        <v>800.7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4">
        <f t="shared" si="105"/>
        <v>42082.702800925923</v>
      </c>
      <c r="L1314" s="13">
        <f t="shared" si="104"/>
        <v>2015</v>
      </c>
      <c r="M1314" s="14">
        <f t="shared" si="106"/>
        <v>42112.702800925923</v>
      </c>
      <c r="N1314" t="b">
        <v>0</v>
      </c>
      <c r="O1314">
        <v>1</v>
      </c>
      <c r="P1314" t="b">
        <v>0</v>
      </c>
      <c r="Q1314" t="s">
        <v>8271</v>
      </c>
      <c r="R1314" s="10" t="s">
        <v>8317</v>
      </c>
      <c r="S1314" t="s">
        <v>8319</v>
      </c>
      <c r="T1314">
        <f t="shared" si="107"/>
        <v>1</v>
      </c>
      <c r="U1314">
        <f t="shared" si="108"/>
        <v>28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4">
        <f t="shared" si="105"/>
        <v>42402.709652777776</v>
      </c>
      <c r="L1315" s="13">
        <f t="shared" si="104"/>
        <v>2016</v>
      </c>
      <c r="M1315" s="14">
        <f t="shared" si="106"/>
        <v>42432.709652777776</v>
      </c>
      <c r="N1315" t="b">
        <v>0</v>
      </c>
      <c r="O1315">
        <v>122</v>
      </c>
      <c r="P1315" t="b">
        <v>0</v>
      </c>
      <c r="Q1315" t="s">
        <v>8271</v>
      </c>
      <c r="R1315" s="10" t="s">
        <v>8317</v>
      </c>
      <c r="S1315" t="s">
        <v>8319</v>
      </c>
      <c r="T1315">
        <f t="shared" si="107"/>
        <v>31</v>
      </c>
      <c r="U1315">
        <f t="shared" si="108"/>
        <v>102.02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4">
        <f t="shared" si="105"/>
        <v>42604.669675925921</v>
      </c>
      <c r="L1316" s="13">
        <f t="shared" si="104"/>
        <v>2016</v>
      </c>
      <c r="M1316" s="14">
        <f t="shared" si="106"/>
        <v>42664.669675925921</v>
      </c>
      <c r="N1316" t="b">
        <v>0</v>
      </c>
      <c r="O1316">
        <v>11</v>
      </c>
      <c r="P1316" t="b">
        <v>0</v>
      </c>
      <c r="Q1316" t="s">
        <v>8271</v>
      </c>
      <c r="R1316" s="10" t="s">
        <v>8317</v>
      </c>
      <c r="S1316" t="s">
        <v>8319</v>
      </c>
      <c r="T1316">
        <f t="shared" si="107"/>
        <v>1</v>
      </c>
      <c r="U1316">
        <f t="shared" si="108"/>
        <v>184.36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4">
        <f t="shared" si="105"/>
        <v>42278.498240740737</v>
      </c>
      <c r="L1317" s="13">
        <f t="shared" si="104"/>
        <v>2015</v>
      </c>
      <c r="M1317" s="14">
        <f t="shared" si="106"/>
        <v>42314.041666666672</v>
      </c>
      <c r="N1317" t="b">
        <v>0</v>
      </c>
      <c r="O1317">
        <v>248</v>
      </c>
      <c r="P1317" t="b">
        <v>0</v>
      </c>
      <c r="Q1317" t="s">
        <v>8271</v>
      </c>
      <c r="R1317" s="10" t="s">
        <v>8317</v>
      </c>
      <c r="S1317" t="s">
        <v>8319</v>
      </c>
      <c r="T1317">
        <f t="shared" si="107"/>
        <v>40</v>
      </c>
      <c r="U1317">
        <f t="shared" si="108"/>
        <v>162.91999999999999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4">
        <f t="shared" si="105"/>
        <v>42393.961909722217</v>
      </c>
      <c r="L1318" s="13">
        <f t="shared" si="104"/>
        <v>2016</v>
      </c>
      <c r="M1318" s="14">
        <f t="shared" si="106"/>
        <v>42428.961909722217</v>
      </c>
      <c r="N1318" t="b">
        <v>0</v>
      </c>
      <c r="O1318">
        <v>1</v>
      </c>
      <c r="P1318" t="b">
        <v>0</v>
      </c>
      <c r="Q1318" t="s">
        <v>8271</v>
      </c>
      <c r="R1318" s="10" t="s">
        <v>8317</v>
      </c>
      <c r="S1318" t="s">
        <v>8319</v>
      </c>
      <c r="T1318">
        <f t="shared" si="107"/>
        <v>0</v>
      </c>
      <c r="U1318">
        <f t="shared" si="108"/>
        <v>1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4">
        <f t="shared" si="105"/>
        <v>42520.235486111109</v>
      </c>
      <c r="L1319" s="13">
        <f t="shared" si="104"/>
        <v>2016</v>
      </c>
      <c r="M1319" s="14">
        <f t="shared" si="106"/>
        <v>42572.583333333328</v>
      </c>
      <c r="N1319" t="b">
        <v>0</v>
      </c>
      <c r="O1319">
        <v>19</v>
      </c>
      <c r="P1319" t="b">
        <v>0</v>
      </c>
      <c r="Q1319" t="s">
        <v>8271</v>
      </c>
      <c r="R1319" s="10" t="s">
        <v>8317</v>
      </c>
      <c r="S1319" t="s">
        <v>8319</v>
      </c>
      <c r="T1319">
        <f t="shared" si="107"/>
        <v>6</v>
      </c>
      <c r="U1319">
        <f t="shared" si="108"/>
        <v>603.53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4">
        <f t="shared" si="105"/>
        <v>41985.043657407412</v>
      </c>
      <c r="L1320" s="13">
        <f t="shared" si="104"/>
        <v>2014</v>
      </c>
      <c r="M1320" s="14">
        <f t="shared" si="106"/>
        <v>42015.043657407412</v>
      </c>
      <c r="N1320" t="b">
        <v>0</v>
      </c>
      <c r="O1320">
        <v>135</v>
      </c>
      <c r="P1320" t="b">
        <v>0</v>
      </c>
      <c r="Q1320" t="s">
        <v>8271</v>
      </c>
      <c r="R1320" s="10" t="s">
        <v>8317</v>
      </c>
      <c r="S1320" t="s">
        <v>8319</v>
      </c>
      <c r="T1320">
        <f t="shared" si="107"/>
        <v>15</v>
      </c>
      <c r="U1320">
        <f t="shared" si="108"/>
        <v>45.41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4">
        <f t="shared" si="105"/>
        <v>41816.812094907407</v>
      </c>
      <c r="L1321" s="13">
        <f t="shared" si="104"/>
        <v>2014</v>
      </c>
      <c r="M1321" s="14">
        <f t="shared" si="106"/>
        <v>41831.666666666664</v>
      </c>
      <c r="N1321" t="b">
        <v>0</v>
      </c>
      <c r="O1321">
        <v>9</v>
      </c>
      <c r="P1321" t="b">
        <v>0</v>
      </c>
      <c r="Q1321" t="s">
        <v>8271</v>
      </c>
      <c r="R1321" s="10" t="s">
        <v>8317</v>
      </c>
      <c r="S1321" t="s">
        <v>8319</v>
      </c>
      <c r="T1321">
        <f t="shared" si="107"/>
        <v>15</v>
      </c>
      <c r="U1321">
        <f t="shared" si="108"/>
        <v>97.33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4">
        <f t="shared" si="105"/>
        <v>42705.690347222218</v>
      </c>
      <c r="L1322" s="13">
        <f t="shared" si="104"/>
        <v>2016</v>
      </c>
      <c r="M1322" s="14">
        <f t="shared" si="106"/>
        <v>42734.958333333328</v>
      </c>
      <c r="N1322" t="b">
        <v>0</v>
      </c>
      <c r="O1322">
        <v>3</v>
      </c>
      <c r="P1322" t="b">
        <v>0</v>
      </c>
      <c r="Q1322" t="s">
        <v>8271</v>
      </c>
      <c r="R1322" s="10" t="s">
        <v>8317</v>
      </c>
      <c r="S1322" t="s">
        <v>8319</v>
      </c>
      <c r="T1322">
        <f t="shared" si="107"/>
        <v>1</v>
      </c>
      <c r="U1322">
        <f t="shared" si="108"/>
        <v>167.67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4">
        <f t="shared" si="105"/>
        <v>42697.74927083333</v>
      </c>
      <c r="L1323" s="13">
        <f t="shared" si="104"/>
        <v>2016</v>
      </c>
      <c r="M1323" s="14">
        <f t="shared" si="106"/>
        <v>42727.74927083333</v>
      </c>
      <c r="N1323" t="b">
        <v>0</v>
      </c>
      <c r="O1323">
        <v>7</v>
      </c>
      <c r="P1323" t="b">
        <v>0</v>
      </c>
      <c r="Q1323" t="s">
        <v>8271</v>
      </c>
      <c r="R1323" s="10" t="s">
        <v>8317</v>
      </c>
      <c r="S1323" t="s">
        <v>8319</v>
      </c>
      <c r="T1323">
        <f t="shared" si="107"/>
        <v>1</v>
      </c>
      <c r="U1323">
        <f t="shared" si="108"/>
        <v>859.86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4">
        <f t="shared" si="105"/>
        <v>42115.656539351854</v>
      </c>
      <c r="L1324" s="13">
        <f t="shared" si="104"/>
        <v>2015</v>
      </c>
      <c r="M1324" s="14">
        <f t="shared" si="106"/>
        <v>42145.656539351854</v>
      </c>
      <c r="N1324" t="b">
        <v>0</v>
      </c>
      <c r="O1324">
        <v>4</v>
      </c>
      <c r="P1324" t="b">
        <v>0</v>
      </c>
      <c r="Q1324" t="s">
        <v>8271</v>
      </c>
      <c r="R1324" s="10" t="s">
        <v>8317</v>
      </c>
      <c r="S1324" t="s">
        <v>8319</v>
      </c>
      <c r="T1324">
        <f t="shared" si="107"/>
        <v>0</v>
      </c>
      <c r="U1324">
        <f t="shared" si="108"/>
        <v>26.5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4">
        <f t="shared" si="105"/>
        <v>42451.698449074072</v>
      </c>
      <c r="L1325" s="13">
        <f t="shared" si="104"/>
        <v>2016</v>
      </c>
      <c r="M1325" s="14">
        <f t="shared" si="106"/>
        <v>42486.288194444445</v>
      </c>
      <c r="N1325" t="b">
        <v>0</v>
      </c>
      <c r="O1325">
        <v>44</v>
      </c>
      <c r="P1325" t="b">
        <v>0</v>
      </c>
      <c r="Q1325" t="s">
        <v>8271</v>
      </c>
      <c r="R1325" s="10" t="s">
        <v>8317</v>
      </c>
      <c r="S1325" t="s">
        <v>8319</v>
      </c>
      <c r="T1325">
        <f t="shared" si="107"/>
        <v>9</v>
      </c>
      <c r="U1325">
        <f t="shared" si="108"/>
        <v>30.27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4">
        <f t="shared" si="105"/>
        <v>42626.633703703701</v>
      </c>
      <c r="L1326" s="13">
        <f t="shared" si="104"/>
        <v>2016</v>
      </c>
      <c r="M1326" s="14">
        <f t="shared" si="106"/>
        <v>42656.633703703701</v>
      </c>
      <c r="N1326" t="b">
        <v>0</v>
      </c>
      <c r="O1326">
        <v>90</v>
      </c>
      <c r="P1326" t="b">
        <v>0</v>
      </c>
      <c r="Q1326" t="s">
        <v>8271</v>
      </c>
      <c r="R1326" s="10" t="s">
        <v>8317</v>
      </c>
      <c r="S1326" t="s">
        <v>8319</v>
      </c>
      <c r="T1326">
        <f t="shared" si="107"/>
        <v>10</v>
      </c>
      <c r="U1326">
        <f t="shared" si="108"/>
        <v>54.67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4">
        <f t="shared" si="105"/>
        <v>42704.086053240739</v>
      </c>
      <c r="L1327" s="13">
        <f t="shared" si="104"/>
        <v>2016</v>
      </c>
      <c r="M1327" s="14">
        <f t="shared" si="106"/>
        <v>42734.086053240739</v>
      </c>
      <c r="N1327" t="b">
        <v>0</v>
      </c>
      <c r="O1327">
        <v>8</v>
      </c>
      <c r="P1327" t="b">
        <v>0</v>
      </c>
      <c r="Q1327" t="s">
        <v>8271</v>
      </c>
      <c r="R1327" s="10" t="s">
        <v>8317</v>
      </c>
      <c r="S1327" t="s">
        <v>8319</v>
      </c>
      <c r="T1327">
        <f t="shared" si="107"/>
        <v>2</v>
      </c>
      <c r="U1327">
        <f t="shared" si="108"/>
        <v>60.75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4">
        <f t="shared" si="105"/>
        <v>41974.791990740734</v>
      </c>
      <c r="L1328" s="13">
        <f t="shared" si="104"/>
        <v>2014</v>
      </c>
      <c r="M1328" s="14">
        <f t="shared" si="106"/>
        <v>42019.791990740734</v>
      </c>
      <c r="N1328" t="b">
        <v>0</v>
      </c>
      <c r="O1328">
        <v>11</v>
      </c>
      <c r="P1328" t="b">
        <v>0</v>
      </c>
      <c r="Q1328" t="s">
        <v>8271</v>
      </c>
      <c r="R1328" s="10" t="s">
        <v>8317</v>
      </c>
      <c r="S1328" t="s">
        <v>8319</v>
      </c>
      <c r="T1328">
        <f t="shared" si="107"/>
        <v>1</v>
      </c>
      <c r="U1328">
        <f t="shared" si="108"/>
        <v>102.73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4">
        <f t="shared" si="105"/>
        <v>42123.678645833337</v>
      </c>
      <c r="L1329" s="13">
        <f t="shared" si="104"/>
        <v>2015</v>
      </c>
      <c r="M1329" s="14">
        <f t="shared" si="106"/>
        <v>42153.678645833337</v>
      </c>
      <c r="N1329" t="b">
        <v>0</v>
      </c>
      <c r="O1329">
        <v>41</v>
      </c>
      <c r="P1329" t="b">
        <v>0</v>
      </c>
      <c r="Q1329" t="s">
        <v>8271</v>
      </c>
      <c r="R1329" s="10" t="s">
        <v>8317</v>
      </c>
      <c r="S1329" t="s">
        <v>8319</v>
      </c>
      <c r="T1329">
        <f t="shared" si="107"/>
        <v>4</v>
      </c>
      <c r="U1329">
        <f t="shared" si="108"/>
        <v>41.59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4">
        <f t="shared" si="105"/>
        <v>42612.642754629633</v>
      </c>
      <c r="L1330" s="13">
        <f t="shared" si="104"/>
        <v>2016</v>
      </c>
      <c r="M1330" s="14">
        <f t="shared" si="106"/>
        <v>42657.642754629633</v>
      </c>
      <c r="N1330" t="b">
        <v>0</v>
      </c>
      <c r="O1330">
        <v>15</v>
      </c>
      <c r="P1330" t="b">
        <v>0</v>
      </c>
      <c r="Q1330" t="s">
        <v>8271</v>
      </c>
      <c r="R1330" s="10" t="s">
        <v>8317</v>
      </c>
      <c r="S1330" t="s">
        <v>8319</v>
      </c>
      <c r="T1330">
        <f t="shared" si="107"/>
        <v>2</v>
      </c>
      <c r="U1330">
        <f t="shared" si="108"/>
        <v>116.53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4">
        <f t="shared" si="105"/>
        <v>41935.221585648149</v>
      </c>
      <c r="L1331" s="13">
        <f t="shared" si="104"/>
        <v>2014</v>
      </c>
      <c r="M1331" s="14">
        <f t="shared" si="106"/>
        <v>41975.263252314813</v>
      </c>
      <c r="N1331" t="b">
        <v>0</v>
      </c>
      <c r="O1331">
        <v>9</v>
      </c>
      <c r="P1331" t="b">
        <v>0</v>
      </c>
      <c r="Q1331" t="s">
        <v>8271</v>
      </c>
      <c r="R1331" s="10" t="s">
        <v>8317</v>
      </c>
      <c r="S1331" t="s">
        <v>8319</v>
      </c>
      <c r="T1331">
        <f t="shared" si="107"/>
        <v>1</v>
      </c>
      <c r="U1331">
        <f t="shared" si="108"/>
        <v>45.33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4">
        <f t="shared" si="105"/>
        <v>42522.276724537034</v>
      </c>
      <c r="L1332" s="13">
        <f t="shared" si="104"/>
        <v>2016</v>
      </c>
      <c r="M1332" s="14">
        <f t="shared" si="106"/>
        <v>42553.166666666672</v>
      </c>
      <c r="N1332" t="b">
        <v>0</v>
      </c>
      <c r="O1332">
        <v>50</v>
      </c>
      <c r="P1332" t="b">
        <v>0</v>
      </c>
      <c r="Q1332" t="s">
        <v>8271</v>
      </c>
      <c r="R1332" s="10" t="s">
        <v>8317</v>
      </c>
      <c r="S1332" t="s">
        <v>8319</v>
      </c>
      <c r="T1332">
        <f t="shared" si="107"/>
        <v>22</v>
      </c>
      <c r="U1332">
        <f t="shared" si="108"/>
        <v>157.46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4">
        <f t="shared" si="105"/>
        <v>42569.50409722222</v>
      </c>
      <c r="L1333" s="13">
        <f t="shared" si="104"/>
        <v>2016</v>
      </c>
      <c r="M1333" s="14">
        <f t="shared" si="106"/>
        <v>42599.50409722222</v>
      </c>
      <c r="N1333" t="b">
        <v>0</v>
      </c>
      <c r="O1333">
        <v>34</v>
      </c>
      <c r="P1333" t="b">
        <v>0</v>
      </c>
      <c r="Q1333" t="s">
        <v>8271</v>
      </c>
      <c r="R1333" s="10" t="s">
        <v>8317</v>
      </c>
      <c r="S1333" t="s">
        <v>8319</v>
      </c>
      <c r="T1333">
        <f t="shared" si="107"/>
        <v>1</v>
      </c>
      <c r="U1333">
        <f t="shared" si="108"/>
        <v>100.5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4">
        <f t="shared" si="105"/>
        <v>42732.060277777782</v>
      </c>
      <c r="L1334" s="13">
        <f t="shared" si="104"/>
        <v>2016</v>
      </c>
      <c r="M1334" s="14">
        <f t="shared" si="106"/>
        <v>42762.060277777782</v>
      </c>
      <c r="N1334" t="b">
        <v>0</v>
      </c>
      <c r="O1334">
        <v>0</v>
      </c>
      <c r="P1334" t="b">
        <v>0</v>
      </c>
      <c r="Q1334" t="s">
        <v>8271</v>
      </c>
      <c r="R1334" s="10" t="s">
        <v>8317</v>
      </c>
      <c r="S1334" t="s">
        <v>8319</v>
      </c>
      <c r="T1334">
        <f t="shared" si="107"/>
        <v>0</v>
      </c>
      <c r="U1334">
        <f t="shared" si="108"/>
        <v>0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4">
        <f t="shared" si="105"/>
        <v>41806.106770833336</v>
      </c>
      <c r="L1335" s="13">
        <f t="shared" si="104"/>
        <v>2014</v>
      </c>
      <c r="M1335" s="14">
        <f t="shared" si="106"/>
        <v>41836.106770833336</v>
      </c>
      <c r="N1335" t="b">
        <v>0</v>
      </c>
      <c r="O1335">
        <v>0</v>
      </c>
      <c r="P1335" t="b">
        <v>0</v>
      </c>
      <c r="Q1335" t="s">
        <v>8271</v>
      </c>
      <c r="R1335" s="10" t="s">
        <v>8317</v>
      </c>
      <c r="S1335" t="s">
        <v>8319</v>
      </c>
      <c r="T1335">
        <f t="shared" si="107"/>
        <v>0</v>
      </c>
      <c r="U1335">
        <f t="shared" si="108"/>
        <v>0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4">
        <f t="shared" si="105"/>
        <v>42410.774155092593</v>
      </c>
      <c r="L1336" s="13">
        <f t="shared" si="104"/>
        <v>2016</v>
      </c>
      <c r="M1336" s="14">
        <f t="shared" si="106"/>
        <v>42440.774155092593</v>
      </c>
      <c r="N1336" t="b">
        <v>0</v>
      </c>
      <c r="O1336">
        <v>276</v>
      </c>
      <c r="P1336" t="b">
        <v>0</v>
      </c>
      <c r="Q1336" t="s">
        <v>8271</v>
      </c>
      <c r="R1336" s="10" t="s">
        <v>8317</v>
      </c>
      <c r="S1336" t="s">
        <v>8319</v>
      </c>
      <c r="T1336">
        <f t="shared" si="107"/>
        <v>11</v>
      </c>
      <c r="U1336">
        <f t="shared" si="108"/>
        <v>51.82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4">
        <f t="shared" si="105"/>
        <v>42313.936365740738</v>
      </c>
      <c r="L1337" s="13">
        <f t="shared" si="104"/>
        <v>2015</v>
      </c>
      <c r="M1337" s="14">
        <f t="shared" si="106"/>
        <v>42343.936365740738</v>
      </c>
      <c r="N1337" t="b">
        <v>0</v>
      </c>
      <c r="O1337">
        <v>16</v>
      </c>
      <c r="P1337" t="b">
        <v>0</v>
      </c>
      <c r="Q1337" t="s">
        <v>8271</v>
      </c>
      <c r="R1337" s="10" t="s">
        <v>8317</v>
      </c>
      <c r="S1337" t="s">
        <v>8319</v>
      </c>
      <c r="T1337">
        <f t="shared" si="107"/>
        <v>20</v>
      </c>
      <c r="U1337">
        <f t="shared" si="108"/>
        <v>308.75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4">
        <f t="shared" si="105"/>
        <v>41955.863750000004</v>
      </c>
      <c r="L1338" s="13">
        <f t="shared" si="104"/>
        <v>2014</v>
      </c>
      <c r="M1338" s="14">
        <f t="shared" si="106"/>
        <v>41990.863750000004</v>
      </c>
      <c r="N1338" t="b">
        <v>0</v>
      </c>
      <c r="O1338">
        <v>224</v>
      </c>
      <c r="P1338" t="b">
        <v>0</v>
      </c>
      <c r="Q1338" t="s">
        <v>8271</v>
      </c>
      <c r="R1338" s="10" t="s">
        <v>8317</v>
      </c>
      <c r="S1338" t="s">
        <v>8319</v>
      </c>
      <c r="T1338">
        <f t="shared" si="107"/>
        <v>85</v>
      </c>
      <c r="U1338">
        <f t="shared" si="108"/>
        <v>379.23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4">
        <f t="shared" si="105"/>
        <v>42767.577303240745</v>
      </c>
      <c r="L1339" s="13">
        <f t="shared" si="104"/>
        <v>2017</v>
      </c>
      <c r="M1339" s="14">
        <f t="shared" si="106"/>
        <v>42797.577303240745</v>
      </c>
      <c r="N1339" t="b">
        <v>0</v>
      </c>
      <c r="O1339">
        <v>140</v>
      </c>
      <c r="P1339" t="b">
        <v>0</v>
      </c>
      <c r="Q1339" t="s">
        <v>8271</v>
      </c>
      <c r="R1339" s="10" t="s">
        <v>8317</v>
      </c>
      <c r="S1339" t="s">
        <v>8319</v>
      </c>
      <c r="T1339">
        <f t="shared" si="107"/>
        <v>49</v>
      </c>
      <c r="U1339">
        <f t="shared" si="108"/>
        <v>176.36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4">
        <f t="shared" si="105"/>
        <v>42188.803622685184</v>
      </c>
      <c r="L1340" s="13">
        <f t="shared" si="104"/>
        <v>2015</v>
      </c>
      <c r="M1340" s="14">
        <f t="shared" si="106"/>
        <v>42218.803622685184</v>
      </c>
      <c r="N1340" t="b">
        <v>0</v>
      </c>
      <c r="O1340">
        <v>15</v>
      </c>
      <c r="P1340" t="b">
        <v>0</v>
      </c>
      <c r="Q1340" t="s">
        <v>8271</v>
      </c>
      <c r="R1340" s="10" t="s">
        <v>8317</v>
      </c>
      <c r="S1340" t="s">
        <v>8319</v>
      </c>
      <c r="T1340">
        <f t="shared" si="107"/>
        <v>3</v>
      </c>
      <c r="U1340">
        <f t="shared" si="108"/>
        <v>66.069999999999993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4">
        <f t="shared" si="105"/>
        <v>41936.647164351853</v>
      </c>
      <c r="L1341" s="13">
        <f t="shared" si="104"/>
        <v>2014</v>
      </c>
      <c r="M1341" s="14">
        <f t="shared" si="106"/>
        <v>41981.688831018517</v>
      </c>
      <c r="N1341" t="b">
        <v>0</v>
      </c>
      <c r="O1341">
        <v>37</v>
      </c>
      <c r="P1341" t="b">
        <v>0</v>
      </c>
      <c r="Q1341" t="s">
        <v>8271</v>
      </c>
      <c r="R1341" s="10" t="s">
        <v>8317</v>
      </c>
      <c r="S1341" t="s">
        <v>8319</v>
      </c>
      <c r="T1341">
        <f t="shared" si="107"/>
        <v>7</v>
      </c>
      <c r="U1341">
        <f t="shared" si="108"/>
        <v>89.65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4">
        <f t="shared" si="105"/>
        <v>41836.595520833333</v>
      </c>
      <c r="L1342" s="13">
        <f t="shared" si="104"/>
        <v>2014</v>
      </c>
      <c r="M1342" s="14">
        <f t="shared" si="106"/>
        <v>41866.595520833333</v>
      </c>
      <c r="N1342" t="b">
        <v>0</v>
      </c>
      <c r="O1342">
        <v>0</v>
      </c>
      <c r="P1342" t="b">
        <v>0</v>
      </c>
      <c r="Q1342" t="s">
        <v>8271</v>
      </c>
      <c r="R1342" s="10" t="s">
        <v>8317</v>
      </c>
      <c r="S1342" t="s">
        <v>8319</v>
      </c>
      <c r="T1342">
        <f t="shared" si="107"/>
        <v>0</v>
      </c>
      <c r="U1342">
        <f t="shared" si="108"/>
        <v>0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4">
        <f t="shared" si="105"/>
        <v>42612.624039351853</v>
      </c>
      <c r="L1343" s="13">
        <f t="shared" si="104"/>
        <v>2016</v>
      </c>
      <c r="M1343" s="14">
        <f t="shared" si="106"/>
        <v>42644.624039351853</v>
      </c>
      <c r="N1343" t="b">
        <v>0</v>
      </c>
      <c r="O1343">
        <v>46</v>
      </c>
      <c r="P1343" t="b">
        <v>0</v>
      </c>
      <c r="Q1343" t="s">
        <v>8271</v>
      </c>
      <c r="R1343" s="10" t="s">
        <v>8317</v>
      </c>
      <c r="S1343" t="s">
        <v>8319</v>
      </c>
      <c r="T1343">
        <f t="shared" si="107"/>
        <v>70</v>
      </c>
      <c r="U1343">
        <f t="shared" si="108"/>
        <v>382.39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4">
        <f t="shared" si="105"/>
        <v>42172.816423611104</v>
      </c>
      <c r="L1344" s="13">
        <f t="shared" si="104"/>
        <v>2015</v>
      </c>
      <c r="M1344" s="14">
        <f t="shared" si="106"/>
        <v>42202.816423611104</v>
      </c>
      <c r="N1344" t="b">
        <v>0</v>
      </c>
      <c r="O1344">
        <v>1</v>
      </c>
      <c r="P1344" t="b">
        <v>0</v>
      </c>
      <c r="Q1344" t="s">
        <v>8271</v>
      </c>
      <c r="R1344" s="10" t="s">
        <v>8317</v>
      </c>
      <c r="S1344" t="s">
        <v>8319</v>
      </c>
      <c r="T1344">
        <f t="shared" si="107"/>
        <v>0</v>
      </c>
      <c r="U1344">
        <f t="shared" si="108"/>
        <v>100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4">
        <f t="shared" si="105"/>
        <v>42542.526423611111</v>
      </c>
      <c r="L1345" s="13">
        <f t="shared" si="104"/>
        <v>2016</v>
      </c>
      <c r="M1345" s="14">
        <f t="shared" si="106"/>
        <v>42601.165972222225</v>
      </c>
      <c r="N1345" t="b">
        <v>0</v>
      </c>
      <c r="O1345">
        <v>323</v>
      </c>
      <c r="P1345" t="b">
        <v>0</v>
      </c>
      <c r="Q1345" t="s">
        <v>8271</v>
      </c>
      <c r="R1345" s="10" t="s">
        <v>8317</v>
      </c>
      <c r="S1345" t="s">
        <v>8319</v>
      </c>
      <c r="T1345">
        <f t="shared" si="107"/>
        <v>102</v>
      </c>
      <c r="U1345">
        <f t="shared" si="108"/>
        <v>158.36000000000001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4">
        <f t="shared" si="105"/>
        <v>42522.789803240739</v>
      </c>
      <c r="L1346" s="13">
        <f t="shared" si="104"/>
        <v>2016</v>
      </c>
      <c r="M1346" s="14">
        <f t="shared" si="106"/>
        <v>42551.789803240739</v>
      </c>
      <c r="N1346" t="b">
        <v>0</v>
      </c>
      <c r="O1346">
        <v>139</v>
      </c>
      <c r="P1346" t="b">
        <v>1</v>
      </c>
      <c r="Q1346" t="s">
        <v>8272</v>
      </c>
      <c r="R1346" s="10" t="s">
        <v>8320</v>
      </c>
      <c r="S1346" t="s">
        <v>8321</v>
      </c>
      <c r="T1346">
        <f t="shared" si="107"/>
        <v>378</v>
      </c>
      <c r="U1346">
        <f t="shared" si="108"/>
        <v>40.76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4">
        <f t="shared" si="105"/>
        <v>41799.814340277779</v>
      </c>
      <c r="L1347" s="13">
        <f t="shared" ref="L1347:L1410" si="109">YEAR(K1347)</f>
        <v>2014</v>
      </c>
      <c r="M1347" s="14">
        <f t="shared" si="106"/>
        <v>41834.814340277779</v>
      </c>
      <c r="N1347" t="b">
        <v>0</v>
      </c>
      <c r="O1347">
        <v>7</v>
      </c>
      <c r="P1347" t="b">
        <v>1</v>
      </c>
      <c r="Q1347" t="s">
        <v>8272</v>
      </c>
      <c r="R1347" s="10" t="s">
        <v>8320</v>
      </c>
      <c r="S1347" t="s">
        <v>8321</v>
      </c>
      <c r="T1347">
        <f t="shared" si="107"/>
        <v>125</v>
      </c>
      <c r="U1347">
        <f t="shared" si="108"/>
        <v>53.57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4">
        <f t="shared" si="105"/>
        <v>41422.075821759259</v>
      </c>
      <c r="L1348" s="13">
        <f t="shared" si="109"/>
        <v>2013</v>
      </c>
      <c r="M1348" s="14">
        <f t="shared" si="106"/>
        <v>41452.075821759259</v>
      </c>
      <c r="N1348" t="b">
        <v>0</v>
      </c>
      <c r="O1348">
        <v>149</v>
      </c>
      <c r="P1348" t="b">
        <v>1</v>
      </c>
      <c r="Q1348" t="s">
        <v>8272</v>
      </c>
      <c r="R1348" s="10" t="s">
        <v>8320</v>
      </c>
      <c r="S1348" t="s">
        <v>8321</v>
      </c>
      <c r="T1348">
        <f t="shared" si="107"/>
        <v>147</v>
      </c>
      <c r="U1348">
        <f t="shared" si="108"/>
        <v>48.45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4">
        <f t="shared" si="105"/>
        <v>42040.638020833328</v>
      </c>
      <c r="L1349" s="13">
        <f t="shared" si="109"/>
        <v>2015</v>
      </c>
      <c r="M1349" s="14">
        <f t="shared" si="106"/>
        <v>42070.638020833328</v>
      </c>
      <c r="N1349" t="b">
        <v>0</v>
      </c>
      <c r="O1349">
        <v>31</v>
      </c>
      <c r="P1349" t="b">
        <v>1</v>
      </c>
      <c r="Q1349" t="s">
        <v>8272</v>
      </c>
      <c r="R1349" s="10" t="s">
        <v>8320</v>
      </c>
      <c r="S1349" t="s">
        <v>8321</v>
      </c>
      <c r="T1349">
        <f t="shared" si="107"/>
        <v>102</v>
      </c>
      <c r="U1349">
        <f t="shared" si="108"/>
        <v>82.42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4">
        <f t="shared" si="105"/>
        <v>41963.506168981476</v>
      </c>
      <c r="L1350" s="13">
        <f t="shared" si="109"/>
        <v>2014</v>
      </c>
      <c r="M1350" s="14">
        <f t="shared" si="106"/>
        <v>41991.506168981476</v>
      </c>
      <c r="N1350" t="b">
        <v>0</v>
      </c>
      <c r="O1350">
        <v>26</v>
      </c>
      <c r="P1350" t="b">
        <v>1</v>
      </c>
      <c r="Q1350" t="s">
        <v>8272</v>
      </c>
      <c r="R1350" s="10" t="s">
        <v>8320</v>
      </c>
      <c r="S1350" t="s">
        <v>8321</v>
      </c>
      <c r="T1350">
        <f t="shared" si="107"/>
        <v>102</v>
      </c>
      <c r="U1350">
        <f t="shared" si="108"/>
        <v>230.19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4">
        <f t="shared" si="105"/>
        <v>42317.33258101852</v>
      </c>
      <c r="L1351" s="13">
        <f t="shared" si="109"/>
        <v>2015</v>
      </c>
      <c r="M1351" s="14">
        <f t="shared" si="106"/>
        <v>42354.290972222225</v>
      </c>
      <c r="N1351" t="b">
        <v>0</v>
      </c>
      <c r="O1351">
        <v>172</v>
      </c>
      <c r="P1351" t="b">
        <v>1</v>
      </c>
      <c r="Q1351" t="s">
        <v>8272</v>
      </c>
      <c r="R1351" s="10" t="s">
        <v>8320</v>
      </c>
      <c r="S1351" t="s">
        <v>8321</v>
      </c>
      <c r="T1351">
        <f t="shared" si="107"/>
        <v>204</v>
      </c>
      <c r="U1351">
        <f t="shared" si="108"/>
        <v>59.36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4">
        <f t="shared" si="105"/>
        <v>42334.013124999998</v>
      </c>
      <c r="L1352" s="13">
        <f t="shared" si="109"/>
        <v>2015</v>
      </c>
      <c r="M1352" s="14">
        <f t="shared" si="106"/>
        <v>42364.013124999998</v>
      </c>
      <c r="N1352" t="b">
        <v>0</v>
      </c>
      <c r="O1352">
        <v>78</v>
      </c>
      <c r="P1352" t="b">
        <v>1</v>
      </c>
      <c r="Q1352" t="s">
        <v>8272</v>
      </c>
      <c r="R1352" s="10" t="s">
        <v>8320</v>
      </c>
      <c r="S1352" t="s">
        <v>8321</v>
      </c>
      <c r="T1352">
        <f t="shared" si="107"/>
        <v>104</v>
      </c>
      <c r="U1352">
        <f t="shared" si="108"/>
        <v>66.7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4">
        <f t="shared" si="105"/>
        <v>42382.74009259259</v>
      </c>
      <c r="L1353" s="13">
        <f t="shared" si="109"/>
        <v>2016</v>
      </c>
      <c r="M1353" s="14">
        <f t="shared" si="106"/>
        <v>42412.74009259259</v>
      </c>
      <c r="N1353" t="b">
        <v>0</v>
      </c>
      <c r="O1353">
        <v>120</v>
      </c>
      <c r="P1353" t="b">
        <v>1</v>
      </c>
      <c r="Q1353" t="s">
        <v>8272</v>
      </c>
      <c r="R1353" s="10" t="s">
        <v>8320</v>
      </c>
      <c r="S1353" t="s">
        <v>8321</v>
      </c>
      <c r="T1353">
        <f t="shared" si="107"/>
        <v>101</v>
      </c>
      <c r="U1353">
        <f t="shared" si="108"/>
        <v>168.78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4">
        <f t="shared" ref="K1354:K1417" si="110">(((J1354/60)/60)/24)+DATE(1970,1,1)</f>
        <v>42200.578310185185</v>
      </c>
      <c r="L1354" s="13">
        <f t="shared" si="109"/>
        <v>2015</v>
      </c>
      <c r="M1354" s="14">
        <f t="shared" ref="M1354:M1417" si="111">(((I1354/60)/60)/24)+DATE(1970,1,1)</f>
        <v>42252.165972222225</v>
      </c>
      <c r="N1354" t="b">
        <v>0</v>
      </c>
      <c r="O1354">
        <v>227</v>
      </c>
      <c r="P1354" t="b">
        <v>1</v>
      </c>
      <c r="Q1354" t="s">
        <v>8272</v>
      </c>
      <c r="R1354" s="10" t="s">
        <v>8320</v>
      </c>
      <c r="S1354" t="s">
        <v>8321</v>
      </c>
      <c r="T1354">
        <f t="shared" ref="T1354:T1417" si="112">ROUND(E1354/D1354*100,0)</f>
        <v>136</v>
      </c>
      <c r="U1354">
        <f t="shared" ref="U1354:U1417" si="113">IFERROR(ROUND(E1354/O1354,2),0)</f>
        <v>59.97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4">
        <f t="shared" si="110"/>
        <v>41309.11791666667</v>
      </c>
      <c r="L1355" s="13">
        <f t="shared" si="109"/>
        <v>2013</v>
      </c>
      <c r="M1355" s="14">
        <f t="shared" si="111"/>
        <v>41344</v>
      </c>
      <c r="N1355" t="b">
        <v>0</v>
      </c>
      <c r="O1355">
        <v>42</v>
      </c>
      <c r="P1355" t="b">
        <v>1</v>
      </c>
      <c r="Q1355" t="s">
        <v>8272</v>
      </c>
      <c r="R1355" s="10" t="s">
        <v>8320</v>
      </c>
      <c r="S1355" t="s">
        <v>8321</v>
      </c>
      <c r="T1355">
        <f t="shared" si="112"/>
        <v>134</v>
      </c>
      <c r="U1355">
        <f t="shared" si="113"/>
        <v>31.81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4">
        <f t="shared" si="110"/>
        <v>42502.807627314818</v>
      </c>
      <c r="L1356" s="13">
        <f t="shared" si="109"/>
        <v>2016</v>
      </c>
      <c r="M1356" s="14">
        <f t="shared" si="111"/>
        <v>42532.807627314818</v>
      </c>
      <c r="N1356" t="b">
        <v>0</v>
      </c>
      <c r="O1356">
        <v>64</v>
      </c>
      <c r="P1356" t="b">
        <v>1</v>
      </c>
      <c r="Q1356" t="s">
        <v>8272</v>
      </c>
      <c r="R1356" s="10" t="s">
        <v>8320</v>
      </c>
      <c r="S1356" t="s">
        <v>8321</v>
      </c>
      <c r="T1356">
        <f t="shared" si="112"/>
        <v>130</v>
      </c>
      <c r="U1356">
        <f t="shared" si="113"/>
        <v>24.42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4">
        <f t="shared" si="110"/>
        <v>41213.254687499997</v>
      </c>
      <c r="L1357" s="13">
        <f t="shared" si="109"/>
        <v>2012</v>
      </c>
      <c r="M1357" s="14">
        <f t="shared" si="111"/>
        <v>41243.416666666664</v>
      </c>
      <c r="N1357" t="b">
        <v>0</v>
      </c>
      <c r="O1357">
        <v>121</v>
      </c>
      <c r="P1357" t="b">
        <v>1</v>
      </c>
      <c r="Q1357" t="s">
        <v>8272</v>
      </c>
      <c r="R1357" s="10" t="s">
        <v>8320</v>
      </c>
      <c r="S1357" t="s">
        <v>8321</v>
      </c>
      <c r="T1357">
        <f t="shared" si="112"/>
        <v>123</v>
      </c>
      <c r="U1357">
        <f t="shared" si="113"/>
        <v>25.35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4">
        <f t="shared" si="110"/>
        <v>41430.038888888892</v>
      </c>
      <c r="L1358" s="13">
        <f t="shared" si="109"/>
        <v>2013</v>
      </c>
      <c r="M1358" s="14">
        <f t="shared" si="111"/>
        <v>41460.038888888892</v>
      </c>
      <c r="N1358" t="b">
        <v>0</v>
      </c>
      <c r="O1358">
        <v>87</v>
      </c>
      <c r="P1358" t="b">
        <v>1</v>
      </c>
      <c r="Q1358" t="s">
        <v>8272</v>
      </c>
      <c r="R1358" s="10" t="s">
        <v>8320</v>
      </c>
      <c r="S1358" t="s">
        <v>8321</v>
      </c>
      <c r="T1358">
        <f t="shared" si="112"/>
        <v>183</v>
      </c>
      <c r="U1358">
        <f t="shared" si="113"/>
        <v>71.44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4">
        <f t="shared" si="110"/>
        <v>41304.962233796294</v>
      </c>
      <c r="L1359" s="13">
        <f t="shared" si="109"/>
        <v>2013</v>
      </c>
      <c r="M1359" s="14">
        <f t="shared" si="111"/>
        <v>41334.249305555553</v>
      </c>
      <c r="N1359" t="b">
        <v>0</v>
      </c>
      <c r="O1359">
        <v>65</v>
      </c>
      <c r="P1359" t="b">
        <v>1</v>
      </c>
      <c r="Q1359" t="s">
        <v>8272</v>
      </c>
      <c r="R1359" s="10" t="s">
        <v>8320</v>
      </c>
      <c r="S1359" t="s">
        <v>8321</v>
      </c>
      <c r="T1359">
        <f t="shared" si="112"/>
        <v>125</v>
      </c>
      <c r="U1359">
        <f t="shared" si="113"/>
        <v>38.549999999999997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4">
        <f t="shared" si="110"/>
        <v>40689.570868055554</v>
      </c>
      <c r="L1360" s="13">
        <f t="shared" si="109"/>
        <v>2011</v>
      </c>
      <c r="M1360" s="14">
        <f t="shared" si="111"/>
        <v>40719.570868055554</v>
      </c>
      <c r="N1360" t="b">
        <v>0</v>
      </c>
      <c r="O1360">
        <v>49</v>
      </c>
      <c r="P1360" t="b">
        <v>1</v>
      </c>
      <c r="Q1360" t="s">
        <v>8272</v>
      </c>
      <c r="R1360" s="10" t="s">
        <v>8320</v>
      </c>
      <c r="S1360" t="s">
        <v>8321</v>
      </c>
      <c r="T1360">
        <f t="shared" si="112"/>
        <v>112</v>
      </c>
      <c r="U1360">
        <f t="shared" si="113"/>
        <v>68.37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4">
        <f t="shared" si="110"/>
        <v>40668.814699074072</v>
      </c>
      <c r="L1361" s="13">
        <f t="shared" si="109"/>
        <v>2011</v>
      </c>
      <c r="M1361" s="14">
        <f t="shared" si="111"/>
        <v>40730.814699074072</v>
      </c>
      <c r="N1361" t="b">
        <v>0</v>
      </c>
      <c r="O1361">
        <v>19</v>
      </c>
      <c r="P1361" t="b">
        <v>1</v>
      </c>
      <c r="Q1361" t="s">
        <v>8272</v>
      </c>
      <c r="R1361" s="10" t="s">
        <v>8320</v>
      </c>
      <c r="S1361" t="s">
        <v>8321</v>
      </c>
      <c r="T1361">
        <f t="shared" si="112"/>
        <v>116</v>
      </c>
      <c r="U1361">
        <f t="shared" si="113"/>
        <v>40.21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4">
        <f t="shared" si="110"/>
        <v>41095.900694444441</v>
      </c>
      <c r="L1362" s="13">
        <f t="shared" si="109"/>
        <v>2012</v>
      </c>
      <c r="M1362" s="14">
        <f t="shared" si="111"/>
        <v>41123.900694444441</v>
      </c>
      <c r="N1362" t="b">
        <v>0</v>
      </c>
      <c r="O1362">
        <v>81</v>
      </c>
      <c r="P1362" t="b">
        <v>1</v>
      </c>
      <c r="Q1362" t="s">
        <v>8272</v>
      </c>
      <c r="R1362" s="10" t="s">
        <v>8320</v>
      </c>
      <c r="S1362" t="s">
        <v>8321</v>
      </c>
      <c r="T1362">
        <f t="shared" si="112"/>
        <v>173</v>
      </c>
      <c r="U1362">
        <f t="shared" si="113"/>
        <v>32.07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4">
        <f t="shared" si="110"/>
        <v>41781.717268518521</v>
      </c>
      <c r="L1363" s="13">
        <f t="shared" si="109"/>
        <v>2014</v>
      </c>
      <c r="M1363" s="14">
        <f t="shared" si="111"/>
        <v>41811.717268518521</v>
      </c>
      <c r="N1363" t="b">
        <v>0</v>
      </c>
      <c r="O1363">
        <v>264</v>
      </c>
      <c r="P1363" t="b">
        <v>1</v>
      </c>
      <c r="Q1363" t="s">
        <v>8272</v>
      </c>
      <c r="R1363" s="10" t="s">
        <v>8320</v>
      </c>
      <c r="S1363" t="s">
        <v>8321</v>
      </c>
      <c r="T1363">
        <f t="shared" si="112"/>
        <v>126</v>
      </c>
      <c r="U1363">
        <f t="shared" si="113"/>
        <v>28.63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4">
        <f t="shared" si="110"/>
        <v>41464.934386574074</v>
      </c>
      <c r="L1364" s="13">
        <f t="shared" si="109"/>
        <v>2013</v>
      </c>
      <c r="M1364" s="14">
        <f t="shared" si="111"/>
        <v>41524.934386574074</v>
      </c>
      <c r="N1364" t="b">
        <v>0</v>
      </c>
      <c r="O1364">
        <v>25</v>
      </c>
      <c r="P1364" t="b">
        <v>1</v>
      </c>
      <c r="Q1364" t="s">
        <v>8272</v>
      </c>
      <c r="R1364" s="10" t="s">
        <v>8320</v>
      </c>
      <c r="S1364" t="s">
        <v>8321</v>
      </c>
      <c r="T1364">
        <f t="shared" si="112"/>
        <v>109</v>
      </c>
      <c r="U1364">
        <f t="shared" si="113"/>
        <v>43.64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4">
        <f t="shared" si="110"/>
        <v>42396.8440625</v>
      </c>
      <c r="L1365" s="13">
        <f t="shared" si="109"/>
        <v>2016</v>
      </c>
      <c r="M1365" s="14">
        <f t="shared" si="111"/>
        <v>42415.332638888889</v>
      </c>
      <c r="N1365" t="b">
        <v>0</v>
      </c>
      <c r="O1365">
        <v>5</v>
      </c>
      <c r="P1365" t="b">
        <v>1</v>
      </c>
      <c r="Q1365" t="s">
        <v>8272</v>
      </c>
      <c r="R1365" s="10" t="s">
        <v>8320</v>
      </c>
      <c r="S1365" t="s">
        <v>8321</v>
      </c>
      <c r="T1365">
        <f t="shared" si="112"/>
        <v>100</v>
      </c>
      <c r="U1365">
        <f t="shared" si="113"/>
        <v>40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4">
        <f t="shared" si="110"/>
        <v>41951.695671296293</v>
      </c>
      <c r="L1366" s="13">
        <f t="shared" si="109"/>
        <v>2014</v>
      </c>
      <c r="M1366" s="14">
        <f t="shared" si="111"/>
        <v>42011.6956712963</v>
      </c>
      <c r="N1366" t="b">
        <v>0</v>
      </c>
      <c r="O1366">
        <v>144</v>
      </c>
      <c r="P1366" t="b">
        <v>1</v>
      </c>
      <c r="Q1366" t="s">
        <v>8274</v>
      </c>
      <c r="R1366" s="10" t="s">
        <v>8323</v>
      </c>
      <c r="S1366" t="s">
        <v>8324</v>
      </c>
      <c r="T1366">
        <f t="shared" si="112"/>
        <v>119</v>
      </c>
      <c r="U1366">
        <f t="shared" si="113"/>
        <v>346.04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4">
        <f t="shared" si="110"/>
        <v>42049.733240740738</v>
      </c>
      <c r="L1367" s="13">
        <f t="shared" si="109"/>
        <v>2015</v>
      </c>
      <c r="M1367" s="14">
        <f t="shared" si="111"/>
        <v>42079.691574074073</v>
      </c>
      <c r="N1367" t="b">
        <v>0</v>
      </c>
      <c r="O1367">
        <v>92</v>
      </c>
      <c r="P1367" t="b">
        <v>1</v>
      </c>
      <c r="Q1367" t="s">
        <v>8274</v>
      </c>
      <c r="R1367" s="10" t="s">
        <v>8323</v>
      </c>
      <c r="S1367" t="s">
        <v>8324</v>
      </c>
      <c r="T1367">
        <f t="shared" si="112"/>
        <v>100</v>
      </c>
      <c r="U1367">
        <f t="shared" si="113"/>
        <v>81.739999999999995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4">
        <f t="shared" si="110"/>
        <v>41924.996099537035</v>
      </c>
      <c r="L1368" s="13">
        <f t="shared" si="109"/>
        <v>2014</v>
      </c>
      <c r="M1368" s="14">
        <f t="shared" si="111"/>
        <v>41970.037766203706</v>
      </c>
      <c r="N1368" t="b">
        <v>0</v>
      </c>
      <c r="O1368">
        <v>147</v>
      </c>
      <c r="P1368" t="b">
        <v>1</v>
      </c>
      <c r="Q1368" t="s">
        <v>8274</v>
      </c>
      <c r="R1368" s="10" t="s">
        <v>8323</v>
      </c>
      <c r="S1368" t="s">
        <v>8324</v>
      </c>
      <c r="T1368">
        <f t="shared" si="112"/>
        <v>126</v>
      </c>
      <c r="U1368">
        <f t="shared" si="113"/>
        <v>64.540000000000006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4">
        <f t="shared" si="110"/>
        <v>42292.002893518518</v>
      </c>
      <c r="L1369" s="13">
        <f t="shared" si="109"/>
        <v>2015</v>
      </c>
      <c r="M1369" s="14">
        <f t="shared" si="111"/>
        <v>42322.044560185182</v>
      </c>
      <c r="N1369" t="b">
        <v>0</v>
      </c>
      <c r="O1369">
        <v>90</v>
      </c>
      <c r="P1369" t="b">
        <v>1</v>
      </c>
      <c r="Q1369" t="s">
        <v>8274</v>
      </c>
      <c r="R1369" s="10" t="s">
        <v>8323</v>
      </c>
      <c r="S1369" t="s">
        <v>8324</v>
      </c>
      <c r="T1369">
        <f t="shared" si="112"/>
        <v>114</v>
      </c>
      <c r="U1369">
        <f t="shared" si="113"/>
        <v>63.48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4">
        <f t="shared" si="110"/>
        <v>42146.190902777773</v>
      </c>
      <c r="L1370" s="13">
        <f t="shared" si="109"/>
        <v>2015</v>
      </c>
      <c r="M1370" s="14">
        <f t="shared" si="111"/>
        <v>42170.190902777773</v>
      </c>
      <c r="N1370" t="b">
        <v>0</v>
      </c>
      <c r="O1370">
        <v>87</v>
      </c>
      <c r="P1370" t="b">
        <v>1</v>
      </c>
      <c r="Q1370" t="s">
        <v>8274</v>
      </c>
      <c r="R1370" s="10" t="s">
        <v>8323</v>
      </c>
      <c r="S1370" t="s">
        <v>8324</v>
      </c>
      <c r="T1370">
        <f t="shared" si="112"/>
        <v>111</v>
      </c>
      <c r="U1370">
        <f t="shared" si="113"/>
        <v>63.62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4">
        <f t="shared" si="110"/>
        <v>41710.594282407408</v>
      </c>
      <c r="L1371" s="13">
        <f t="shared" si="109"/>
        <v>2014</v>
      </c>
      <c r="M1371" s="14">
        <f t="shared" si="111"/>
        <v>41740.594282407408</v>
      </c>
      <c r="N1371" t="b">
        <v>0</v>
      </c>
      <c r="O1371">
        <v>406</v>
      </c>
      <c r="P1371" t="b">
        <v>1</v>
      </c>
      <c r="Q1371" t="s">
        <v>8274</v>
      </c>
      <c r="R1371" s="10" t="s">
        <v>8323</v>
      </c>
      <c r="S1371" t="s">
        <v>8324</v>
      </c>
      <c r="T1371">
        <f t="shared" si="112"/>
        <v>105</v>
      </c>
      <c r="U1371">
        <f t="shared" si="113"/>
        <v>83.97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4">
        <f t="shared" si="110"/>
        <v>41548.00335648148</v>
      </c>
      <c r="L1372" s="13">
        <f t="shared" si="109"/>
        <v>2013</v>
      </c>
      <c r="M1372" s="14">
        <f t="shared" si="111"/>
        <v>41563.00335648148</v>
      </c>
      <c r="N1372" t="b">
        <v>0</v>
      </c>
      <c r="O1372">
        <v>20</v>
      </c>
      <c r="P1372" t="b">
        <v>1</v>
      </c>
      <c r="Q1372" t="s">
        <v>8274</v>
      </c>
      <c r="R1372" s="10" t="s">
        <v>8323</v>
      </c>
      <c r="S1372" t="s">
        <v>8324</v>
      </c>
      <c r="T1372">
        <f t="shared" si="112"/>
        <v>104</v>
      </c>
      <c r="U1372">
        <f t="shared" si="113"/>
        <v>77.75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4">
        <f t="shared" si="110"/>
        <v>42101.758587962962</v>
      </c>
      <c r="L1373" s="13">
        <f t="shared" si="109"/>
        <v>2015</v>
      </c>
      <c r="M1373" s="14">
        <f t="shared" si="111"/>
        <v>42131.758587962962</v>
      </c>
      <c r="N1373" t="b">
        <v>0</v>
      </c>
      <c r="O1373">
        <v>70</v>
      </c>
      <c r="P1373" t="b">
        <v>1</v>
      </c>
      <c r="Q1373" t="s">
        <v>8274</v>
      </c>
      <c r="R1373" s="10" t="s">
        <v>8323</v>
      </c>
      <c r="S1373" t="s">
        <v>8324</v>
      </c>
      <c r="T1373">
        <f t="shared" si="112"/>
        <v>107</v>
      </c>
      <c r="U1373">
        <f t="shared" si="113"/>
        <v>107.07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4">
        <f t="shared" si="110"/>
        <v>41072.739953703705</v>
      </c>
      <c r="L1374" s="13">
        <f t="shared" si="109"/>
        <v>2012</v>
      </c>
      <c r="M1374" s="14">
        <f t="shared" si="111"/>
        <v>41102.739953703705</v>
      </c>
      <c r="N1374" t="b">
        <v>0</v>
      </c>
      <c r="O1374">
        <v>16</v>
      </c>
      <c r="P1374" t="b">
        <v>1</v>
      </c>
      <c r="Q1374" t="s">
        <v>8274</v>
      </c>
      <c r="R1374" s="10" t="s">
        <v>8323</v>
      </c>
      <c r="S1374" t="s">
        <v>8324</v>
      </c>
      <c r="T1374">
        <f t="shared" si="112"/>
        <v>124</v>
      </c>
      <c r="U1374">
        <f t="shared" si="113"/>
        <v>38.75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4">
        <f t="shared" si="110"/>
        <v>42704.95177083333</v>
      </c>
      <c r="L1375" s="13">
        <f t="shared" si="109"/>
        <v>2016</v>
      </c>
      <c r="M1375" s="14">
        <f t="shared" si="111"/>
        <v>42734.95177083333</v>
      </c>
      <c r="N1375" t="b">
        <v>0</v>
      </c>
      <c r="O1375">
        <v>52</v>
      </c>
      <c r="P1375" t="b">
        <v>1</v>
      </c>
      <c r="Q1375" t="s">
        <v>8274</v>
      </c>
      <c r="R1375" s="10" t="s">
        <v>8323</v>
      </c>
      <c r="S1375" t="s">
        <v>8324</v>
      </c>
      <c r="T1375">
        <f t="shared" si="112"/>
        <v>105</v>
      </c>
      <c r="U1375">
        <f t="shared" si="113"/>
        <v>201.94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4">
        <f t="shared" si="110"/>
        <v>42424.161898148144</v>
      </c>
      <c r="L1376" s="13">
        <f t="shared" si="109"/>
        <v>2016</v>
      </c>
      <c r="M1376" s="14">
        <f t="shared" si="111"/>
        <v>42454.12023148148</v>
      </c>
      <c r="N1376" t="b">
        <v>0</v>
      </c>
      <c r="O1376">
        <v>66</v>
      </c>
      <c r="P1376" t="b">
        <v>1</v>
      </c>
      <c r="Q1376" t="s">
        <v>8274</v>
      </c>
      <c r="R1376" s="10" t="s">
        <v>8323</v>
      </c>
      <c r="S1376" t="s">
        <v>8324</v>
      </c>
      <c r="T1376">
        <f t="shared" si="112"/>
        <v>189</v>
      </c>
      <c r="U1376">
        <f t="shared" si="113"/>
        <v>43.06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4">
        <f t="shared" si="110"/>
        <v>42720.066192129627</v>
      </c>
      <c r="L1377" s="13">
        <f t="shared" si="109"/>
        <v>2016</v>
      </c>
      <c r="M1377" s="14">
        <f t="shared" si="111"/>
        <v>42750.066192129627</v>
      </c>
      <c r="N1377" t="b">
        <v>0</v>
      </c>
      <c r="O1377">
        <v>109</v>
      </c>
      <c r="P1377" t="b">
        <v>1</v>
      </c>
      <c r="Q1377" t="s">
        <v>8274</v>
      </c>
      <c r="R1377" s="10" t="s">
        <v>8323</v>
      </c>
      <c r="S1377" t="s">
        <v>8324</v>
      </c>
      <c r="T1377">
        <f t="shared" si="112"/>
        <v>171</v>
      </c>
      <c r="U1377">
        <f t="shared" si="113"/>
        <v>62.87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4">
        <f t="shared" si="110"/>
        <v>42677.669050925921</v>
      </c>
      <c r="L1378" s="13">
        <f t="shared" si="109"/>
        <v>2016</v>
      </c>
      <c r="M1378" s="14">
        <f t="shared" si="111"/>
        <v>42707.710717592592</v>
      </c>
      <c r="N1378" t="b">
        <v>0</v>
      </c>
      <c r="O1378">
        <v>168</v>
      </c>
      <c r="P1378" t="b">
        <v>1</v>
      </c>
      <c r="Q1378" t="s">
        <v>8274</v>
      </c>
      <c r="R1378" s="10" t="s">
        <v>8323</v>
      </c>
      <c r="S1378" t="s">
        <v>8324</v>
      </c>
      <c r="T1378">
        <f t="shared" si="112"/>
        <v>252</v>
      </c>
      <c r="U1378">
        <f t="shared" si="113"/>
        <v>55.61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4">
        <f t="shared" si="110"/>
        <v>42747.219560185185</v>
      </c>
      <c r="L1379" s="13">
        <f t="shared" si="109"/>
        <v>2017</v>
      </c>
      <c r="M1379" s="14">
        <f t="shared" si="111"/>
        <v>42769.174305555556</v>
      </c>
      <c r="N1379" t="b">
        <v>0</v>
      </c>
      <c r="O1379">
        <v>31</v>
      </c>
      <c r="P1379" t="b">
        <v>1</v>
      </c>
      <c r="Q1379" t="s">
        <v>8274</v>
      </c>
      <c r="R1379" s="10" t="s">
        <v>8323</v>
      </c>
      <c r="S1379" t="s">
        <v>8324</v>
      </c>
      <c r="T1379">
        <f t="shared" si="112"/>
        <v>116</v>
      </c>
      <c r="U1379">
        <f t="shared" si="113"/>
        <v>48.71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4">
        <f t="shared" si="110"/>
        <v>42568.759374999994</v>
      </c>
      <c r="L1380" s="13">
        <f t="shared" si="109"/>
        <v>2016</v>
      </c>
      <c r="M1380" s="14">
        <f t="shared" si="111"/>
        <v>42583.759374999994</v>
      </c>
      <c r="N1380" t="b">
        <v>0</v>
      </c>
      <c r="O1380">
        <v>133</v>
      </c>
      <c r="P1380" t="b">
        <v>1</v>
      </c>
      <c r="Q1380" t="s">
        <v>8274</v>
      </c>
      <c r="R1380" s="10" t="s">
        <v>8323</v>
      </c>
      <c r="S1380" t="s">
        <v>8324</v>
      </c>
      <c r="T1380">
        <f t="shared" si="112"/>
        <v>203</v>
      </c>
      <c r="U1380">
        <f t="shared" si="113"/>
        <v>30.58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4">
        <f t="shared" si="110"/>
        <v>42130.491620370376</v>
      </c>
      <c r="L1381" s="13">
        <f t="shared" si="109"/>
        <v>2015</v>
      </c>
      <c r="M1381" s="14">
        <f t="shared" si="111"/>
        <v>42160.491620370376</v>
      </c>
      <c r="N1381" t="b">
        <v>0</v>
      </c>
      <c r="O1381">
        <v>151</v>
      </c>
      <c r="P1381" t="b">
        <v>1</v>
      </c>
      <c r="Q1381" t="s">
        <v>8274</v>
      </c>
      <c r="R1381" s="10" t="s">
        <v>8323</v>
      </c>
      <c r="S1381" t="s">
        <v>8324</v>
      </c>
      <c r="T1381">
        <f t="shared" si="112"/>
        <v>112</v>
      </c>
      <c r="U1381">
        <f t="shared" si="113"/>
        <v>73.91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4">
        <f t="shared" si="110"/>
        <v>42141.762800925921</v>
      </c>
      <c r="L1382" s="13">
        <f t="shared" si="109"/>
        <v>2015</v>
      </c>
      <c r="M1382" s="14">
        <f t="shared" si="111"/>
        <v>42164.083333333328</v>
      </c>
      <c r="N1382" t="b">
        <v>0</v>
      </c>
      <c r="O1382">
        <v>5</v>
      </c>
      <c r="P1382" t="b">
        <v>1</v>
      </c>
      <c r="Q1382" t="s">
        <v>8274</v>
      </c>
      <c r="R1382" s="10" t="s">
        <v>8323</v>
      </c>
      <c r="S1382" t="s">
        <v>8324</v>
      </c>
      <c r="T1382">
        <f t="shared" si="112"/>
        <v>424</v>
      </c>
      <c r="U1382">
        <f t="shared" si="113"/>
        <v>21.2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4">
        <f t="shared" si="110"/>
        <v>42703.214409722219</v>
      </c>
      <c r="L1383" s="13">
        <f t="shared" si="109"/>
        <v>2016</v>
      </c>
      <c r="M1383" s="14">
        <f t="shared" si="111"/>
        <v>42733.214409722219</v>
      </c>
      <c r="N1383" t="b">
        <v>0</v>
      </c>
      <c r="O1383">
        <v>73</v>
      </c>
      <c r="P1383" t="b">
        <v>1</v>
      </c>
      <c r="Q1383" t="s">
        <v>8274</v>
      </c>
      <c r="R1383" s="10" t="s">
        <v>8323</v>
      </c>
      <c r="S1383" t="s">
        <v>8324</v>
      </c>
      <c r="T1383">
        <f t="shared" si="112"/>
        <v>107</v>
      </c>
      <c r="U1383">
        <f t="shared" si="113"/>
        <v>73.36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4">
        <f t="shared" si="110"/>
        <v>41370.800185185188</v>
      </c>
      <c r="L1384" s="13">
        <f t="shared" si="109"/>
        <v>2013</v>
      </c>
      <c r="M1384" s="14">
        <f t="shared" si="111"/>
        <v>41400.800185185188</v>
      </c>
      <c r="N1384" t="b">
        <v>0</v>
      </c>
      <c r="O1384">
        <v>148</v>
      </c>
      <c r="P1384" t="b">
        <v>1</v>
      </c>
      <c r="Q1384" t="s">
        <v>8274</v>
      </c>
      <c r="R1384" s="10" t="s">
        <v>8323</v>
      </c>
      <c r="S1384" t="s">
        <v>8324</v>
      </c>
      <c r="T1384">
        <f t="shared" si="112"/>
        <v>104</v>
      </c>
      <c r="U1384">
        <f t="shared" si="113"/>
        <v>56.41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4">
        <f t="shared" si="110"/>
        <v>42707.074976851851</v>
      </c>
      <c r="L1385" s="13">
        <f t="shared" si="109"/>
        <v>2016</v>
      </c>
      <c r="M1385" s="14">
        <f t="shared" si="111"/>
        <v>42727.074976851851</v>
      </c>
      <c r="N1385" t="b">
        <v>0</v>
      </c>
      <c r="O1385">
        <v>93</v>
      </c>
      <c r="P1385" t="b">
        <v>1</v>
      </c>
      <c r="Q1385" t="s">
        <v>8274</v>
      </c>
      <c r="R1385" s="10" t="s">
        <v>8323</v>
      </c>
      <c r="S1385" t="s">
        <v>8324</v>
      </c>
      <c r="T1385">
        <f t="shared" si="112"/>
        <v>212</v>
      </c>
      <c r="U1385">
        <f t="shared" si="113"/>
        <v>50.25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4">
        <f t="shared" si="110"/>
        <v>42160.735208333332</v>
      </c>
      <c r="L1386" s="13">
        <f t="shared" si="109"/>
        <v>2015</v>
      </c>
      <c r="M1386" s="14">
        <f t="shared" si="111"/>
        <v>42190.735208333332</v>
      </c>
      <c r="N1386" t="b">
        <v>0</v>
      </c>
      <c r="O1386">
        <v>63</v>
      </c>
      <c r="P1386" t="b">
        <v>1</v>
      </c>
      <c r="Q1386" t="s">
        <v>8274</v>
      </c>
      <c r="R1386" s="10" t="s">
        <v>8323</v>
      </c>
      <c r="S1386" t="s">
        <v>8324</v>
      </c>
      <c r="T1386">
        <f t="shared" si="112"/>
        <v>124</v>
      </c>
      <c r="U1386">
        <f t="shared" si="113"/>
        <v>68.94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4">
        <f t="shared" si="110"/>
        <v>42433.688900462963</v>
      </c>
      <c r="L1387" s="13">
        <f t="shared" si="109"/>
        <v>2016</v>
      </c>
      <c r="M1387" s="14">
        <f t="shared" si="111"/>
        <v>42489.507638888885</v>
      </c>
      <c r="N1387" t="b">
        <v>0</v>
      </c>
      <c r="O1387">
        <v>134</v>
      </c>
      <c r="P1387" t="b">
        <v>1</v>
      </c>
      <c r="Q1387" t="s">
        <v>8274</v>
      </c>
      <c r="R1387" s="10" t="s">
        <v>8323</v>
      </c>
      <c r="S1387" t="s">
        <v>8324</v>
      </c>
      <c r="T1387">
        <f t="shared" si="112"/>
        <v>110</v>
      </c>
      <c r="U1387">
        <f t="shared" si="113"/>
        <v>65.91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4">
        <f t="shared" si="110"/>
        <v>42184.646863425922</v>
      </c>
      <c r="L1388" s="13">
        <f t="shared" si="109"/>
        <v>2015</v>
      </c>
      <c r="M1388" s="14">
        <f t="shared" si="111"/>
        <v>42214.646863425922</v>
      </c>
      <c r="N1388" t="b">
        <v>0</v>
      </c>
      <c r="O1388">
        <v>14</v>
      </c>
      <c r="P1388" t="b">
        <v>1</v>
      </c>
      <c r="Q1388" t="s">
        <v>8274</v>
      </c>
      <c r="R1388" s="10" t="s">
        <v>8323</v>
      </c>
      <c r="S1388" t="s">
        <v>8324</v>
      </c>
      <c r="T1388">
        <f t="shared" si="112"/>
        <v>219</v>
      </c>
      <c r="U1388">
        <f t="shared" si="113"/>
        <v>62.5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4">
        <f t="shared" si="110"/>
        <v>42126.92123842593</v>
      </c>
      <c r="L1389" s="13">
        <f t="shared" si="109"/>
        <v>2015</v>
      </c>
      <c r="M1389" s="14">
        <f t="shared" si="111"/>
        <v>42158.1875</v>
      </c>
      <c r="N1389" t="b">
        <v>0</v>
      </c>
      <c r="O1389">
        <v>78</v>
      </c>
      <c r="P1389" t="b">
        <v>1</v>
      </c>
      <c r="Q1389" t="s">
        <v>8274</v>
      </c>
      <c r="R1389" s="10" t="s">
        <v>8323</v>
      </c>
      <c r="S1389" t="s">
        <v>8324</v>
      </c>
      <c r="T1389">
        <f t="shared" si="112"/>
        <v>137</v>
      </c>
      <c r="U1389">
        <f t="shared" si="113"/>
        <v>70.06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4">
        <f t="shared" si="110"/>
        <v>42634.614780092597</v>
      </c>
      <c r="L1390" s="13">
        <f t="shared" si="109"/>
        <v>2016</v>
      </c>
      <c r="M1390" s="14">
        <f t="shared" si="111"/>
        <v>42660.676388888889</v>
      </c>
      <c r="N1390" t="b">
        <v>0</v>
      </c>
      <c r="O1390">
        <v>112</v>
      </c>
      <c r="P1390" t="b">
        <v>1</v>
      </c>
      <c r="Q1390" t="s">
        <v>8274</v>
      </c>
      <c r="R1390" s="10" t="s">
        <v>8323</v>
      </c>
      <c r="S1390" t="s">
        <v>8324</v>
      </c>
      <c r="T1390">
        <f t="shared" si="112"/>
        <v>135</v>
      </c>
      <c r="U1390">
        <f t="shared" si="113"/>
        <v>60.18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4">
        <f t="shared" si="110"/>
        <v>42565.480983796297</v>
      </c>
      <c r="L1391" s="13">
        <f t="shared" si="109"/>
        <v>2016</v>
      </c>
      <c r="M1391" s="14">
        <f t="shared" si="111"/>
        <v>42595.480983796297</v>
      </c>
      <c r="N1391" t="b">
        <v>0</v>
      </c>
      <c r="O1391">
        <v>34</v>
      </c>
      <c r="P1391" t="b">
        <v>1</v>
      </c>
      <c r="Q1391" t="s">
        <v>8274</v>
      </c>
      <c r="R1391" s="10" t="s">
        <v>8323</v>
      </c>
      <c r="S1391" t="s">
        <v>8324</v>
      </c>
      <c r="T1391">
        <f t="shared" si="112"/>
        <v>145</v>
      </c>
      <c r="U1391">
        <f t="shared" si="113"/>
        <v>21.38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4">
        <f t="shared" si="110"/>
        <v>42087.803310185183</v>
      </c>
      <c r="L1392" s="13">
        <f t="shared" si="109"/>
        <v>2015</v>
      </c>
      <c r="M1392" s="14">
        <f t="shared" si="111"/>
        <v>42121.716666666667</v>
      </c>
      <c r="N1392" t="b">
        <v>0</v>
      </c>
      <c r="O1392">
        <v>19</v>
      </c>
      <c r="P1392" t="b">
        <v>1</v>
      </c>
      <c r="Q1392" t="s">
        <v>8274</v>
      </c>
      <c r="R1392" s="10" t="s">
        <v>8323</v>
      </c>
      <c r="S1392" t="s">
        <v>8324</v>
      </c>
      <c r="T1392">
        <f t="shared" si="112"/>
        <v>109</v>
      </c>
      <c r="U1392">
        <f t="shared" si="113"/>
        <v>160.79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4">
        <f t="shared" si="110"/>
        <v>42193.650671296295</v>
      </c>
      <c r="L1393" s="13">
        <f t="shared" si="109"/>
        <v>2015</v>
      </c>
      <c r="M1393" s="14">
        <f t="shared" si="111"/>
        <v>42238.207638888889</v>
      </c>
      <c r="N1393" t="b">
        <v>0</v>
      </c>
      <c r="O1393">
        <v>13</v>
      </c>
      <c r="P1393" t="b">
        <v>1</v>
      </c>
      <c r="Q1393" t="s">
        <v>8274</v>
      </c>
      <c r="R1393" s="10" t="s">
        <v>8323</v>
      </c>
      <c r="S1393" t="s">
        <v>8324</v>
      </c>
      <c r="T1393">
        <f t="shared" si="112"/>
        <v>110</v>
      </c>
      <c r="U1393">
        <f t="shared" si="113"/>
        <v>42.38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4">
        <f t="shared" si="110"/>
        <v>42401.154930555553</v>
      </c>
      <c r="L1394" s="13">
        <f t="shared" si="109"/>
        <v>2016</v>
      </c>
      <c r="M1394" s="14">
        <f t="shared" si="111"/>
        <v>42432.154930555553</v>
      </c>
      <c r="N1394" t="b">
        <v>0</v>
      </c>
      <c r="O1394">
        <v>104</v>
      </c>
      <c r="P1394" t="b">
        <v>1</v>
      </c>
      <c r="Q1394" t="s">
        <v>8274</v>
      </c>
      <c r="R1394" s="10" t="s">
        <v>8323</v>
      </c>
      <c r="S1394" t="s">
        <v>8324</v>
      </c>
      <c r="T1394">
        <f t="shared" si="112"/>
        <v>114</v>
      </c>
      <c r="U1394">
        <f t="shared" si="113"/>
        <v>27.32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4">
        <f t="shared" si="110"/>
        <v>42553.681979166664</v>
      </c>
      <c r="L1395" s="13">
        <f t="shared" si="109"/>
        <v>2016</v>
      </c>
      <c r="M1395" s="14">
        <f t="shared" si="111"/>
        <v>42583.681979166664</v>
      </c>
      <c r="N1395" t="b">
        <v>0</v>
      </c>
      <c r="O1395">
        <v>52</v>
      </c>
      <c r="P1395" t="b">
        <v>1</v>
      </c>
      <c r="Q1395" t="s">
        <v>8274</v>
      </c>
      <c r="R1395" s="10" t="s">
        <v>8323</v>
      </c>
      <c r="S1395" t="s">
        <v>8324</v>
      </c>
      <c r="T1395">
        <f t="shared" si="112"/>
        <v>102</v>
      </c>
      <c r="U1395">
        <f t="shared" si="113"/>
        <v>196.83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4">
        <f t="shared" si="110"/>
        <v>42752.144976851851</v>
      </c>
      <c r="L1396" s="13">
        <f t="shared" si="109"/>
        <v>2017</v>
      </c>
      <c r="M1396" s="14">
        <f t="shared" si="111"/>
        <v>42795.125</v>
      </c>
      <c r="N1396" t="b">
        <v>0</v>
      </c>
      <c r="O1396">
        <v>17</v>
      </c>
      <c r="P1396" t="b">
        <v>1</v>
      </c>
      <c r="Q1396" t="s">
        <v>8274</v>
      </c>
      <c r="R1396" s="10" t="s">
        <v>8323</v>
      </c>
      <c r="S1396" t="s">
        <v>8324</v>
      </c>
      <c r="T1396">
        <f t="shared" si="112"/>
        <v>122</v>
      </c>
      <c r="U1396">
        <f t="shared" si="113"/>
        <v>53.88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4">
        <f t="shared" si="110"/>
        <v>42719.90834490741</v>
      </c>
      <c r="L1397" s="13">
        <f t="shared" si="109"/>
        <v>2016</v>
      </c>
      <c r="M1397" s="14">
        <f t="shared" si="111"/>
        <v>42749.90834490741</v>
      </c>
      <c r="N1397" t="b">
        <v>0</v>
      </c>
      <c r="O1397">
        <v>82</v>
      </c>
      <c r="P1397" t="b">
        <v>1</v>
      </c>
      <c r="Q1397" t="s">
        <v>8274</v>
      </c>
      <c r="R1397" s="10" t="s">
        <v>8323</v>
      </c>
      <c r="S1397" t="s">
        <v>8324</v>
      </c>
      <c r="T1397">
        <f t="shared" si="112"/>
        <v>112</v>
      </c>
      <c r="U1397">
        <f t="shared" si="113"/>
        <v>47.76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4">
        <f t="shared" si="110"/>
        <v>42018.99863425926</v>
      </c>
      <c r="L1398" s="13">
        <f t="shared" si="109"/>
        <v>2015</v>
      </c>
      <c r="M1398" s="14">
        <f t="shared" si="111"/>
        <v>42048.99863425926</v>
      </c>
      <c r="N1398" t="b">
        <v>0</v>
      </c>
      <c r="O1398">
        <v>73</v>
      </c>
      <c r="P1398" t="b">
        <v>1</v>
      </c>
      <c r="Q1398" t="s">
        <v>8274</v>
      </c>
      <c r="R1398" s="10" t="s">
        <v>8323</v>
      </c>
      <c r="S1398" t="s">
        <v>8324</v>
      </c>
      <c r="T1398">
        <f t="shared" si="112"/>
        <v>107</v>
      </c>
      <c r="U1398">
        <f t="shared" si="113"/>
        <v>88.19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4">
        <f t="shared" si="110"/>
        <v>42640.917939814812</v>
      </c>
      <c r="L1399" s="13">
        <f t="shared" si="109"/>
        <v>2016</v>
      </c>
      <c r="M1399" s="14">
        <f t="shared" si="111"/>
        <v>42670.888194444444</v>
      </c>
      <c r="N1399" t="b">
        <v>0</v>
      </c>
      <c r="O1399">
        <v>158</v>
      </c>
      <c r="P1399" t="b">
        <v>1</v>
      </c>
      <c r="Q1399" t="s">
        <v>8274</v>
      </c>
      <c r="R1399" s="10" t="s">
        <v>8323</v>
      </c>
      <c r="S1399" t="s">
        <v>8324</v>
      </c>
      <c r="T1399">
        <f t="shared" si="112"/>
        <v>114</v>
      </c>
      <c r="U1399">
        <f t="shared" si="113"/>
        <v>72.06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4">
        <f t="shared" si="110"/>
        <v>42526.874236111107</v>
      </c>
      <c r="L1400" s="13">
        <f t="shared" si="109"/>
        <v>2016</v>
      </c>
      <c r="M1400" s="14">
        <f t="shared" si="111"/>
        <v>42556.874236111107</v>
      </c>
      <c r="N1400" t="b">
        <v>0</v>
      </c>
      <c r="O1400">
        <v>65</v>
      </c>
      <c r="P1400" t="b">
        <v>1</v>
      </c>
      <c r="Q1400" t="s">
        <v>8274</v>
      </c>
      <c r="R1400" s="10" t="s">
        <v>8323</v>
      </c>
      <c r="S1400" t="s">
        <v>8324</v>
      </c>
      <c r="T1400">
        <f t="shared" si="112"/>
        <v>110</v>
      </c>
      <c r="U1400">
        <f t="shared" si="113"/>
        <v>74.25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4">
        <f t="shared" si="110"/>
        <v>41889.004317129627</v>
      </c>
      <c r="L1401" s="13">
        <f t="shared" si="109"/>
        <v>2014</v>
      </c>
      <c r="M1401" s="14">
        <f t="shared" si="111"/>
        <v>41919.004317129627</v>
      </c>
      <c r="N1401" t="b">
        <v>0</v>
      </c>
      <c r="O1401">
        <v>184</v>
      </c>
      <c r="P1401" t="b">
        <v>1</v>
      </c>
      <c r="Q1401" t="s">
        <v>8274</v>
      </c>
      <c r="R1401" s="10" t="s">
        <v>8323</v>
      </c>
      <c r="S1401" t="s">
        <v>8324</v>
      </c>
      <c r="T1401">
        <f t="shared" si="112"/>
        <v>126</v>
      </c>
      <c r="U1401">
        <f t="shared" si="113"/>
        <v>61.7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4">
        <f t="shared" si="110"/>
        <v>42498.341122685189</v>
      </c>
      <c r="L1402" s="13">
        <f t="shared" si="109"/>
        <v>2016</v>
      </c>
      <c r="M1402" s="14">
        <f t="shared" si="111"/>
        <v>42533.229166666672</v>
      </c>
      <c r="N1402" t="b">
        <v>0</v>
      </c>
      <c r="O1402">
        <v>34</v>
      </c>
      <c r="P1402" t="b">
        <v>1</v>
      </c>
      <c r="Q1402" t="s">
        <v>8274</v>
      </c>
      <c r="R1402" s="10" t="s">
        <v>8323</v>
      </c>
      <c r="S1402" t="s">
        <v>8324</v>
      </c>
      <c r="T1402">
        <f t="shared" si="112"/>
        <v>167</v>
      </c>
      <c r="U1402">
        <f t="shared" si="113"/>
        <v>17.239999999999998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4">
        <f t="shared" si="110"/>
        <v>41399.99622685185</v>
      </c>
      <c r="L1403" s="13">
        <f t="shared" si="109"/>
        <v>2013</v>
      </c>
      <c r="M1403" s="14">
        <f t="shared" si="111"/>
        <v>41420.99622685185</v>
      </c>
      <c r="N1403" t="b">
        <v>0</v>
      </c>
      <c r="O1403">
        <v>240</v>
      </c>
      <c r="P1403" t="b">
        <v>1</v>
      </c>
      <c r="Q1403" t="s">
        <v>8274</v>
      </c>
      <c r="R1403" s="10" t="s">
        <v>8323</v>
      </c>
      <c r="S1403" t="s">
        <v>8324</v>
      </c>
      <c r="T1403">
        <f t="shared" si="112"/>
        <v>497</v>
      </c>
      <c r="U1403">
        <f t="shared" si="113"/>
        <v>51.72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4">
        <f t="shared" si="110"/>
        <v>42065.053368055553</v>
      </c>
      <c r="L1404" s="13">
        <f t="shared" si="109"/>
        <v>2015</v>
      </c>
      <c r="M1404" s="14">
        <f t="shared" si="111"/>
        <v>42125.011701388896</v>
      </c>
      <c r="N1404" t="b">
        <v>0</v>
      </c>
      <c r="O1404">
        <v>113</v>
      </c>
      <c r="P1404" t="b">
        <v>1</v>
      </c>
      <c r="Q1404" t="s">
        <v>8274</v>
      </c>
      <c r="R1404" s="10" t="s">
        <v>8323</v>
      </c>
      <c r="S1404" t="s">
        <v>8324</v>
      </c>
      <c r="T1404">
        <f t="shared" si="112"/>
        <v>109</v>
      </c>
      <c r="U1404">
        <f t="shared" si="113"/>
        <v>24.15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4">
        <f t="shared" si="110"/>
        <v>41451.062905092593</v>
      </c>
      <c r="L1405" s="13">
        <f t="shared" si="109"/>
        <v>2013</v>
      </c>
      <c r="M1405" s="14">
        <f t="shared" si="111"/>
        <v>41481.062905092593</v>
      </c>
      <c r="N1405" t="b">
        <v>0</v>
      </c>
      <c r="O1405">
        <v>66</v>
      </c>
      <c r="P1405" t="b">
        <v>1</v>
      </c>
      <c r="Q1405" t="s">
        <v>8274</v>
      </c>
      <c r="R1405" s="10" t="s">
        <v>8323</v>
      </c>
      <c r="S1405" t="s">
        <v>8324</v>
      </c>
      <c r="T1405">
        <f t="shared" si="112"/>
        <v>103</v>
      </c>
      <c r="U1405">
        <f t="shared" si="113"/>
        <v>62.17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4">
        <f t="shared" si="110"/>
        <v>42032.510243055556</v>
      </c>
      <c r="L1406" s="13">
        <f t="shared" si="109"/>
        <v>2015</v>
      </c>
      <c r="M1406" s="14">
        <f t="shared" si="111"/>
        <v>42057.510243055556</v>
      </c>
      <c r="N1406" t="b">
        <v>1</v>
      </c>
      <c r="O1406">
        <v>5</v>
      </c>
      <c r="P1406" t="b">
        <v>0</v>
      </c>
      <c r="Q1406" t="s">
        <v>8285</v>
      </c>
      <c r="R1406" s="10" t="s">
        <v>8320</v>
      </c>
      <c r="S1406" t="s">
        <v>8339</v>
      </c>
      <c r="T1406">
        <f t="shared" si="112"/>
        <v>2</v>
      </c>
      <c r="U1406">
        <f t="shared" si="113"/>
        <v>48.2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4">
        <f t="shared" si="110"/>
        <v>41941.680567129632</v>
      </c>
      <c r="L1407" s="13">
        <f t="shared" si="109"/>
        <v>2014</v>
      </c>
      <c r="M1407" s="14">
        <f t="shared" si="111"/>
        <v>41971.722233796296</v>
      </c>
      <c r="N1407" t="b">
        <v>1</v>
      </c>
      <c r="O1407">
        <v>17</v>
      </c>
      <c r="P1407" t="b">
        <v>0</v>
      </c>
      <c r="Q1407" t="s">
        <v>8285</v>
      </c>
      <c r="R1407" s="10" t="s">
        <v>8320</v>
      </c>
      <c r="S1407" t="s">
        <v>8339</v>
      </c>
      <c r="T1407">
        <f t="shared" si="112"/>
        <v>0</v>
      </c>
      <c r="U1407">
        <f t="shared" si="113"/>
        <v>6.18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4">
        <f t="shared" si="110"/>
        <v>42297.432951388888</v>
      </c>
      <c r="L1408" s="13">
        <f t="shared" si="109"/>
        <v>2015</v>
      </c>
      <c r="M1408" s="14">
        <f t="shared" si="111"/>
        <v>42350.416666666672</v>
      </c>
      <c r="N1408" t="b">
        <v>0</v>
      </c>
      <c r="O1408">
        <v>3</v>
      </c>
      <c r="P1408" t="b">
        <v>0</v>
      </c>
      <c r="Q1408" t="s">
        <v>8285</v>
      </c>
      <c r="R1408" s="10" t="s">
        <v>8320</v>
      </c>
      <c r="S1408" t="s">
        <v>8339</v>
      </c>
      <c r="T1408">
        <f t="shared" si="112"/>
        <v>0</v>
      </c>
      <c r="U1408">
        <f t="shared" si="113"/>
        <v>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4">
        <f t="shared" si="110"/>
        <v>41838.536782407406</v>
      </c>
      <c r="L1409" s="13">
        <f t="shared" si="109"/>
        <v>2014</v>
      </c>
      <c r="M1409" s="14">
        <f t="shared" si="111"/>
        <v>41863.536782407406</v>
      </c>
      <c r="N1409" t="b">
        <v>0</v>
      </c>
      <c r="O1409">
        <v>2</v>
      </c>
      <c r="P1409" t="b">
        <v>0</v>
      </c>
      <c r="Q1409" t="s">
        <v>8285</v>
      </c>
      <c r="R1409" s="10" t="s">
        <v>8320</v>
      </c>
      <c r="S1409" t="s">
        <v>8339</v>
      </c>
      <c r="T1409">
        <f t="shared" si="112"/>
        <v>1</v>
      </c>
      <c r="U1409">
        <f t="shared" si="113"/>
        <v>7.5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4">
        <f t="shared" si="110"/>
        <v>42291.872175925921</v>
      </c>
      <c r="L1410" s="13">
        <f t="shared" si="109"/>
        <v>2015</v>
      </c>
      <c r="M1410" s="14">
        <f t="shared" si="111"/>
        <v>42321.913842592592</v>
      </c>
      <c r="N1410" t="b">
        <v>0</v>
      </c>
      <c r="O1410">
        <v>6</v>
      </c>
      <c r="P1410" t="b">
        <v>0</v>
      </c>
      <c r="Q1410" t="s">
        <v>8285</v>
      </c>
      <c r="R1410" s="10" t="s">
        <v>8320</v>
      </c>
      <c r="S1410" t="s">
        <v>8339</v>
      </c>
      <c r="T1410">
        <f t="shared" si="112"/>
        <v>7</v>
      </c>
      <c r="U1410">
        <f t="shared" si="113"/>
        <v>12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4">
        <f t="shared" si="110"/>
        <v>41945.133506944447</v>
      </c>
      <c r="L1411" s="13">
        <f t="shared" ref="L1411:L1474" si="114">YEAR(K1411)</f>
        <v>2014</v>
      </c>
      <c r="M1411" s="14">
        <f t="shared" si="111"/>
        <v>42005.175173611111</v>
      </c>
      <c r="N1411" t="b">
        <v>0</v>
      </c>
      <c r="O1411">
        <v>0</v>
      </c>
      <c r="P1411" t="b">
        <v>0</v>
      </c>
      <c r="Q1411" t="s">
        <v>8285</v>
      </c>
      <c r="R1411" s="10" t="s">
        <v>8320</v>
      </c>
      <c r="S1411" t="s">
        <v>8339</v>
      </c>
      <c r="T1411">
        <f t="shared" si="112"/>
        <v>0</v>
      </c>
      <c r="U1411">
        <f t="shared" si="113"/>
        <v>0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4">
        <f t="shared" si="110"/>
        <v>42479.318518518514</v>
      </c>
      <c r="L1412" s="13">
        <f t="shared" si="114"/>
        <v>2016</v>
      </c>
      <c r="M1412" s="14">
        <f t="shared" si="111"/>
        <v>42524.318518518514</v>
      </c>
      <c r="N1412" t="b">
        <v>0</v>
      </c>
      <c r="O1412">
        <v>1</v>
      </c>
      <c r="P1412" t="b">
        <v>0</v>
      </c>
      <c r="Q1412" t="s">
        <v>8285</v>
      </c>
      <c r="R1412" s="10" t="s">
        <v>8320</v>
      </c>
      <c r="S1412" t="s">
        <v>8339</v>
      </c>
      <c r="T1412">
        <f t="shared" si="112"/>
        <v>0</v>
      </c>
      <c r="U1412">
        <f t="shared" si="113"/>
        <v>1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4">
        <f t="shared" si="110"/>
        <v>42013.059027777781</v>
      </c>
      <c r="L1413" s="13">
        <f t="shared" si="114"/>
        <v>2015</v>
      </c>
      <c r="M1413" s="14">
        <f t="shared" si="111"/>
        <v>42041.059027777781</v>
      </c>
      <c r="N1413" t="b">
        <v>0</v>
      </c>
      <c r="O1413">
        <v>3</v>
      </c>
      <c r="P1413" t="b">
        <v>0</v>
      </c>
      <c r="Q1413" t="s">
        <v>8285</v>
      </c>
      <c r="R1413" s="10" t="s">
        <v>8320</v>
      </c>
      <c r="S1413" t="s">
        <v>8339</v>
      </c>
      <c r="T1413">
        <f t="shared" si="112"/>
        <v>0</v>
      </c>
      <c r="U1413">
        <f t="shared" si="113"/>
        <v>2.33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4">
        <f t="shared" si="110"/>
        <v>41947.063645833332</v>
      </c>
      <c r="L1414" s="13">
        <f t="shared" si="114"/>
        <v>2014</v>
      </c>
      <c r="M1414" s="14">
        <f t="shared" si="111"/>
        <v>41977.063645833332</v>
      </c>
      <c r="N1414" t="b">
        <v>0</v>
      </c>
      <c r="O1414">
        <v>13</v>
      </c>
      <c r="P1414" t="b">
        <v>0</v>
      </c>
      <c r="Q1414" t="s">
        <v>8285</v>
      </c>
      <c r="R1414" s="10" t="s">
        <v>8320</v>
      </c>
      <c r="S1414" t="s">
        <v>8339</v>
      </c>
      <c r="T1414">
        <f t="shared" si="112"/>
        <v>5</v>
      </c>
      <c r="U1414">
        <f t="shared" si="113"/>
        <v>24.62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4">
        <f t="shared" si="110"/>
        <v>42360.437152777777</v>
      </c>
      <c r="L1415" s="13">
        <f t="shared" si="114"/>
        <v>2015</v>
      </c>
      <c r="M1415" s="14">
        <f t="shared" si="111"/>
        <v>42420.437152777777</v>
      </c>
      <c r="N1415" t="b">
        <v>0</v>
      </c>
      <c r="O1415">
        <v>1</v>
      </c>
      <c r="P1415" t="b">
        <v>0</v>
      </c>
      <c r="Q1415" t="s">
        <v>8285</v>
      </c>
      <c r="R1415" s="10" t="s">
        <v>8320</v>
      </c>
      <c r="S1415" t="s">
        <v>8339</v>
      </c>
      <c r="T1415">
        <f t="shared" si="112"/>
        <v>5</v>
      </c>
      <c r="U1415">
        <f t="shared" si="113"/>
        <v>100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4">
        <f t="shared" si="110"/>
        <v>42708.25309027778</v>
      </c>
      <c r="L1416" s="13">
        <f t="shared" si="114"/>
        <v>2016</v>
      </c>
      <c r="M1416" s="14">
        <f t="shared" si="111"/>
        <v>42738.25309027778</v>
      </c>
      <c r="N1416" t="b">
        <v>0</v>
      </c>
      <c r="O1416">
        <v>1</v>
      </c>
      <c r="P1416" t="b">
        <v>0</v>
      </c>
      <c r="Q1416" t="s">
        <v>8285</v>
      </c>
      <c r="R1416" s="10" t="s">
        <v>8320</v>
      </c>
      <c r="S1416" t="s">
        <v>8339</v>
      </c>
      <c r="T1416">
        <f t="shared" si="112"/>
        <v>0</v>
      </c>
      <c r="U1416">
        <f t="shared" si="113"/>
        <v>1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4">
        <f t="shared" si="110"/>
        <v>42192.675821759258</v>
      </c>
      <c r="L1417" s="13">
        <f t="shared" si="114"/>
        <v>2015</v>
      </c>
      <c r="M1417" s="14">
        <f t="shared" si="111"/>
        <v>42232.675821759258</v>
      </c>
      <c r="N1417" t="b">
        <v>0</v>
      </c>
      <c r="O1417">
        <v>9</v>
      </c>
      <c r="P1417" t="b">
        <v>0</v>
      </c>
      <c r="Q1417" t="s">
        <v>8285</v>
      </c>
      <c r="R1417" s="10" t="s">
        <v>8320</v>
      </c>
      <c r="S1417" t="s">
        <v>8339</v>
      </c>
      <c r="T1417">
        <f t="shared" si="112"/>
        <v>18</v>
      </c>
      <c r="U1417">
        <f t="shared" si="113"/>
        <v>88.89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4">
        <f t="shared" ref="K1418:K1481" si="115">(((J1418/60)/60)/24)+DATE(1970,1,1)</f>
        <v>42299.926145833335</v>
      </c>
      <c r="L1418" s="13">
        <f t="shared" si="114"/>
        <v>2015</v>
      </c>
      <c r="M1418" s="14">
        <f t="shared" ref="M1418:M1481" si="116">(((I1418/60)/60)/24)+DATE(1970,1,1)</f>
        <v>42329.967812499999</v>
      </c>
      <c r="N1418" t="b">
        <v>0</v>
      </c>
      <c r="O1418">
        <v>0</v>
      </c>
      <c r="P1418" t="b">
        <v>0</v>
      </c>
      <c r="Q1418" t="s">
        <v>8285</v>
      </c>
      <c r="R1418" s="10" t="s">
        <v>8320</v>
      </c>
      <c r="S1418" t="s">
        <v>8339</v>
      </c>
      <c r="T1418">
        <f t="shared" ref="T1418:T1481" si="117">ROUND(E1418/D1418*100,0)</f>
        <v>0</v>
      </c>
      <c r="U1418">
        <f t="shared" ref="U1418:U1481" si="118">IFERROR(ROUND(E1418/O1418,2),0)</f>
        <v>0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4">
        <f t="shared" si="115"/>
        <v>42232.15016203704</v>
      </c>
      <c r="L1419" s="13">
        <f t="shared" si="114"/>
        <v>2015</v>
      </c>
      <c r="M1419" s="14">
        <f t="shared" si="116"/>
        <v>42262.465972222228</v>
      </c>
      <c r="N1419" t="b">
        <v>0</v>
      </c>
      <c r="O1419">
        <v>2</v>
      </c>
      <c r="P1419" t="b">
        <v>0</v>
      </c>
      <c r="Q1419" t="s">
        <v>8285</v>
      </c>
      <c r="R1419" s="10" t="s">
        <v>8320</v>
      </c>
      <c r="S1419" t="s">
        <v>8339</v>
      </c>
      <c r="T1419">
        <f t="shared" si="117"/>
        <v>1</v>
      </c>
      <c r="U1419">
        <f t="shared" si="118"/>
        <v>27.5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4">
        <f t="shared" si="115"/>
        <v>42395.456412037034</v>
      </c>
      <c r="L1420" s="13">
        <f t="shared" si="114"/>
        <v>2016</v>
      </c>
      <c r="M1420" s="14">
        <f t="shared" si="116"/>
        <v>42425.456412037034</v>
      </c>
      <c r="N1420" t="b">
        <v>0</v>
      </c>
      <c r="O1420">
        <v>1</v>
      </c>
      <c r="P1420" t="b">
        <v>0</v>
      </c>
      <c r="Q1420" t="s">
        <v>8285</v>
      </c>
      <c r="R1420" s="10" t="s">
        <v>8320</v>
      </c>
      <c r="S1420" t="s">
        <v>8339</v>
      </c>
      <c r="T1420">
        <f t="shared" si="117"/>
        <v>0</v>
      </c>
      <c r="U1420">
        <f t="shared" si="118"/>
        <v>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4">
        <f t="shared" si="115"/>
        <v>42622.456238425926</v>
      </c>
      <c r="L1421" s="13">
        <f t="shared" si="114"/>
        <v>2016</v>
      </c>
      <c r="M1421" s="14">
        <f t="shared" si="116"/>
        <v>42652.456238425926</v>
      </c>
      <c r="N1421" t="b">
        <v>0</v>
      </c>
      <c r="O1421">
        <v>10</v>
      </c>
      <c r="P1421" t="b">
        <v>0</v>
      </c>
      <c r="Q1421" t="s">
        <v>8285</v>
      </c>
      <c r="R1421" s="10" t="s">
        <v>8320</v>
      </c>
      <c r="S1421" t="s">
        <v>8339</v>
      </c>
      <c r="T1421">
        <f t="shared" si="117"/>
        <v>7</v>
      </c>
      <c r="U1421">
        <f t="shared" si="118"/>
        <v>44.5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4">
        <f t="shared" si="115"/>
        <v>42524.667662037042</v>
      </c>
      <c r="L1422" s="13">
        <f t="shared" si="114"/>
        <v>2016</v>
      </c>
      <c r="M1422" s="14">
        <f t="shared" si="116"/>
        <v>42549.667662037042</v>
      </c>
      <c r="N1422" t="b">
        <v>0</v>
      </c>
      <c r="O1422">
        <v>3</v>
      </c>
      <c r="P1422" t="b">
        <v>0</v>
      </c>
      <c r="Q1422" t="s">
        <v>8285</v>
      </c>
      <c r="R1422" s="10" t="s">
        <v>8320</v>
      </c>
      <c r="S1422" t="s">
        <v>8339</v>
      </c>
      <c r="T1422">
        <f t="shared" si="117"/>
        <v>3</v>
      </c>
      <c r="U1422">
        <f t="shared" si="118"/>
        <v>1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4">
        <f t="shared" si="115"/>
        <v>42013.915613425925</v>
      </c>
      <c r="L1423" s="13">
        <f t="shared" si="114"/>
        <v>2015</v>
      </c>
      <c r="M1423" s="14">
        <f t="shared" si="116"/>
        <v>42043.915613425925</v>
      </c>
      <c r="N1423" t="b">
        <v>0</v>
      </c>
      <c r="O1423">
        <v>2</v>
      </c>
      <c r="P1423" t="b">
        <v>0</v>
      </c>
      <c r="Q1423" t="s">
        <v>8285</v>
      </c>
      <c r="R1423" s="10" t="s">
        <v>8320</v>
      </c>
      <c r="S1423" t="s">
        <v>8339</v>
      </c>
      <c r="T1423">
        <f t="shared" si="117"/>
        <v>0</v>
      </c>
      <c r="U1423">
        <f t="shared" si="118"/>
        <v>100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4">
        <f t="shared" si="115"/>
        <v>42604.239629629628</v>
      </c>
      <c r="L1424" s="13">
        <f t="shared" si="114"/>
        <v>2016</v>
      </c>
      <c r="M1424" s="14">
        <f t="shared" si="116"/>
        <v>42634.239629629628</v>
      </c>
      <c r="N1424" t="b">
        <v>0</v>
      </c>
      <c r="O1424">
        <v>2</v>
      </c>
      <c r="P1424" t="b">
        <v>0</v>
      </c>
      <c r="Q1424" t="s">
        <v>8285</v>
      </c>
      <c r="R1424" s="10" t="s">
        <v>8320</v>
      </c>
      <c r="S1424" t="s">
        <v>8339</v>
      </c>
      <c r="T1424">
        <f t="shared" si="117"/>
        <v>0</v>
      </c>
      <c r="U1424">
        <f t="shared" si="118"/>
        <v>13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4">
        <f t="shared" si="115"/>
        <v>42340.360312500001</v>
      </c>
      <c r="L1425" s="13">
        <f t="shared" si="114"/>
        <v>2015</v>
      </c>
      <c r="M1425" s="14">
        <f t="shared" si="116"/>
        <v>42370.360312500001</v>
      </c>
      <c r="N1425" t="b">
        <v>0</v>
      </c>
      <c r="O1425">
        <v>1</v>
      </c>
      <c r="P1425" t="b">
        <v>0</v>
      </c>
      <c r="Q1425" t="s">
        <v>8285</v>
      </c>
      <c r="R1425" s="10" t="s">
        <v>8320</v>
      </c>
      <c r="S1425" t="s">
        <v>8339</v>
      </c>
      <c r="T1425">
        <f t="shared" si="117"/>
        <v>0</v>
      </c>
      <c r="U1425">
        <f t="shared" si="118"/>
        <v>100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4">
        <f t="shared" si="115"/>
        <v>42676.717615740738</v>
      </c>
      <c r="L1426" s="13">
        <f t="shared" si="114"/>
        <v>2016</v>
      </c>
      <c r="M1426" s="14">
        <f t="shared" si="116"/>
        <v>42689.759282407409</v>
      </c>
      <c r="N1426" t="b">
        <v>0</v>
      </c>
      <c r="O1426">
        <v>14</v>
      </c>
      <c r="P1426" t="b">
        <v>0</v>
      </c>
      <c r="Q1426" t="s">
        <v>8285</v>
      </c>
      <c r="R1426" s="10" t="s">
        <v>8320</v>
      </c>
      <c r="S1426" t="s">
        <v>8339</v>
      </c>
      <c r="T1426">
        <f t="shared" si="117"/>
        <v>20</v>
      </c>
      <c r="U1426">
        <f t="shared" si="118"/>
        <v>109.07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4">
        <f t="shared" si="115"/>
        <v>42093.131469907406</v>
      </c>
      <c r="L1427" s="13">
        <f t="shared" si="114"/>
        <v>2015</v>
      </c>
      <c r="M1427" s="14">
        <f t="shared" si="116"/>
        <v>42123.131469907406</v>
      </c>
      <c r="N1427" t="b">
        <v>0</v>
      </c>
      <c r="O1427">
        <v>0</v>
      </c>
      <c r="P1427" t="b">
        <v>0</v>
      </c>
      <c r="Q1427" t="s">
        <v>8285</v>
      </c>
      <c r="R1427" s="10" t="s">
        <v>8320</v>
      </c>
      <c r="S1427" t="s">
        <v>8339</v>
      </c>
      <c r="T1427">
        <f t="shared" si="117"/>
        <v>0</v>
      </c>
      <c r="U1427">
        <f t="shared" si="118"/>
        <v>0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4">
        <f t="shared" si="115"/>
        <v>42180.390277777777</v>
      </c>
      <c r="L1428" s="13">
        <f t="shared" si="114"/>
        <v>2015</v>
      </c>
      <c r="M1428" s="14">
        <f t="shared" si="116"/>
        <v>42240.390277777777</v>
      </c>
      <c r="N1428" t="b">
        <v>0</v>
      </c>
      <c r="O1428">
        <v>0</v>
      </c>
      <c r="P1428" t="b">
        <v>0</v>
      </c>
      <c r="Q1428" t="s">
        <v>8285</v>
      </c>
      <c r="R1428" s="10" t="s">
        <v>8320</v>
      </c>
      <c r="S1428" t="s">
        <v>8339</v>
      </c>
      <c r="T1428">
        <f t="shared" si="117"/>
        <v>0</v>
      </c>
      <c r="U1428">
        <f t="shared" si="118"/>
        <v>0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4">
        <f t="shared" si="115"/>
        <v>42601.851678240739</v>
      </c>
      <c r="L1429" s="13">
        <f t="shared" si="114"/>
        <v>2016</v>
      </c>
      <c r="M1429" s="14">
        <f t="shared" si="116"/>
        <v>42631.851678240739</v>
      </c>
      <c r="N1429" t="b">
        <v>0</v>
      </c>
      <c r="O1429">
        <v>4</v>
      </c>
      <c r="P1429" t="b">
        <v>0</v>
      </c>
      <c r="Q1429" t="s">
        <v>8285</v>
      </c>
      <c r="R1429" s="10" t="s">
        <v>8320</v>
      </c>
      <c r="S1429" t="s">
        <v>8339</v>
      </c>
      <c r="T1429">
        <f t="shared" si="117"/>
        <v>8</v>
      </c>
      <c r="U1429">
        <f t="shared" si="118"/>
        <v>104.75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4">
        <f t="shared" si="115"/>
        <v>42432.379826388889</v>
      </c>
      <c r="L1430" s="13">
        <f t="shared" si="114"/>
        <v>2016</v>
      </c>
      <c r="M1430" s="14">
        <f t="shared" si="116"/>
        <v>42462.338159722218</v>
      </c>
      <c r="N1430" t="b">
        <v>0</v>
      </c>
      <c r="O1430">
        <v>3</v>
      </c>
      <c r="P1430" t="b">
        <v>0</v>
      </c>
      <c r="Q1430" t="s">
        <v>8285</v>
      </c>
      <c r="R1430" s="10" t="s">
        <v>8320</v>
      </c>
      <c r="S1430" t="s">
        <v>8339</v>
      </c>
      <c r="T1430">
        <f t="shared" si="117"/>
        <v>5</v>
      </c>
      <c r="U1430">
        <f t="shared" si="118"/>
        <v>15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4">
        <f t="shared" si="115"/>
        <v>42074.060671296291</v>
      </c>
      <c r="L1431" s="13">
        <f t="shared" si="114"/>
        <v>2015</v>
      </c>
      <c r="M1431" s="14">
        <f t="shared" si="116"/>
        <v>42104.060671296291</v>
      </c>
      <c r="N1431" t="b">
        <v>0</v>
      </c>
      <c r="O1431">
        <v>0</v>
      </c>
      <c r="P1431" t="b">
        <v>0</v>
      </c>
      <c r="Q1431" t="s">
        <v>8285</v>
      </c>
      <c r="R1431" s="10" t="s">
        <v>8320</v>
      </c>
      <c r="S1431" t="s">
        <v>8339</v>
      </c>
      <c r="T1431">
        <f t="shared" si="117"/>
        <v>0</v>
      </c>
      <c r="U1431">
        <f t="shared" si="118"/>
        <v>0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4">
        <f t="shared" si="115"/>
        <v>41961.813518518517</v>
      </c>
      <c r="L1432" s="13">
        <f t="shared" si="114"/>
        <v>2014</v>
      </c>
      <c r="M1432" s="14">
        <f t="shared" si="116"/>
        <v>41992.813518518517</v>
      </c>
      <c r="N1432" t="b">
        <v>0</v>
      </c>
      <c r="O1432">
        <v>5</v>
      </c>
      <c r="P1432" t="b">
        <v>0</v>
      </c>
      <c r="Q1432" t="s">
        <v>8285</v>
      </c>
      <c r="R1432" s="10" t="s">
        <v>8320</v>
      </c>
      <c r="S1432" t="s">
        <v>8339</v>
      </c>
      <c r="T1432">
        <f t="shared" si="117"/>
        <v>8</v>
      </c>
      <c r="U1432">
        <f t="shared" si="118"/>
        <v>80.599999999999994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4">
        <f t="shared" si="115"/>
        <v>42304.210833333331</v>
      </c>
      <c r="L1433" s="13">
        <f t="shared" si="114"/>
        <v>2015</v>
      </c>
      <c r="M1433" s="14">
        <f t="shared" si="116"/>
        <v>42334.252500000002</v>
      </c>
      <c r="N1433" t="b">
        <v>0</v>
      </c>
      <c r="O1433">
        <v>47</v>
      </c>
      <c r="P1433" t="b">
        <v>0</v>
      </c>
      <c r="Q1433" t="s">
        <v>8285</v>
      </c>
      <c r="R1433" s="10" t="s">
        <v>8320</v>
      </c>
      <c r="S1433" t="s">
        <v>8339</v>
      </c>
      <c r="T1433">
        <f t="shared" si="117"/>
        <v>32</v>
      </c>
      <c r="U1433">
        <f t="shared" si="118"/>
        <v>115.55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4">
        <f t="shared" si="115"/>
        <v>42175.780416666668</v>
      </c>
      <c r="L1434" s="13">
        <f t="shared" si="114"/>
        <v>2015</v>
      </c>
      <c r="M1434" s="14">
        <f t="shared" si="116"/>
        <v>42205.780416666668</v>
      </c>
      <c r="N1434" t="b">
        <v>0</v>
      </c>
      <c r="O1434">
        <v>0</v>
      </c>
      <c r="P1434" t="b">
        <v>0</v>
      </c>
      <c r="Q1434" t="s">
        <v>8285</v>
      </c>
      <c r="R1434" s="10" t="s">
        <v>8320</v>
      </c>
      <c r="S1434" t="s">
        <v>8339</v>
      </c>
      <c r="T1434">
        <f t="shared" si="117"/>
        <v>0</v>
      </c>
      <c r="U1434">
        <f t="shared" si="118"/>
        <v>0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4">
        <f t="shared" si="115"/>
        <v>42673.625868055555</v>
      </c>
      <c r="L1435" s="13">
        <f t="shared" si="114"/>
        <v>2016</v>
      </c>
      <c r="M1435" s="14">
        <f t="shared" si="116"/>
        <v>42714.458333333328</v>
      </c>
      <c r="N1435" t="b">
        <v>0</v>
      </c>
      <c r="O1435">
        <v>10</v>
      </c>
      <c r="P1435" t="b">
        <v>0</v>
      </c>
      <c r="Q1435" t="s">
        <v>8285</v>
      </c>
      <c r="R1435" s="10" t="s">
        <v>8320</v>
      </c>
      <c r="S1435" t="s">
        <v>8339</v>
      </c>
      <c r="T1435">
        <f t="shared" si="117"/>
        <v>7</v>
      </c>
      <c r="U1435">
        <f t="shared" si="118"/>
        <v>80.5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4">
        <f t="shared" si="115"/>
        <v>42142.767106481479</v>
      </c>
      <c r="L1436" s="13">
        <f t="shared" si="114"/>
        <v>2015</v>
      </c>
      <c r="M1436" s="14">
        <f t="shared" si="116"/>
        <v>42163.625</v>
      </c>
      <c r="N1436" t="b">
        <v>0</v>
      </c>
      <c r="O1436">
        <v>11</v>
      </c>
      <c r="P1436" t="b">
        <v>0</v>
      </c>
      <c r="Q1436" t="s">
        <v>8285</v>
      </c>
      <c r="R1436" s="10" t="s">
        <v>8320</v>
      </c>
      <c r="S1436" t="s">
        <v>8339</v>
      </c>
      <c r="T1436">
        <f t="shared" si="117"/>
        <v>10</v>
      </c>
      <c r="U1436">
        <f t="shared" si="118"/>
        <v>744.55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4">
        <f t="shared" si="115"/>
        <v>42258.780324074076</v>
      </c>
      <c r="L1437" s="13">
        <f t="shared" si="114"/>
        <v>2015</v>
      </c>
      <c r="M1437" s="14">
        <f t="shared" si="116"/>
        <v>42288.780324074076</v>
      </c>
      <c r="N1437" t="b">
        <v>0</v>
      </c>
      <c r="O1437">
        <v>2</v>
      </c>
      <c r="P1437" t="b">
        <v>0</v>
      </c>
      <c r="Q1437" t="s">
        <v>8285</v>
      </c>
      <c r="R1437" s="10" t="s">
        <v>8320</v>
      </c>
      <c r="S1437" t="s">
        <v>8339</v>
      </c>
      <c r="T1437">
        <f t="shared" si="117"/>
        <v>0</v>
      </c>
      <c r="U1437">
        <f t="shared" si="118"/>
        <v>7.5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4">
        <f t="shared" si="115"/>
        <v>42391.35019675926</v>
      </c>
      <c r="L1438" s="13">
        <f t="shared" si="114"/>
        <v>2016</v>
      </c>
      <c r="M1438" s="14">
        <f t="shared" si="116"/>
        <v>42421.35019675926</v>
      </c>
      <c r="N1438" t="b">
        <v>0</v>
      </c>
      <c r="O1438">
        <v>2</v>
      </c>
      <c r="P1438" t="b">
        <v>0</v>
      </c>
      <c r="Q1438" t="s">
        <v>8285</v>
      </c>
      <c r="R1438" s="10" t="s">
        <v>8320</v>
      </c>
      <c r="S1438" t="s">
        <v>8339</v>
      </c>
      <c r="T1438">
        <f t="shared" si="117"/>
        <v>1</v>
      </c>
      <c r="U1438">
        <f t="shared" si="118"/>
        <v>38.5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4">
        <f t="shared" si="115"/>
        <v>41796.531701388885</v>
      </c>
      <c r="L1439" s="13">
        <f t="shared" si="114"/>
        <v>2014</v>
      </c>
      <c r="M1439" s="14">
        <f t="shared" si="116"/>
        <v>41833.207638888889</v>
      </c>
      <c r="N1439" t="b">
        <v>0</v>
      </c>
      <c r="O1439">
        <v>22</v>
      </c>
      <c r="P1439" t="b">
        <v>0</v>
      </c>
      <c r="Q1439" t="s">
        <v>8285</v>
      </c>
      <c r="R1439" s="10" t="s">
        <v>8320</v>
      </c>
      <c r="S1439" t="s">
        <v>8339</v>
      </c>
      <c r="T1439">
        <f t="shared" si="117"/>
        <v>27</v>
      </c>
      <c r="U1439">
        <f t="shared" si="118"/>
        <v>36.68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4">
        <f t="shared" si="115"/>
        <v>42457.871516203704</v>
      </c>
      <c r="L1440" s="13">
        <f t="shared" si="114"/>
        <v>2016</v>
      </c>
      <c r="M1440" s="14">
        <f t="shared" si="116"/>
        <v>42487.579861111109</v>
      </c>
      <c r="N1440" t="b">
        <v>0</v>
      </c>
      <c r="O1440">
        <v>8</v>
      </c>
      <c r="P1440" t="b">
        <v>0</v>
      </c>
      <c r="Q1440" t="s">
        <v>8285</v>
      </c>
      <c r="R1440" s="10" t="s">
        <v>8320</v>
      </c>
      <c r="S1440" t="s">
        <v>8339</v>
      </c>
      <c r="T1440">
        <f t="shared" si="117"/>
        <v>3</v>
      </c>
      <c r="U1440">
        <f t="shared" si="118"/>
        <v>75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4">
        <f t="shared" si="115"/>
        <v>42040.829872685179</v>
      </c>
      <c r="L1441" s="13">
        <f t="shared" si="114"/>
        <v>2015</v>
      </c>
      <c r="M1441" s="14">
        <f t="shared" si="116"/>
        <v>42070.829872685179</v>
      </c>
      <c r="N1441" t="b">
        <v>0</v>
      </c>
      <c r="O1441">
        <v>6</v>
      </c>
      <c r="P1441" t="b">
        <v>0</v>
      </c>
      <c r="Q1441" t="s">
        <v>8285</v>
      </c>
      <c r="R1441" s="10" t="s">
        <v>8320</v>
      </c>
      <c r="S1441" t="s">
        <v>8339</v>
      </c>
      <c r="T1441">
        <f t="shared" si="117"/>
        <v>7</v>
      </c>
      <c r="U1441">
        <f t="shared" si="118"/>
        <v>30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4">
        <f t="shared" si="115"/>
        <v>42486.748414351852</v>
      </c>
      <c r="L1442" s="13">
        <f t="shared" si="114"/>
        <v>2016</v>
      </c>
      <c r="M1442" s="14">
        <f t="shared" si="116"/>
        <v>42516.748414351852</v>
      </c>
      <c r="N1442" t="b">
        <v>0</v>
      </c>
      <c r="O1442">
        <v>1</v>
      </c>
      <c r="P1442" t="b">
        <v>0</v>
      </c>
      <c r="Q1442" t="s">
        <v>8285</v>
      </c>
      <c r="R1442" s="10" t="s">
        <v>8320</v>
      </c>
      <c r="S1442" t="s">
        <v>8339</v>
      </c>
      <c r="T1442">
        <f t="shared" si="117"/>
        <v>0</v>
      </c>
      <c r="U1442">
        <f t="shared" si="118"/>
        <v>1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4">
        <f t="shared" si="115"/>
        <v>42198.765844907408</v>
      </c>
      <c r="L1443" s="13">
        <f t="shared" si="114"/>
        <v>2015</v>
      </c>
      <c r="M1443" s="14">
        <f t="shared" si="116"/>
        <v>42258.765844907408</v>
      </c>
      <c r="N1443" t="b">
        <v>0</v>
      </c>
      <c r="O1443">
        <v>3</v>
      </c>
      <c r="P1443" t="b">
        <v>0</v>
      </c>
      <c r="Q1443" t="s">
        <v>8285</v>
      </c>
      <c r="R1443" s="10" t="s">
        <v>8320</v>
      </c>
      <c r="S1443" t="s">
        <v>8339</v>
      </c>
      <c r="T1443">
        <f t="shared" si="117"/>
        <v>1</v>
      </c>
      <c r="U1443">
        <f t="shared" si="118"/>
        <v>673.33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4">
        <f t="shared" si="115"/>
        <v>42485.64534722222</v>
      </c>
      <c r="L1444" s="13">
        <f t="shared" si="114"/>
        <v>2016</v>
      </c>
      <c r="M1444" s="14">
        <f t="shared" si="116"/>
        <v>42515.64534722222</v>
      </c>
      <c r="N1444" t="b">
        <v>0</v>
      </c>
      <c r="O1444">
        <v>0</v>
      </c>
      <c r="P1444" t="b">
        <v>0</v>
      </c>
      <c r="Q1444" t="s">
        <v>8285</v>
      </c>
      <c r="R1444" s="10" t="s">
        <v>8320</v>
      </c>
      <c r="S1444" t="s">
        <v>8339</v>
      </c>
      <c r="T1444">
        <f t="shared" si="117"/>
        <v>0</v>
      </c>
      <c r="U1444">
        <f t="shared" si="118"/>
        <v>0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4">
        <f t="shared" si="115"/>
        <v>42707.926030092596</v>
      </c>
      <c r="L1445" s="13">
        <f t="shared" si="114"/>
        <v>2016</v>
      </c>
      <c r="M1445" s="14">
        <f t="shared" si="116"/>
        <v>42737.926030092596</v>
      </c>
      <c r="N1445" t="b">
        <v>0</v>
      </c>
      <c r="O1445">
        <v>0</v>
      </c>
      <c r="P1445" t="b">
        <v>0</v>
      </c>
      <c r="Q1445" t="s">
        <v>8285</v>
      </c>
      <c r="R1445" s="10" t="s">
        <v>8320</v>
      </c>
      <c r="S1445" t="s">
        <v>8339</v>
      </c>
      <c r="T1445">
        <f t="shared" si="117"/>
        <v>0</v>
      </c>
      <c r="U1445">
        <f t="shared" si="118"/>
        <v>0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4">
        <f t="shared" si="115"/>
        <v>42199.873402777783</v>
      </c>
      <c r="L1446" s="13">
        <f t="shared" si="114"/>
        <v>2015</v>
      </c>
      <c r="M1446" s="14">
        <f t="shared" si="116"/>
        <v>42259.873402777783</v>
      </c>
      <c r="N1446" t="b">
        <v>0</v>
      </c>
      <c r="O1446">
        <v>0</v>
      </c>
      <c r="P1446" t="b">
        <v>0</v>
      </c>
      <c r="Q1446" t="s">
        <v>8285</v>
      </c>
      <c r="R1446" s="10" t="s">
        <v>8320</v>
      </c>
      <c r="S1446" t="s">
        <v>8339</v>
      </c>
      <c r="T1446">
        <f t="shared" si="117"/>
        <v>0</v>
      </c>
      <c r="U1446">
        <f t="shared" si="118"/>
        <v>0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4">
        <f t="shared" si="115"/>
        <v>42139.542303240742</v>
      </c>
      <c r="L1447" s="13">
        <f t="shared" si="114"/>
        <v>2015</v>
      </c>
      <c r="M1447" s="14">
        <f t="shared" si="116"/>
        <v>42169.542303240742</v>
      </c>
      <c r="N1447" t="b">
        <v>0</v>
      </c>
      <c r="O1447">
        <v>0</v>
      </c>
      <c r="P1447" t="b">
        <v>0</v>
      </c>
      <c r="Q1447" t="s">
        <v>8285</v>
      </c>
      <c r="R1447" s="10" t="s">
        <v>8320</v>
      </c>
      <c r="S1447" t="s">
        <v>8339</v>
      </c>
      <c r="T1447">
        <f t="shared" si="117"/>
        <v>0</v>
      </c>
      <c r="U1447">
        <f t="shared" si="118"/>
        <v>0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4">
        <f t="shared" si="115"/>
        <v>42461.447662037041</v>
      </c>
      <c r="L1448" s="13">
        <f t="shared" si="114"/>
        <v>2016</v>
      </c>
      <c r="M1448" s="14">
        <f t="shared" si="116"/>
        <v>42481.447662037041</v>
      </c>
      <c r="N1448" t="b">
        <v>0</v>
      </c>
      <c r="O1448">
        <v>0</v>
      </c>
      <c r="P1448" t="b">
        <v>0</v>
      </c>
      <c r="Q1448" t="s">
        <v>8285</v>
      </c>
      <c r="R1448" s="10" t="s">
        <v>8320</v>
      </c>
      <c r="S1448" t="s">
        <v>8339</v>
      </c>
      <c r="T1448">
        <f t="shared" si="117"/>
        <v>0</v>
      </c>
      <c r="U1448">
        <f t="shared" si="118"/>
        <v>0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4">
        <f t="shared" si="115"/>
        <v>42529.730717592596</v>
      </c>
      <c r="L1449" s="13">
        <f t="shared" si="114"/>
        <v>2016</v>
      </c>
      <c r="M1449" s="14">
        <f t="shared" si="116"/>
        <v>42559.730717592596</v>
      </c>
      <c r="N1449" t="b">
        <v>0</v>
      </c>
      <c r="O1449">
        <v>3</v>
      </c>
      <c r="P1449" t="b">
        <v>0</v>
      </c>
      <c r="Q1449" t="s">
        <v>8285</v>
      </c>
      <c r="R1449" s="10" t="s">
        <v>8320</v>
      </c>
      <c r="S1449" t="s">
        <v>8339</v>
      </c>
      <c r="T1449">
        <f t="shared" si="117"/>
        <v>0</v>
      </c>
      <c r="U1449">
        <f t="shared" si="118"/>
        <v>25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4">
        <f t="shared" si="115"/>
        <v>42115.936550925922</v>
      </c>
      <c r="L1450" s="13">
        <f t="shared" si="114"/>
        <v>2015</v>
      </c>
      <c r="M1450" s="14">
        <f t="shared" si="116"/>
        <v>42146.225694444445</v>
      </c>
      <c r="N1450" t="b">
        <v>0</v>
      </c>
      <c r="O1450">
        <v>0</v>
      </c>
      <c r="P1450" t="b">
        <v>0</v>
      </c>
      <c r="Q1450" t="s">
        <v>8285</v>
      </c>
      <c r="R1450" s="10" t="s">
        <v>8320</v>
      </c>
      <c r="S1450" t="s">
        <v>8339</v>
      </c>
      <c r="T1450">
        <f t="shared" si="117"/>
        <v>0</v>
      </c>
      <c r="U1450">
        <f t="shared" si="118"/>
        <v>0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4">
        <f t="shared" si="115"/>
        <v>42086.811400462961</v>
      </c>
      <c r="L1451" s="13">
        <f t="shared" si="114"/>
        <v>2015</v>
      </c>
      <c r="M1451" s="14">
        <f t="shared" si="116"/>
        <v>42134.811400462961</v>
      </c>
      <c r="N1451" t="b">
        <v>0</v>
      </c>
      <c r="O1451">
        <v>0</v>
      </c>
      <c r="P1451" t="b">
        <v>0</v>
      </c>
      <c r="Q1451" t="s">
        <v>8285</v>
      </c>
      <c r="R1451" s="10" t="s">
        <v>8320</v>
      </c>
      <c r="S1451" t="s">
        <v>8339</v>
      </c>
      <c r="T1451">
        <f t="shared" si="117"/>
        <v>0</v>
      </c>
      <c r="U1451">
        <f t="shared" si="118"/>
        <v>0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4">
        <f t="shared" si="115"/>
        <v>42390.171261574069</v>
      </c>
      <c r="L1452" s="13">
        <f t="shared" si="114"/>
        <v>2016</v>
      </c>
      <c r="M1452" s="14">
        <f t="shared" si="116"/>
        <v>42420.171261574069</v>
      </c>
      <c r="N1452" t="b">
        <v>0</v>
      </c>
      <c r="O1452">
        <v>1</v>
      </c>
      <c r="P1452" t="b">
        <v>0</v>
      </c>
      <c r="Q1452" t="s">
        <v>8285</v>
      </c>
      <c r="R1452" s="10" t="s">
        <v>8320</v>
      </c>
      <c r="S1452" t="s">
        <v>8339</v>
      </c>
      <c r="T1452">
        <f t="shared" si="117"/>
        <v>0</v>
      </c>
      <c r="U1452">
        <f t="shared" si="118"/>
        <v>1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4">
        <f t="shared" si="115"/>
        <v>41931.959016203706</v>
      </c>
      <c r="L1453" s="13">
        <f t="shared" si="114"/>
        <v>2014</v>
      </c>
      <c r="M1453" s="14">
        <f t="shared" si="116"/>
        <v>41962.00068287037</v>
      </c>
      <c r="N1453" t="b">
        <v>0</v>
      </c>
      <c r="O1453">
        <v>2</v>
      </c>
      <c r="P1453" t="b">
        <v>0</v>
      </c>
      <c r="Q1453" t="s">
        <v>8285</v>
      </c>
      <c r="R1453" s="10" t="s">
        <v>8320</v>
      </c>
      <c r="S1453" t="s">
        <v>8339</v>
      </c>
      <c r="T1453">
        <f t="shared" si="117"/>
        <v>0</v>
      </c>
      <c r="U1453">
        <f t="shared" si="118"/>
        <v>1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4">
        <f t="shared" si="115"/>
        <v>41818.703275462962</v>
      </c>
      <c r="L1454" s="13">
        <f t="shared" si="114"/>
        <v>2014</v>
      </c>
      <c r="M1454" s="14">
        <f t="shared" si="116"/>
        <v>41848.703275462962</v>
      </c>
      <c r="N1454" t="b">
        <v>0</v>
      </c>
      <c r="O1454">
        <v>0</v>
      </c>
      <c r="P1454" t="b">
        <v>0</v>
      </c>
      <c r="Q1454" t="s">
        <v>8285</v>
      </c>
      <c r="R1454" s="10" t="s">
        <v>8320</v>
      </c>
      <c r="S1454" t="s">
        <v>8339</v>
      </c>
      <c r="T1454">
        <f t="shared" si="117"/>
        <v>0</v>
      </c>
      <c r="U1454">
        <f t="shared" si="118"/>
        <v>0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4">
        <f t="shared" si="115"/>
        <v>42795.696145833332</v>
      </c>
      <c r="L1455" s="13">
        <f t="shared" si="114"/>
        <v>2017</v>
      </c>
      <c r="M1455" s="14">
        <f t="shared" si="116"/>
        <v>42840.654479166667</v>
      </c>
      <c r="N1455" t="b">
        <v>0</v>
      </c>
      <c r="O1455">
        <v>0</v>
      </c>
      <c r="P1455" t="b">
        <v>0</v>
      </c>
      <c r="Q1455" t="s">
        <v>8285</v>
      </c>
      <c r="R1455" s="10" t="s">
        <v>8320</v>
      </c>
      <c r="S1455" t="s">
        <v>8339</v>
      </c>
      <c r="T1455">
        <f t="shared" si="117"/>
        <v>0</v>
      </c>
      <c r="U1455">
        <f t="shared" si="118"/>
        <v>0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4">
        <f t="shared" si="115"/>
        <v>42463.866666666669</v>
      </c>
      <c r="L1456" s="13">
        <f t="shared" si="114"/>
        <v>2016</v>
      </c>
      <c r="M1456" s="14">
        <f t="shared" si="116"/>
        <v>42484.915972222225</v>
      </c>
      <c r="N1456" t="b">
        <v>0</v>
      </c>
      <c r="O1456">
        <v>1</v>
      </c>
      <c r="P1456" t="b">
        <v>0</v>
      </c>
      <c r="Q1456" t="s">
        <v>8285</v>
      </c>
      <c r="R1456" s="10" t="s">
        <v>8320</v>
      </c>
      <c r="S1456" t="s">
        <v>8339</v>
      </c>
      <c r="T1456">
        <f t="shared" si="117"/>
        <v>1</v>
      </c>
      <c r="U1456">
        <f t="shared" si="118"/>
        <v>15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4">
        <f t="shared" si="115"/>
        <v>41832.672685185185</v>
      </c>
      <c r="L1457" s="13">
        <f t="shared" si="114"/>
        <v>2014</v>
      </c>
      <c r="M1457" s="14">
        <f t="shared" si="116"/>
        <v>41887.568749999999</v>
      </c>
      <c r="N1457" t="b">
        <v>0</v>
      </c>
      <c r="O1457">
        <v>7</v>
      </c>
      <c r="P1457" t="b">
        <v>0</v>
      </c>
      <c r="Q1457" t="s">
        <v>8285</v>
      </c>
      <c r="R1457" s="10" t="s">
        <v>8320</v>
      </c>
      <c r="S1457" t="s">
        <v>8339</v>
      </c>
      <c r="T1457">
        <f t="shared" si="117"/>
        <v>11</v>
      </c>
      <c r="U1457">
        <f t="shared" si="118"/>
        <v>225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4">
        <f t="shared" si="115"/>
        <v>42708.668576388889</v>
      </c>
      <c r="L1458" s="13">
        <f t="shared" si="114"/>
        <v>2016</v>
      </c>
      <c r="M1458" s="14">
        <f t="shared" si="116"/>
        <v>42738.668576388889</v>
      </c>
      <c r="N1458" t="b">
        <v>0</v>
      </c>
      <c r="O1458">
        <v>3</v>
      </c>
      <c r="P1458" t="b">
        <v>0</v>
      </c>
      <c r="Q1458" t="s">
        <v>8285</v>
      </c>
      <c r="R1458" s="10" t="s">
        <v>8320</v>
      </c>
      <c r="S1458" t="s">
        <v>8339</v>
      </c>
      <c r="T1458">
        <f t="shared" si="117"/>
        <v>3</v>
      </c>
      <c r="U1458">
        <f t="shared" si="118"/>
        <v>48.33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4">
        <f t="shared" si="115"/>
        <v>42289.89634259259</v>
      </c>
      <c r="L1459" s="13">
        <f t="shared" si="114"/>
        <v>2015</v>
      </c>
      <c r="M1459" s="14">
        <f t="shared" si="116"/>
        <v>42319.938009259262</v>
      </c>
      <c r="N1459" t="b">
        <v>0</v>
      </c>
      <c r="O1459">
        <v>0</v>
      </c>
      <c r="P1459" t="b">
        <v>0</v>
      </c>
      <c r="Q1459" t="s">
        <v>8285</v>
      </c>
      <c r="R1459" s="10" t="s">
        <v>8320</v>
      </c>
      <c r="S1459" t="s">
        <v>8339</v>
      </c>
      <c r="T1459">
        <f t="shared" si="117"/>
        <v>0</v>
      </c>
      <c r="U1459">
        <f t="shared" si="118"/>
        <v>0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4">
        <f t="shared" si="115"/>
        <v>41831.705555555556</v>
      </c>
      <c r="L1460" s="13">
        <f t="shared" si="114"/>
        <v>2014</v>
      </c>
      <c r="M1460" s="14">
        <f t="shared" si="116"/>
        <v>41862.166666666664</v>
      </c>
      <c r="N1460" t="b">
        <v>0</v>
      </c>
      <c r="O1460">
        <v>0</v>
      </c>
      <c r="P1460" t="b">
        <v>0</v>
      </c>
      <c r="Q1460" t="s">
        <v>8285</v>
      </c>
      <c r="R1460" s="10" t="s">
        <v>8320</v>
      </c>
      <c r="S1460" t="s">
        <v>8339</v>
      </c>
      <c r="T1460">
        <f t="shared" si="117"/>
        <v>0</v>
      </c>
      <c r="U1460">
        <f t="shared" si="118"/>
        <v>0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4">
        <f t="shared" si="115"/>
        <v>42312.204814814817</v>
      </c>
      <c r="L1461" s="13">
        <f t="shared" si="114"/>
        <v>2015</v>
      </c>
      <c r="M1461" s="14">
        <f t="shared" si="116"/>
        <v>42340.725694444445</v>
      </c>
      <c r="N1461" t="b">
        <v>0</v>
      </c>
      <c r="O1461">
        <v>0</v>
      </c>
      <c r="P1461" t="b">
        <v>0</v>
      </c>
      <c r="Q1461" t="s">
        <v>8285</v>
      </c>
      <c r="R1461" s="10" t="s">
        <v>8320</v>
      </c>
      <c r="S1461" t="s">
        <v>8339</v>
      </c>
      <c r="T1461">
        <f t="shared" si="117"/>
        <v>0</v>
      </c>
      <c r="U1461">
        <f t="shared" si="118"/>
        <v>0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4">
        <f t="shared" si="115"/>
        <v>41915.896967592591</v>
      </c>
      <c r="L1462" s="13">
        <f t="shared" si="114"/>
        <v>2014</v>
      </c>
      <c r="M1462" s="14">
        <f t="shared" si="116"/>
        <v>41973.989583333328</v>
      </c>
      <c r="N1462" t="b">
        <v>0</v>
      </c>
      <c r="O1462">
        <v>0</v>
      </c>
      <c r="P1462" t="b">
        <v>0</v>
      </c>
      <c r="Q1462" t="s">
        <v>8285</v>
      </c>
      <c r="R1462" s="10" t="s">
        <v>8320</v>
      </c>
      <c r="S1462" t="s">
        <v>8339</v>
      </c>
      <c r="T1462">
        <f t="shared" si="117"/>
        <v>0</v>
      </c>
      <c r="U1462">
        <f t="shared" si="118"/>
        <v>0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4">
        <f t="shared" si="115"/>
        <v>41899.645300925928</v>
      </c>
      <c r="L1463" s="13">
        <f t="shared" si="114"/>
        <v>2014</v>
      </c>
      <c r="M1463" s="14">
        <f t="shared" si="116"/>
        <v>41933</v>
      </c>
      <c r="N1463" t="b">
        <v>1</v>
      </c>
      <c r="O1463">
        <v>340</v>
      </c>
      <c r="P1463" t="b">
        <v>1</v>
      </c>
      <c r="Q1463" t="s">
        <v>8286</v>
      </c>
      <c r="R1463" s="10" t="s">
        <v>8320</v>
      </c>
      <c r="S1463" t="s">
        <v>8340</v>
      </c>
      <c r="T1463">
        <f t="shared" si="117"/>
        <v>101</v>
      </c>
      <c r="U1463">
        <f t="shared" si="118"/>
        <v>44.67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4">
        <f t="shared" si="115"/>
        <v>41344.662858796299</v>
      </c>
      <c r="L1464" s="13">
        <f t="shared" si="114"/>
        <v>2013</v>
      </c>
      <c r="M1464" s="14">
        <f t="shared" si="116"/>
        <v>41374.662858796299</v>
      </c>
      <c r="N1464" t="b">
        <v>1</v>
      </c>
      <c r="O1464">
        <v>150</v>
      </c>
      <c r="P1464" t="b">
        <v>1</v>
      </c>
      <c r="Q1464" t="s">
        <v>8286</v>
      </c>
      <c r="R1464" s="10" t="s">
        <v>8320</v>
      </c>
      <c r="S1464" t="s">
        <v>8340</v>
      </c>
      <c r="T1464">
        <f t="shared" si="117"/>
        <v>109</v>
      </c>
      <c r="U1464">
        <f t="shared" si="118"/>
        <v>28.94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4">
        <f t="shared" si="115"/>
        <v>41326.911319444444</v>
      </c>
      <c r="L1465" s="13">
        <f t="shared" si="114"/>
        <v>2013</v>
      </c>
      <c r="M1465" s="14">
        <f t="shared" si="116"/>
        <v>41371.869652777779</v>
      </c>
      <c r="N1465" t="b">
        <v>1</v>
      </c>
      <c r="O1465">
        <v>25</v>
      </c>
      <c r="P1465" t="b">
        <v>1</v>
      </c>
      <c r="Q1465" t="s">
        <v>8286</v>
      </c>
      <c r="R1465" s="10" t="s">
        <v>8320</v>
      </c>
      <c r="S1465" t="s">
        <v>8340</v>
      </c>
      <c r="T1465">
        <f t="shared" si="117"/>
        <v>148</v>
      </c>
      <c r="U1465">
        <f t="shared" si="118"/>
        <v>35.44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4">
        <f t="shared" si="115"/>
        <v>41291.661550925928</v>
      </c>
      <c r="L1466" s="13">
        <f t="shared" si="114"/>
        <v>2013</v>
      </c>
      <c r="M1466" s="14">
        <f t="shared" si="116"/>
        <v>41321.661550925928</v>
      </c>
      <c r="N1466" t="b">
        <v>1</v>
      </c>
      <c r="O1466">
        <v>234</v>
      </c>
      <c r="P1466" t="b">
        <v>1</v>
      </c>
      <c r="Q1466" t="s">
        <v>8286</v>
      </c>
      <c r="R1466" s="10" t="s">
        <v>8320</v>
      </c>
      <c r="S1466" t="s">
        <v>8340</v>
      </c>
      <c r="T1466">
        <f t="shared" si="117"/>
        <v>163</v>
      </c>
      <c r="U1466">
        <f t="shared" si="118"/>
        <v>34.869999999999997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4">
        <f t="shared" si="115"/>
        <v>40959.734398148146</v>
      </c>
      <c r="L1467" s="13">
        <f t="shared" si="114"/>
        <v>2012</v>
      </c>
      <c r="M1467" s="14">
        <f t="shared" si="116"/>
        <v>40990.125</v>
      </c>
      <c r="N1467" t="b">
        <v>1</v>
      </c>
      <c r="O1467">
        <v>2602</v>
      </c>
      <c r="P1467" t="b">
        <v>1</v>
      </c>
      <c r="Q1467" t="s">
        <v>8286</v>
      </c>
      <c r="R1467" s="10" t="s">
        <v>8320</v>
      </c>
      <c r="S1467" t="s">
        <v>8340</v>
      </c>
      <c r="T1467">
        <f t="shared" si="117"/>
        <v>456</v>
      </c>
      <c r="U1467">
        <f t="shared" si="118"/>
        <v>52.62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4">
        <f t="shared" si="115"/>
        <v>42340.172060185185</v>
      </c>
      <c r="L1468" s="13">
        <f t="shared" si="114"/>
        <v>2015</v>
      </c>
      <c r="M1468" s="14">
        <f t="shared" si="116"/>
        <v>42381.208333333328</v>
      </c>
      <c r="N1468" t="b">
        <v>1</v>
      </c>
      <c r="O1468">
        <v>248</v>
      </c>
      <c r="P1468" t="b">
        <v>1</v>
      </c>
      <c r="Q1468" t="s">
        <v>8286</v>
      </c>
      <c r="R1468" s="10" t="s">
        <v>8320</v>
      </c>
      <c r="S1468" t="s">
        <v>8340</v>
      </c>
      <c r="T1468">
        <f t="shared" si="117"/>
        <v>108</v>
      </c>
      <c r="U1468">
        <f t="shared" si="118"/>
        <v>69.599999999999994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4">
        <f t="shared" si="115"/>
        <v>40933.80190972222</v>
      </c>
      <c r="L1469" s="13">
        <f t="shared" si="114"/>
        <v>2012</v>
      </c>
      <c r="M1469" s="14">
        <f t="shared" si="116"/>
        <v>40993.760243055556</v>
      </c>
      <c r="N1469" t="b">
        <v>1</v>
      </c>
      <c r="O1469">
        <v>600</v>
      </c>
      <c r="P1469" t="b">
        <v>1</v>
      </c>
      <c r="Q1469" t="s">
        <v>8286</v>
      </c>
      <c r="R1469" s="10" t="s">
        <v>8320</v>
      </c>
      <c r="S1469" t="s">
        <v>8340</v>
      </c>
      <c r="T1469">
        <f t="shared" si="117"/>
        <v>115</v>
      </c>
      <c r="U1469">
        <f t="shared" si="118"/>
        <v>76.72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4">
        <f t="shared" si="115"/>
        <v>40646.014456018522</v>
      </c>
      <c r="L1470" s="13">
        <f t="shared" si="114"/>
        <v>2011</v>
      </c>
      <c r="M1470" s="14">
        <f t="shared" si="116"/>
        <v>40706.014456018522</v>
      </c>
      <c r="N1470" t="b">
        <v>1</v>
      </c>
      <c r="O1470">
        <v>293</v>
      </c>
      <c r="P1470" t="b">
        <v>1</v>
      </c>
      <c r="Q1470" t="s">
        <v>8286</v>
      </c>
      <c r="R1470" s="10" t="s">
        <v>8320</v>
      </c>
      <c r="S1470" t="s">
        <v>8340</v>
      </c>
      <c r="T1470">
        <f t="shared" si="117"/>
        <v>102</v>
      </c>
      <c r="U1470">
        <f t="shared" si="118"/>
        <v>33.19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4">
        <f t="shared" si="115"/>
        <v>41290.598483796297</v>
      </c>
      <c r="L1471" s="13">
        <f t="shared" si="114"/>
        <v>2013</v>
      </c>
      <c r="M1471" s="14">
        <f t="shared" si="116"/>
        <v>41320.598483796297</v>
      </c>
      <c r="N1471" t="b">
        <v>1</v>
      </c>
      <c r="O1471">
        <v>321</v>
      </c>
      <c r="P1471" t="b">
        <v>1</v>
      </c>
      <c r="Q1471" t="s">
        <v>8286</v>
      </c>
      <c r="R1471" s="10" t="s">
        <v>8320</v>
      </c>
      <c r="S1471" t="s">
        <v>8340</v>
      </c>
      <c r="T1471">
        <f t="shared" si="117"/>
        <v>108</v>
      </c>
      <c r="U1471">
        <f t="shared" si="118"/>
        <v>149.46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4">
        <f t="shared" si="115"/>
        <v>41250.827118055553</v>
      </c>
      <c r="L1472" s="13">
        <f t="shared" si="114"/>
        <v>2012</v>
      </c>
      <c r="M1472" s="14">
        <f t="shared" si="116"/>
        <v>41271.827118055553</v>
      </c>
      <c r="N1472" t="b">
        <v>1</v>
      </c>
      <c r="O1472">
        <v>81</v>
      </c>
      <c r="P1472" t="b">
        <v>1</v>
      </c>
      <c r="Q1472" t="s">
        <v>8286</v>
      </c>
      <c r="R1472" s="10" t="s">
        <v>8320</v>
      </c>
      <c r="S1472" t="s">
        <v>8340</v>
      </c>
      <c r="T1472">
        <f t="shared" si="117"/>
        <v>125</v>
      </c>
      <c r="U1472">
        <f t="shared" si="118"/>
        <v>23.17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4">
        <f t="shared" si="115"/>
        <v>42073.957569444443</v>
      </c>
      <c r="L1473" s="13">
        <f t="shared" si="114"/>
        <v>2015</v>
      </c>
      <c r="M1473" s="14">
        <f t="shared" si="116"/>
        <v>42103.957569444443</v>
      </c>
      <c r="N1473" t="b">
        <v>1</v>
      </c>
      <c r="O1473">
        <v>343</v>
      </c>
      <c r="P1473" t="b">
        <v>1</v>
      </c>
      <c r="Q1473" t="s">
        <v>8286</v>
      </c>
      <c r="R1473" s="10" t="s">
        <v>8320</v>
      </c>
      <c r="S1473" t="s">
        <v>8340</v>
      </c>
      <c r="T1473">
        <f t="shared" si="117"/>
        <v>104</v>
      </c>
      <c r="U1473">
        <f t="shared" si="118"/>
        <v>96.88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4">
        <f t="shared" si="115"/>
        <v>41533.542858796296</v>
      </c>
      <c r="L1474" s="13">
        <f t="shared" si="114"/>
        <v>2013</v>
      </c>
      <c r="M1474" s="14">
        <f t="shared" si="116"/>
        <v>41563.542858796296</v>
      </c>
      <c r="N1474" t="b">
        <v>1</v>
      </c>
      <c r="O1474">
        <v>336</v>
      </c>
      <c r="P1474" t="b">
        <v>1</v>
      </c>
      <c r="Q1474" t="s">
        <v>8286</v>
      </c>
      <c r="R1474" s="10" t="s">
        <v>8320</v>
      </c>
      <c r="S1474" t="s">
        <v>8340</v>
      </c>
      <c r="T1474">
        <f t="shared" si="117"/>
        <v>139</v>
      </c>
      <c r="U1474">
        <f t="shared" si="118"/>
        <v>103.2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4">
        <f t="shared" si="115"/>
        <v>40939.979618055557</v>
      </c>
      <c r="L1475" s="13">
        <f t="shared" ref="L1475:L1538" si="119">YEAR(K1475)</f>
        <v>2012</v>
      </c>
      <c r="M1475" s="14">
        <f t="shared" si="116"/>
        <v>40969.979618055557</v>
      </c>
      <c r="N1475" t="b">
        <v>1</v>
      </c>
      <c r="O1475">
        <v>47</v>
      </c>
      <c r="P1475" t="b">
        <v>1</v>
      </c>
      <c r="Q1475" t="s">
        <v>8286</v>
      </c>
      <c r="R1475" s="10" t="s">
        <v>8320</v>
      </c>
      <c r="S1475" t="s">
        <v>8340</v>
      </c>
      <c r="T1475">
        <f t="shared" si="117"/>
        <v>121</v>
      </c>
      <c r="U1475">
        <f t="shared" si="118"/>
        <v>38.46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4">
        <f t="shared" si="115"/>
        <v>41500.727916666663</v>
      </c>
      <c r="L1476" s="13">
        <f t="shared" si="119"/>
        <v>2013</v>
      </c>
      <c r="M1476" s="14">
        <f t="shared" si="116"/>
        <v>41530.727916666663</v>
      </c>
      <c r="N1476" t="b">
        <v>1</v>
      </c>
      <c r="O1476">
        <v>76</v>
      </c>
      <c r="P1476" t="b">
        <v>1</v>
      </c>
      <c r="Q1476" t="s">
        <v>8286</v>
      </c>
      <c r="R1476" s="10" t="s">
        <v>8320</v>
      </c>
      <c r="S1476" t="s">
        <v>8340</v>
      </c>
      <c r="T1476">
        <f t="shared" si="117"/>
        <v>112</v>
      </c>
      <c r="U1476">
        <f t="shared" si="118"/>
        <v>44.32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4">
        <f t="shared" si="115"/>
        <v>41960.722951388889</v>
      </c>
      <c r="L1477" s="13">
        <f t="shared" si="119"/>
        <v>2014</v>
      </c>
      <c r="M1477" s="14">
        <f t="shared" si="116"/>
        <v>41993.207638888889</v>
      </c>
      <c r="N1477" t="b">
        <v>1</v>
      </c>
      <c r="O1477">
        <v>441</v>
      </c>
      <c r="P1477" t="b">
        <v>1</v>
      </c>
      <c r="Q1477" t="s">
        <v>8286</v>
      </c>
      <c r="R1477" s="10" t="s">
        <v>8320</v>
      </c>
      <c r="S1477" t="s">
        <v>8340</v>
      </c>
      <c r="T1477">
        <f t="shared" si="117"/>
        <v>189</v>
      </c>
      <c r="U1477">
        <f t="shared" si="118"/>
        <v>64.17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4">
        <f t="shared" si="115"/>
        <v>40766.041921296295</v>
      </c>
      <c r="L1478" s="13">
        <f t="shared" si="119"/>
        <v>2011</v>
      </c>
      <c r="M1478" s="14">
        <f t="shared" si="116"/>
        <v>40796.041921296295</v>
      </c>
      <c r="N1478" t="b">
        <v>1</v>
      </c>
      <c r="O1478">
        <v>916</v>
      </c>
      <c r="P1478" t="b">
        <v>1</v>
      </c>
      <c r="Q1478" t="s">
        <v>8286</v>
      </c>
      <c r="R1478" s="10" t="s">
        <v>8320</v>
      </c>
      <c r="S1478" t="s">
        <v>8340</v>
      </c>
      <c r="T1478">
        <f t="shared" si="117"/>
        <v>662</v>
      </c>
      <c r="U1478">
        <f t="shared" si="118"/>
        <v>43.33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4">
        <f t="shared" si="115"/>
        <v>40840.615787037037</v>
      </c>
      <c r="L1479" s="13">
        <f t="shared" si="119"/>
        <v>2011</v>
      </c>
      <c r="M1479" s="14">
        <f t="shared" si="116"/>
        <v>40900.125</v>
      </c>
      <c r="N1479" t="b">
        <v>1</v>
      </c>
      <c r="O1479">
        <v>369</v>
      </c>
      <c r="P1479" t="b">
        <v>1</v>
      </c>
      <c r="Q1479" t="s">
        <v>8286</v>
      </c>
      <c r="R1479" s="10" t="s">
        <v>8320</v>
      </c>
      <c r="S1479" t="s">
        <v>8340</v>
      </c>
      <c r="T1479">
        <f t="shared" si="117"/>
        <v>111</v>
      </c>
      <c r="U1479">
        <f t="shared" si="118"/>
        <v>90.5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4">
        <f t="shared" si="115"/>
        <v>41394.871678240743</v>
      </c>
      <c r="L1480" s="13">
        <f t="shared" si="119"/>
        <v>2013</v>
      </c>
      <c r="M1480" s="14">
        <f t="shared" si="116"/>
        <v>41408.871678240743</v>
      </c>
      <c r="N1480" t="b">
        <v>1</v>
      </c>
      <c r="O1480">
        <v>20242</v>
      </c>
      <c r="P1480" t="b">
        <v>1</v>
      </c>
      <c r="Q1480" t="s">
        <v>8286</v>
      </c>
      <c r="R1480" s="10" t="s">
        <v>8320</v>
      </c>
      <c r="S1480" t="s">
        <v>8340</v>
      </c>
      <c r="T1480">
        <f t="shared" si="117"/>
        <v>1182</v>
      </c>
      <c r="U1480">
        <f t="shared" si="118"/>
        <v>29.19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4">
        <f t="shared" si="115"/>
        <v>41754.745243055557</v>
      </c>
      <c r="L1481" s="13">
        <f t="shared" si="119"/>
        <v>2014</v>
      </c>
      <c r="M1481" s="14">
        <f t="shared" si="116"/>
        <v>41769.165972222225</v>
      </c>
      <c r="N1481" t="b">
        <v>1</v>
      </c>
      <c r="O1481">
        <v>71</v>
      </c>
      <c r="P1481" t="b">
        <v>1</v>
      </c>
      <c r="Q1481" t="s">
        <v>8286</v>
      </c>
      <c r="R1481" s="10" t="s">
        <v>8320</v>
      </c>
      <c r="S1481" t="s">
        <v>8340</v>
      </c>
      <c r="T1481">
        <f t="shared" si="117"/>
        <v>137</v>
      </c>
      <c r="U1481">
        <f t="shared" si="118"/>
        <v>30.96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4">
        <f t="shared" ref="K1482:K1545" si="120">(((J1482/60)/60)/24)+DATE(1970,1,1)</f>
        <v>41464.934016203704</v>
      </c>
      <c r="L1482" s="13">
        <f t="shared" si="119"/>
        <v>2013</v>
      </c>
      <c r="M1482" s="14">
        <f t="shared" ref="M1482:M1545" si="121">(((I1482/60)/60)/24)+DATE(1970,1,1)</f>
        <v>41481.708333333336</v>
      </c>
      <c r="N1482" t="b">
        <v>1</v>
      </c>
      <c r="O1482">
        <v>635</v>
      </c>
      <c r="P1482" t="b">
        <v>1</v>
      </c>
      <c r="Q1482" t="s">
        <v>8286</v>
      </c>
      <c r="R1482" s="10" t="s">
        <v>8320</v>
      </c>
      <c r="S1482" t="s">
        <v>8340</v>
      </c>
      <c r="T1482">
        <f t="shared" ref="T1482:T1545" si="122">ROUND(E1482/D1482*100,0)</f>
        <v>117</v>
      </c>
      <c r="U1482">
        <f t="shared" ref="U1482:U1545" si="123">IFERROR(ROUND(E1482/O1482,2),0)</f>
        <v>92.16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4">
        <f t="shared" si="120"/>
        <v>41550.922974537039</v>
      </c>
      <c r="L1483" s="13">
        <f t="shared" si="119"/>
        <v>2013</v>
      </c>
      <c r="M1483" s="14">
        <f t="shared" si="121"/>
        <v>41580.922974537039</v>
      </c>
      <c r="N1483" t="b">
        <v>0</v>
      </c>
      <c r="O1483">
        <v>6</v>
      </c>
      <c r="P1483" t="b">
        <v>0</v>
      </c>
      <c r="Q1483" t="s">
        <v>8273</v>
      </c>
      <c r="R1483" s="10" t="s">
        <v>8320</v>
      </c>
      <c r="S1483" t="s">
        <v>8322</v>
      </c>
      <c r="T1483">
        <f t="shared" si="122"/>
        <v>2</v>
      </c>
      <c r="U1483">
        <f t="shared" si="123"/>
        <v>17.5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4">
        <f t="shared" si="120"/>
        <v>41136.85805555556</v>
      </c>
      <c r="L1484" s="13">
        <f t="shared" si="119"/>
        <v>2012</v>
      </c>
      <c r="M1484" s="14">
        <f t="shared" si="121"/>
        <v>41159.32708333333</v>
      </c>
      <c r="N1484" t="b">
        <v>0</v>
      </c>
      <c r="O1484">
        <v>1</v>
      </c>
      <c r="P1484" t="b">
        <v>0</v>
      </c>
      <c r="Q1484" t="s">
        <v>8273</v>
      </c>
      <c r="R1484" s="10" t="s">
        <v>8320</v>
      </c>
      <c r="S1484" t="s">
        <v>8322</v>
      </c>
      <c r="T1484">
        <f t="shared" si="122"/>
        <v>0</v>
      </c>
      <c r="U1484">
        <f t="shared" si="123"/>
        <v>5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4">
        <f t="shared" si="120"/>
        <v>42548.192997685182</v>
      </c>
      <c r="L1485" s="13">
        <f t="shared" si="119"/>
        <v>2016</v>
      </c>
      <c r="M1485" s="14">
        <f t="shared" si="121"/>
        <v>42573.192997685182</v>
      </c>
      <c r="N1485" t="b">
        <v>0</v>
      </c>
      <c r="O1485">
        <v>2</v>
      </c>
      <c r="P1485" t="b">
        <v>0</v>
      </c>
      <c r="Q1485" t="s">
        <v>8273</v>
      </c>
      <c r="R1485" s="10" t="s">
        <v>8320</v>
      </c>
      <c r="S1485" t="s">
        <v>8322</v>
      </c>
      <c r="T1485">
        <f t="shared" si="122"/>
        <v>1</v>
      </c>
      <c r="U1485">
        <f t="shared" si="123"/>
        <v>25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4">
        <f t="shared" si="120"/>
        <v>41053.200960648144</v>
      </c>
      <c r="L1486" s="13">
        <f t="shared" si="119"/>
        <v>2012</v>
      </c>
      <c r="M1486" s="14">
        <f t="shared" si="121"/>
        <v>41111.618750000001</v>
      </c>
      <c r="N1486" t="b">
        <v>0</v>
      </c>
      <c r="O1486">
        <v>0</v>
      </c>
      <c r="P1486" t="b">
        <v>0</v>
      </c>
      <c r="Q1486" t="s">
        <v>8273</v>
      </c>
      <c r="R1486" s="10" t="s">
        <v>8320</v>
      </c>
      <c r="S1486" t="s">
        <v>8322</v>
      </c>
      <c r="T1486">
        <f t="shared" si="122"/>
        <v>0</v>
      </c>
      <c r="U1486">
        <f t="shared" si="123"/>
        <v>0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4">
        <f t="shared" si="120"/>
        <v>42130.795983796299</v>
      </c>
      <c r="L1487" s="13">
        <f t="shared" si="119"/>
        <v>2015</v>
      </c>
      <c r="M1487" s="14">
        <f t="shared" si="121"/>
        <v>42175.795983796299</v>
      </c>
      <c r="N1487" t="b">
        <v>0</v>
      </c>
      <c r="O1487">
        <v>3</v>
      </c>
      <c r="P1487" t="b">
        <v>0</v>
      </c>
      <c r="Q1487" t="s">
        <v>8273</v>
      </c>
      <c r="R1487" s="10" t="s">
        <v>8320</v>
      </c>
      <c r="S1487" t="s">
        <v>8322</v>
      </c>
      <c r="T1487">
        <f t="shared" si="122"/>
        <v>2</v>
      </c>
      <c r="U1487">
        <f t="shared" si="123"/>
        <v>50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4">
        <f t="shared" si="120"/>
        <v>42032.168530092589</v>
      </c>
      <c r="L1488" s="13">
        <f t="shared" si="119"/>
        <v>2015</v>
      </c>
      <c r="M1488" s="14">
        <f t="shared" si="121"/>
        <v>42062.168530092589</v>
      </c>
      <c r="N1488" t="b">
        <v>0</v>
      </c>
      <c r="O1488">
        <v>3</v>
      </c>
      <c r="P1488" t="b">
        <v>0</v>
      </c>
      <c r="Q1488" t="s">
        <v>8273</v>
      </c>
      <c r="R1488" s="10" t="s">
        <v>8320</v>
      </c>
      <c r="S1488" t="s">
        <v>8322</v>
      </c>
      <c r="T1488">
        <f t="shared" si="122"/>
        <v>0</v>
      </c>
      <c r="U1488">
        <f t="shared" si="123"/>
        <v>16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4">
        <f t="shared" si="120"/>
        <v>42554.917488425926</v>
      </c>
      <c r="L1489" s="13">
        <f t="shared" si="119"/>
        <v>2016</v>
      </c>
      <c r="M1489" s="14">
        <f t="shared" si="121"/>
        <v>42584.917488425926</v>
      </c>
      <c r="N1489" t="b">
        <v>0</v>
      </c>
      <c r="O1489">
        <v>0</v>
      </c>
      <c r="P1489" t="b">
        <v>0</v>
      </c>
      <c r="Q1489" t="s">
        <v>8273</v>
      </c>
      <c r="R1489" s="10" t="s">
        <v>8320</v>
      </c>
      <c r="S1489" t="s">
        <v>8322</v>
      </c>
      <c r="T1489">
        <f t="shared" si="122"/>
        <v>0</v>
      </c>
      <c r="U1489">
        <f t="shared" si="123"/>
        <v>0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4">
        <f t="shared" si="120"/>
        <v>41614.563194444447</v>
      </c>
      <c r="L1490" s="13">
        <f t="shared" si="119"/>
        <v>2013</v>
      </c>
      <c r="M1490" s="14">
        <f t="shared" si="121"/>
        <v>41644.563194444447</v>
      </c>
      <c r="N1490" t="b">
        <v>0</v>
      </c>
      <c r="O1490">
        <v>6</v>
      </c>
      <c r="P1490" t="b">
        <v>0</v>
      </c>
      <c r="Q1490" t="s">
        <v>8273</v>
      </c>
      <c r="R1490" s="10" t="s">
        <v>8320</v>
      </c>
      <c r="S1490" t="s">
        <v>8322</v>
      </c>
      <c r="T1490">
        <f t="shared" si="122"/>
        <v>2</v>
      </c>
      <c r="U1490">
        <f t="shared" si="123"/>
        <v>60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4">
        <f t="shared" si="120"/>
        <v>41198.611712962964</v>
      </c>
      <c r="L1491" s="13">
        <f t="shared" si="119"/>
        <v>2012</v>
      </c>
      <c r="M1491" s="14">
        <f t="shared" si="121"/>
        <v>41228.653379629628</v>
      </c>
      <c r="N1491" t="b">
        <v>0</v>
      </c>
      <c r="O1491">
        <v>0</v>
      </c>
      <c r="P1491" t="b">
        <v>0</v>
      </c>
      <c r="Q1491" t="s">
        <v>8273</v>
      </c>
      <c r="R1491" s="10" t="s">
        <v>8320</v>
      </c>
      <c r="S1491" t="s">
        <v>8322</v>
      </c>
      <c r="T1491">
        <f t="shared" si="122"/>
        <v>0</v>
      </c>
      <c r="U1491">
        <f t="shared" si="123"/>
        <v>0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4">
        <f t="shared" si="120"/>
        <v>41520.561041666668</v>
      </c>
      <c r="L1492" s="13">
        <f t="shared" si="119"/>
        <v>2013</v>
      </c>
      <c r="M1492" s="14">
        <f t="shared" si="121"/>
        <v>41549.561041666668</v>
      </c>
      <c r="N1492" t="b">
        <v>0</v>
      </c>
      <c r="O1492">
        <v>19</v>
      </c>
      <c r="P1492" t="b">
        <v>0</v>
      </c>
      <c r="Q1492" t="s">
        <v>8273</v>
      </c>
      <c r="R1492" s="10" t="s">
        <v>8320</v>
      </c>
      <c r="S1492" t="s">
        <v>8322</v>
      </c>
      <c r="T1492">
        <f t="shared" si="122"/>
        <v>31</v>
      </c>
      <c r="U1492">
        <f t="shared" si="123"/>
        <v>47.11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4">
        <f t="shared" si="120"/>
        <v>41991.713460648149</v>
      </c>
      <c r="L1493" s="13">
        <f t="shared" si="119"/>
        <v>2014</v>
      </c>
      <c r="M1493" s="14">
        <f t="shared" si="121"/>
        <v>42050.651388888888</v>
      </c>
      <c r="N1493" t="b">
        <v>0</v>
      </c>
      <c r="O1493">
        <v>1</v>
      </c>
      <c r="P1493" t="b">
        <v>0</v>
      </c>
      <c r="Q1493" t="s">
        <v>8273</v>
      </c>
      <c r="R1493" s="10" t="s">
        <v>8320</v>
      </c>
      <c r="S1493" t="s">
        <v>8322</v>
      </c>
      <c r="T1493">
        <f t="shared" si="122"/>
        <v>8</v>
      </c>
      <c r="U1493">
        <f t="shared" si="123"/>
        <v>100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4">
        <f t="shared" si="120"/>
        <v>40682.884791666671</v>
      </c>
      <c r="L1494" s="13">
        <f t="shared" si="119"/>
        <v>2011</v>
      </c>
      <c r="M1494" s="14">
        <f t="shared" si="121"/>
        <v>40712.884791666671</v>
      </c>
      <c r="N1494" t="b">
        <v>0</v>
      </c>
      <c r="O1494">
        <v>2</v>
      </c>
      <c r="P1494" t="b">
        <v>0</v>
      </c>
      <c r="Q1494" t="s">
        <v>8273</v>
      </c>
      <c r="R1494" s="10" t="s">
        <v>8320</v>
      </c>
      <c r="S1494" t="s">
        <v>8322</v>
      </c>
      <c r="T1494">
        <f t="shared" si="122"/>
        <v>1</v>
      </c>
      <c r="U1494">
        <f t="shared" si="123"/>
        <v>15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4">
        <f t="shared" si="120"/>
        <v>41411.866608796299</v>
      </c>
      <c r="L1495" s="13">
        <f t="shared" si="119"/>
        <v>2013</v>
      </c>
      <c r="M1495" s="14">
        <f t="shared" si="121"/>
        <v>41441.866608796299</v>
      </c>
      <c r="N1495" t="b">
        <v>0</v>
      </c>
      <c r="O1495">
        <v>0</v>
      </c>
      <c r="P1495" t="b">
        <v>0</v>
      </c>
      <c r="Q1495" t="s">
        <v>8273</v>
      </c>
      <c r="R1495" s="10" t="s">
        <v>8320</v>
      </c>
      <c r="S1495" t="s">
        <v>8322</v>
      </c>
      <c r="T1495">
        <f t="shared" si="122"/>
        <v>0</v>
      </c>
      <c r="U1495">
        <f t="shared" si="123"/>
        <v>0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4">
        <f t="shared" si="120"/>
        <v>42067.722372685181</v>
      </c>
      <c r="L1496" s="13">
        <f t="shared" si="119"/>
        <v>2015</v>
      </c>
      <c r="M1496" s="14">
        <f t="shared" si="121"/>
        <v>42097.651388888888</v>
      </c>
      <c r="N1496" t="b">
        <v>0</v>
      </c>
      <c r="O1496">
        <v>11</v>
      </c>
      <c r="P1496" t="b">
        <v>0</v>
      </c>
      <c r="Q1496" t="s">
        <v>8273</v>
      </c>
      <c r="R1496" s="10" t="s">
        <v>8320</v>
      </c>
      <c r="S1496" t="s">
        <v>8322</v>
      </c>
      <c r="T1496">
        <f t="shared" si="122"/>
        <v>9</v>
      </c>
      <c r="U1496">
        <f t="shared" si="123"/>
        <v>40.450000000000003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4">
        <f t="shared" si="120"/>
        <v>40752.789710648147</v>
      </c>
      <c r="L1497" s="13">
        <f t="shared" si="119"/>
        <v>2011</v>
      </c>
      <c r="M1497" s="14">
        <f t="shared" si="121"/>
        <v>40782.789710648147</v>
      </c>
      <c r="N1497" t="b">
        <v>0</v>
      </c>
      <c r="O1497">
        <v>0</v>
      </c>
      <c r="P1497" t="b">
        <v>0</v>
      </c>
      <c r="Q1497" t="s">
        <v>8273</v>
      </c>
      <c r="R1497" s="10" t="s">
        <v>8320</v>
      </c>
      <c r="S1497" t="s">
        <v>8322</v>
      </c>
      <c r="T1497">
        <f t="shared" si="122"/>
        <v>0</v>
      </c>
      <c r="U1497">
        <f t="shared" si="123"/>
        <v>0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4">
        <f t="shared" si="120"/>
        <v>41838.475219907406</v>
      </c>
      <c r="L1498" s="13">
        <f t="shared" si="119"/>
        <v>2014</v>
      </c>
      <c r="M1498" s="14">
        <f t="shared" si="121"/>
        <v>41898.475219907406</v>
      </c>
      <c r="N1498" t="b">
        <v>0</v>
      </c>
      <c r="O1498">
        <v>0</v>
      </c>
      <c r="P1498" t="b">
        <v>0</v>
      </c>
      <c r="Q1498" t="s">
        <v>8273</v>
      </c>
      <c r="R1498" s="10" t="s">
        <v>8320</v>
      </c>
      <c r="S1498" t="s">
        <v>8322</v>
      </c>
      <c r="T1498">
        <f t="shared" si="122"/>
        <v>0</v>
      </c>
      <c r="U1498">
        <f t="shared" si="123"/>
        <v>0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4">
        <f t="shared" si="120"/>
        <v>41444.64261574074</v>
      </c>
      <c r="L1499" s="13">
        <f t="shared" si="119"/>
        <v>2013</v>
      </c>
      <c r="M1499" s="14">
        <f t="shared" si="121"/>
        <v>41486.821527777778</v>
      </c>
      <c r="N1499" t="b">
        <v>0</v>
      </c>
      <c r="O1499">
        <v>1</v>
      </c>
      <c r="P1499" t="b">
        <v>0</v>
      </c>
      <c r="Q1499" t="s">
        <v>8273</v>
      </c>
      <c r="R1499" s="10" t="s">
        <v>8320</v>
      </c>
      <c r="S1499" t="s">
        <v>8322</v>
      </c>
      <c r="T1499">
        <f t="shared" si="122"/>
        <v>0</v>
      </c>
      <c r="U1499">
        <f t="shared" si="123"/>
        <v>1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4">
        <f t="shared" si="120"/>
        <v>41840.983541666668</v>
      </c>
      <c r="L1500" s="13">
        <f t="shared" si="119"/>
        <v>2014</v>
      </c>
      <c r="M1500" s="14">
        <f t="shared" si="121"/>
        <v>41885.983541666668</v>
      </c>
      <c r="N1500" t="b">
        <v>0</v>
      </c>
      <c r="O1500">
        <v>3</v>
      </c>
      <c r="P1500" t="b">
        <v>0</v>
      </c>
      <c r="Q1500" t="s">
        <v>8273</v>
      </c>
      <c r="R1500" s="10" t="s">
        <v>8320</v>
      </c>
      <c r="S1500" t="s">
        <v>8322</v>
      </c>
      <c r="T1500">
        <f t="shared" si="122"/>
        <v>2</v>
      </c>
      <c r="U1500">
        <f t="shared" si="123"/>
        <v>19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4">
        <f t="shared" si="120"/>
        <v>42527.007326388892</v>
      </c>
      <c r="L1501" s="13">
        <f t="shared" si="119"/>
        <v>2016</v>
      </c>
      <c r="M1501" s="14">
        <f t="shared" si="121"/>
        <v>42587.007326388892</v>
      </c>
      <c r="N1501" t="b">
        <v>0</v>
      </c>
      <c r="O1501">
        <v>1</v>
      </c>
      <c r="P1501" t="b">
        <v>0</v>
      </c>
      <c r="Q1501" t="s">
        <v>8273</v>
      </c>
      <c r="R1501" s="10" t="s">
        <v>8320</v>
      </c>
      <c r="S1501" t="s">
        <v>8322</v>
      </c>
      <c r="T1501">
        <f t="shared" si="122"/>
        <v>0</v>
      </c>
      <c r="U1501">
        <f t="shared" si="123"/>
        <v>5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4">
        <f t="shared" si="120"/>
        <v>41365.904594907406</v>
      </c>
      <c r="L1502" s="13">
        <f t="shared" si="119"/>
        <v>2013</v>
      </c>
      <c r="M1502" s="14">
        <f t="shared" si="121"/>
        <v>41395.904594907406</v>
      </c>
      <c r="N1502" t="b">
        <v>0</v>
      </c>
      <c r="O1502">
        <v>15</v>
      </c>
      <c r="P1502" t="b">
        <v>0</v>
      </c>
      <c r="Q1502" t="s">
        <v>8273</v>
      </c>
      <c r="R1502" s="10" t="s">
        <v>8320</v>
      </c>
      <c r="S1502" t="s">
        <v>8322</v>
      </c>
      <c r="T1502">
        <f t="shared" si="122"/>
        <v>25</v>
      </c>
      <c r="U1502">
        <f t="shared" si="123"/>
        <v>46.73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4">
        <f t="shared" si="120"/>
        <v>42163.583599537036</v>
      </c>
      <c r="L1503" s="13">
        <f t="shared" si="119"/>
        <v>2015</v>
      </c>
      <c r="M1503" s="14">
        <f t="shared" si="121"/>
        <v>42193.583599537036</v>
      </c>
      <c r="N1503" t="b">
        <v>1</v>
      </c>
      <c r="O1503">
        <v>885</v>
      </c>
      <c r="P1503" t="b">
        <v>1</v>
      </c>
      <c r="Q1503" t="s">
        <v>8283</v>
      </c>
      <c r="R1503" s="10" t="s">
        <v>8336</v>
      </c>
      <c r="S1503" t="s">
        <v>8337</v>
      </c>
      <c r="T1503">
        <f t="shared" si="122"/>
        <v>166</v>
      </c>
      <c r="U1503">
        <f t="shared" si="123"/>
        <v>97.73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4">
        <f t="shared" si="120"/>
        <v>42426.542592592596</v>
      </c>
      <c r="L1504" s="13">
        <f t="shared" si="119"/>
        <v>2016</v>
      </c>
      <c r="M1504" s="14">
        <f t="shared" si="121"/>
        <v>42454.916666666672</v>
      </c>
      <c r="N1504" t="b">
        <v>1</v>
      </c>
      <c r="O1504">
        <v>329</v>
      </c>
      <c r="P1504" t="b">
        <v>1</v>
      </c>
      <c r="Q1504" t="s">
        <v>8283</v>
      </c>
      <c r="R1504" s="10" t="s">
        <v>8336</v>
      </c>
      <c r="S1504" t="s">
        <v>8337</v>
      </c>
      <c r="T1504">
        <f t="shared" si="122"/>
        <v>101</v>
      </c>
      <c r="U1504">
        <f t="shared" si="123"/>
        <v>67.84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4">
        <f t="shared" si="120"/>
        <v>42606.347233796296</v>
      </c>
      <c r="L1505" s="13">
        <f t="shared" si="119"/>
        <v>2016</v>
      </c>
      <c r="M1505" s="14">
        <f t="shared" si="121"/>
        <v>42666.347233796296</v>
      </c>
      <c r="N1505" t="b">
        <v>1</v>
      </c>
      <c r="O1505">
        <v>71</v>
      </c>
      <c r="P1505" t="b">
        <v>1</v>
      </c>
      <c r="Q1505" t="s">
        <v>8283</v>
      </c>
      <c r="R1505" s="10" t="s">
        <v>8336</v>
      </c>
      <c r="S1505" t="s">
        <v>8337</v>
      </c>
      <c r="T1505">
        <f t="shared" si="122"/>
        <v>108</v>
      </c>
      <c r="U1505">
        <f t="shared" si="123"/>
        <v>56.98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4">
        <f t="shared" si="120"/>
        <v>41772.657685185186</v>
      </c>
      <c r="L1506" s="13">
        <f t="shared" si="119"/>
        <v>2014</v>
      </c>
      <c r="M1506" s="14">
        <f t="shared" si="121"/>
        <v>41800.356249999997</v>
      </c>
      <c r="N1506" t="b">
        <v>1</v>
      </c>
      <c r="O1506">
        <v>269</v>
      </c>
      <c r="P1506" t="b">
        <v>1</v>
      </c>
      <c r="Q1506" t="s">
        <v>8283</v>
      </c>
      <c r="R1506" s="10" t="s">
        <v>8336</v>
      </c>
      <c r="S1506" t="s">
        <v>8337</v>
      </c>
      <c r="T1506">
        <f t="shared" si="122"/>
        <v>278</v>
      </c>
      <c r="U1506">
        <f t="shared" si="123"/>
        <v>67.16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4">
        <f t="shared" si="120"/>
        <v>42414.44332175926</v>
      </c>
      <c r="L1507" s="13">
        <f t="shared" si="119"/>
        <v>2016</v>
      </c>
      <c r="M1507" s="14">
        <f t="shared" si="121"/>
        <v>42451.834027777775</v>
      </c>
      <c r="N1507" t="b">
        <v>1</v>
      </c>
      <c r="O1507">
        <v>345</v>
      </c>
      <c r="P1507" t="b">
        <v>1</v>
      </c>
      <c r="Q1507" t="s">
        <v>8283</v>
      </c>
      <c r="R1507" s="10" t="s">
        <v>8336</v>
      </c>
      <c r="S1507" t="s">
        <v>8337</v>
      </c>
      <c r="T1507">
        <f t="shared" si="122"/>
        <v>104</v>
      </c>
      <c r="U1507">
        <f t="shared" si="123"/>
        <v>48.04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4">
        <f t="shared" si="120"/>
        <v>41814.785925925928</v>
      </c>
      <c r="L1508" s="13">
        <f t="shared" si="119"/>
        <v>2014</v>
      </c>
      <c r="M1508" s="14">
        <f t="shared" si="121"/>
        <v>41844.785925925928</v>
      </c>
      <c r="N1508" t="b">
        <v>1</v>
      </c>
      <c r="O1508">
        <v>43</v>
      </c>
      <c r="P1508" t="b">
        <v>1</v>
      </c>
      <c r="Q1508" t="s">
        <v>8283</v>
      </c>
      <c r="R1508" s="10" t="s">
        <v>8336</v>
      </c>
      <c r="S1508" t="s">
        <v>8337</v>
      </c>
      <c r="T1508">
        <f t="shared" si="122"/>
        <v>111</v>
      </c>
      <c r="U1508">
        <f t="shared" si="123"/>
        <v>38.86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4">
        <f t="shared" si="120"/>
        <v>40254.450335648151</v>
      </c>
      <c r="L1509" s="13">
        <f t="shared" si="119"/>
        <v>2010</v>
      </c>
      <c r="M1509" s="14">
        <f t="shared" si="121"/>
        <v>40313.340277777781</v>
      </c>
      <c r="N1509" t="b">
        <v>1</v>
      </c>
      <c r="O1509">
        <v>33</v>
      </c>
      <c r="P1509" t="b">
        <v>1</v>
      </c>
      <c r="Q1509" t="s">
        <v>8283</v>
      </c>
      <c r="R1509" s="10" t="s">
        <v>8336</v>
      </c>
      <c r="S1509" t="s">
        <v>8337</v>
      </c>
      <c r="T1509">
        <f t="shared" si="122"/>
        <v>215</v>
      </c>
      <c r="U1509">
        <f t="shared" si="123"/>
        <v>78.180000000000007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4">
        <f t="shared" si="120"/>
        <v>41786.614363425928</v>
      </c>
      <c r="L1510" s="13">
        <f t="shared" si="119"/>
        <v>2014</v>
      </c>
      <c r="M1510" s="14">
        <f t="shared" si="121"/>
        <v>41817.614363425928</v>
      </c>
      <c r="N1510" t="b">
        <v>1</v>
      </c>
      <c r="O1510">
        <v>211</v>
      </c>
      <c r="P1510" t="b">
        <v>1</v>
      </c>
      <c r="Q1510" t="s">
        <v>8283</v>
      </c>
      <c r="R1510" s="10" t="s">
        <v>8336</v>
      </c>
      <c r="S1510" t="s">
        <v>8337</v>
      </c>
      <c r="T1510">
        <f t="shared" si="122"/>
        <v>111</v>
      </c>
      <c r="U1510">
        <f t="shared" si="123"/>
        <v>97.11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4">
        <f t="shared" si="120"/>
        <v>42751.533391203702</v>
      </c>
      <c r="L1511" s="13">
        <f t="shared" si="119"/>
        <v>2017</v>
      </c>
      <c r="M1511" s="14">
        <f t="shared" si="121"/>
        <v>42780.957638888889</v>
      </c>
      <c r="N1511" t="b">
        <v>1</v>
      </c>
      <c r="O1511">
        <v>196</v>
      </c>
      <c r="P1511" t="b">
        <v>1</v>
      </c>
      <c r="Q1511" t="s">
        <v>8283</v>
      </c>
      <c r="R1511" s="10" t="s">
        <v>8336</v>
      </c>
      <c r="S1511" t="s">
        <v>8337</v>
      </c>
      <c r="T1511">
        <f t="shared" si="122"/>
        <v>124</v>
      </c>
      <c r="U1511">
        <f t="shared" si="123"/>
        <v>110.39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4">
        <f t="shared" si="120"/>
        <v>41809.385162037033</v>
      </c>
      <c r="L1512" s="13">
        <f t="shared" si="119"/>
        <v>2014</v>
      </c>
      <c r="M1512" s="14">
        <f t="shared" si="121"/>
        <v>41839.385162037033</v>
      </c>
      <c r="N1512" t="b">
        <v>1</v>
      </c>
      <c r="O1512">
        <v>405</v>
      </c>
      <c r="P1512" t="b">
        <v>1</v>
      </c>
      <c r="Q1512" t="s">
        <v>8283</v>
      </c>
      <c r="R1512" s="10" t="s">
        <v>8336</v>
      </c>
      <c r="S1512" t="s">
        <v>8337</v>
      </c>
      <c r="T1512">
        <f t="shared" si="122"/>
        <v>101</v>
      </c>
      <c r="U1512">
        <f t="shared" si="123"/>
        <v>39.92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4">
        <f t="shared" si="120"/>
        <v>42296.583379629628</v>
      </c>
      <c r="L1513" s="13">
        <f t="shared" si="119"/>
        <v>2015</v>
      </c>
      <c r="M1513" s="14">
        <f t="shared" si="121"/>
        <v>42326.625046296293</v>
      </c>
      <c r="N1513" t="b">
        <v>1</v>
      </c>
      <c r="O1513">
        <v>206</v>
      </c>
      <c r="P1513" t="b">
        <v>1</v>
      </c>
      <c r="Q1513" t="s">
        <v>8283</v>
      </c>
      <c r="R1513" s="10" t="s">
        <v>8336</v>
      </c>
      <c r="S1513" t="s">
        <v>8337</v>
      </c>
      <c r="T1513">
        <f t="shared" si="122"/>
        <v>112</v>
      </c>
      <c r="U1513">
        <f t="shared" si="123"/>
        <v>75.98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4">
        <f t="shared" si="120"/>
        <v>42741.684479166666</v>
      </c>
      <c r="L1514" s="13">
        <f t="shared" si="119"/>
        <v>2017</v>
      </c>
      <c r="M1514" s="14">
        <f t="shared" si="121"/>
        <v>42771.684479166666</v>
      </c>
      <c r="N1514" t="b">
        <v>1</v>
      </c>
      <c r="O1514">
        <v>335</v>
      </c>
      <c r="P1514" t="b">
        <v>1</v>
      </c>
      <c r="Q1514" t="s">
        <v>8283</v>
      </c>
      <c r="R1514" s="10" t="s">
        <v>8336</v>
      </c>
      <c r="S1514" t="s">
        <v>8337</v>
      </c>
      <c r="T1514">
        <f t="shared" si="122"/>
        <v>559</v>
      </c>
      <c r="U1514">
        <f t="shared" si="123"/>
        <v>58.38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4">
        <f t="shared" si="120"/>
        <v>41806.637337962966</v>
      </c>
      <c r="L1515" s="13">
        <f t="shared" si="119"/>
        <v>2014</v>
      </c>
      <c r="M1515" s="14">
        <f t="shared" si="121"/>
        <v>41836.637337962966</v>
      </c>
      <c r="N1515" t="b">
        <v>1</v>
      </c>
      <c r="O1515">
        <v>215</v>
      </c>
      <c r="P1515" t="b">
        <v>1</v>
      </c>
      <c r="Q1515" t="s">
        <v>8283</v>
      </c>
      <c r="R1515" s="10" t="s">
        <v>8336</v>
      </c>
      <c r="S1515" t="s">
        <v>8337</v>
      </c>
      <c r="T1515">
        <f t="shared" si="122"/>
        <v>150</v>
      </c>
      <c r="U1515">
        <f t="shared" si="123"/>
        <v>55.82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4">
        <f t="shared" si="120"/>
        <v>42234.597685185188</v>
      </c>
      <c r="L1516" s="13">
        <f t="shared" si="119"/>
        <v>2015</v>
      </c>
      <c r="M1516" s="14">
        <f t="shared" si="121"/>
        <v>42274.597685185188</v>
      </c>
      <c r="N1516" t="b">
        <v>1</v>
      </c>
      <c r="O1516">
        <v>176</v>
      </c>
      <c r="P1516" t="b">
        <v>1</v>
      </c>
      <c r="Q1516" t="s">
        <v>8283</v>
      </c>
      <c r="R1516" s="10" t="s">
        <v>8336</v>
      </c>
      <c r="S1516" t="s">
        <v>8337</v>
      </c>
      <c r="T1516">
        <f t="shared" si="122"/>
        <v>106</v>
      </c>
      <c r="U1516">
        <f t="shared" si="123"/>
        <v>151.24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4">
        <f t="shared" si="120"/>
        <v>42415.253437499996</v>
      </c>
      <c r="L1517" s="13">
        <f t="shared" si="119"/>
        <v>2016</v>
      </c>
      <c r="M1517" s="14">
        <f t="shared" si="121"/>
        <v>42445.211770833332</v>
      </c>
      <c r="N1517" t="b">
        <v>1</v>
      </c>
      <c r="O1517">
        <v>555</v>
      </c>
      <c r="P1517" t="b">
        <v>1</v>
      </c>
      <c r="Q1517" t="s">
        <v>8283</v>
      </c>
      <c r="R1517" s="10" t="s">
        <v>8336</v>
      </c>
      <c r="S1517" t="s">
        <v>8337</v>
      </c>
      <c r="T1517">
        <f t="shared" si="122"/>
        <v>157</v>
      </c>
      <c r="U1517">
        <f t="shared" si="123"/>
        <v>849.67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4">
        <f t="shared" si="120"/>
        <v>42619.466342592597</v>
      </c>
      <c r="L1518" s="13">
        <f t="shared" si="119"/>
        <v>2016</v>
      </c>
      <c r="M1518" s="14">
        <f t="shared" si="121"/>
        <v>42649.583333333328</v>
      </c>
      <c r="N1518" t="b">
        <v>1</v>
      </c>
      <c r="O1518">
        <v>116</v>
      </c>
      <c r="P1518" t="b">
        <v>1</v>
      </c>
      <c r="Q1518" t="s">
        <v>8283</v>
      </c>
      <c r="R1518" s="10" t="s">
        <v>8336</v>
      </c>
      <c r="S1518" t="s">
        <v>8337</v>
      </c>
      <c r="T1518">
        <f t="shared" si="122"/>
        <v>109</v>
      </c>
      <c r="U1518">
        <f t="shared" si="123"/>
        <v>159.24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4">
        <f t="shared" si="120"/>
        <v>41948.56658564815</v>
      </c>
      <c r="L1519" s="13">
        <f t="shared" si="119"/>
        <v>2014</v>
      </c>
      <c r="M1519" s="14">
        <f t="shared" si="121"/>
        <v>41979.25</v>
      </c>
      <c r="N1519" t="b">
        <v>1</v>
      </c>
      <c r="O1519">
        <v>615</v>
      </c>
      <c r="P1519" t="b">
        <v>1</v>
      </c>
      <c r="Q1519" t="s">
        <v>8283</v>
      </c>
      <c r="R1519" s="10" t="s">
        <v>8336</v>
      </c>
      <c r="S1519" t="s">
        <v>8337</v>
      </c>
      <c r="T1519">
        <f t="shared" si="122"/>
        <v>162</v>
      </c>
      <c r="U1519">
        <f t="shared" si="123"/>
        <v>39.51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4">
        <f t="shared" si="120"/>
        <v>41760.8200462963</v>
      </c>
      <c r="L1520" s="13">
        <f t="shared" si="119"/>
        <v>2014</v>
      </c>
      <c r="M1520" s="14">
        <f t="shared" si="121"/>
        <v>41790.8200462963</v>
      </c>
      <c r="N1520" t="b">
        <v>1</v>
      </c>
      <c r="O1520">
        <v>236</v>
      </c>
      <c r="P1520" t="b">
        <v>1</v>
      </c>
      <c r="Q1520" t="s">
        <v>8283</v>
      </c>
      <c r="R1520" s="10" t="s">
        <v>8336</v>
      </c>
      <c r="S1520" t="s">
        <v>8337</v>
      </c>
      <c r="T1520">
        <f t="shared" si="122"/>
        <v>205</v>
      </c>
      <c r="U1520">
        <f t="shared" si="123"/>
        <v>130.53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4">
        <f t="shared" si="120"/>
        <v>41782.741701388892</v>
      </c>
      <c r="L1521" s="13">
        <f t="shared" si="119"/>
        <v>2014</v>
      </c>
      <c r="M1521" s="14">
        <f t="shared" si="121"/>
        <v>41810.915972222225</v>
      </c>
      <c r="N1521" t="b">
        <v>1</v>
      </c>
      <c r="O1521">
        <v>145</v>
      </c>
      <c r="P1521" t="b">
        <v>1</v>
      </c>
      <c r="Q1521" t="s">
        <v>8283</v>
      </c>
      <c r="R1521" s="10" t="s">
        <v>8336</v>
      </c>
      <c r="S1521" t="s">
        <v>8337</v>
      </c>
      <c r="T1521">
        <f t="shared" si="122"/>
        <v>103</v>
      </c>
      <c r="U1521">
        <f t="shared" si="123"/>
        <v>64.16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4">
        <f t="shared" si="120"/>
        <v>41955.857789351852</v>
      </c>
      <c r="L1522" s="13">
        <f t="shared" si="119"/>
        <v>2014</v>
      </c>
      <c r="M1522" s="14">
        <f t="shared" si="121"/>
        <v>41992.166666666672</v>
      </c>
      <c r="N1522" t="b">
        <v>1</v>
      </c>
      <c r="O1522">
        <v>167</v>
      </c>
      <c r="P1522" t="b">
        <v>1</v>
      </c>
      <c r="Q1522" t="s">
        <v>8283</v>
      </c>
      <c r="R1522" s="10" t="s">
        <v>8336</v>
      </c>
      <c r="S1522" t="s">
        <v>8337</v>
      </c>
      <c r="T1522">
        <f t="shared" si="122"/>
        <v>103</v>
      </c>
      <c r="U1522">
        <f t="shared" si="123"/>
        <v>111.53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4">
        <f t="shared" si="120"/>
        <v>42493.167719907404</v>
      </c>
      <c r="L1523" s="13">
        <f t="shared" si="119"/>
        <v>2016</v>
      </c>
      <c r="M1523" s="14">
        <f t="shared" si="121"/>
        <v>42528.167719907404</v>
      </c>
      <c r="N1523" t="b">
        <v>1</v>
      </c>
      <c r="O1523">
        <v>235</v>
      </c>
      <c r="P1523" t="b">
        <v>1</v>
      </c>
      <c r="Q1523" t="s">
        <v>8283</v>
      </c>
      <c r="R1523" s="10" t="s">
        <v>8336</v>
      </c>
      <c r="S1523" t="s">
        <v>8337</v>
      </c>
      <c r="T1523">
        <f t="shared" si="122"/>
        <v>107</v>
      </c>
      <c r="U1523">
        <f t="shared" si="123"/>
        <v>170.45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4">
        <f t="shared" si="120"/>
        <v>41899.830312500002</v>
      </c>
      <c r="L1524" s="13">
        <f t="shared" si="119"/>
        <v>2014</v>
      </c>
      <c r="M1524" s="14">
        <f t="shared" si="121"/>
        <v>41929.830312500002</v>
      </c>
      <c r="N1524" t="b">
        <v>1</v>
      </c>
      <c r="O1524">
        <v>452</v>
      </c>
      <c r="P1524" t="b">
        <v>1</v>
      </c>
      <c r="Q1524" t="s">
        <v>8283</v>
      </c>
      <c r="R1524" s="10" t="s">
        <v>8336</v>
      </c>
      <c r="S1524" t="s">
        <v>8337</v>
      </c>
      <c r="T1524">
        <f t="shared" si="122"/>
        <v>139</v>
      </c>
      <c r="U1524">
        <f t="shared" si="123"/>
        <v>133.74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4">
        <f t="shared" si="120"/>
        <v>41964.751342592594</v>
      </c>
      <c r="L1525" s="13">
        <f t="shared" si="119"/>
        <v>2014</v>
      </c>
      <c r="M1525" s="14">
        <f t="shared" si="121"/>
        <v>41996</v>
      </c>
      <c r="N1525" t="b">
        <v>1</v>
      </c>
      <c r="O1525">
        <v>241</v>
      </c>
      <c r="P1525" t="b">
        <v>1</v>
      </c>
      <c r="Q1525" t="s">
        <v>8283</v>
      </c>
      <c r="R1525" s="10" t="s">
        <v>8336</v>
      </c>
      <c r="S1525" t="s">
        <v>8337</v>
      </c>
      <c r="T1525">
        <f t="shared" si="122"/>
        <v>125</v>
      </c>
      <c r="U1525">
        <f t="shared" si="123"/>
        <v>95.83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4">
        <f t="shared" si="120"/>
        <v>42756.501041666663</v>
      </c>
      <c r="L1526" s="13">
        <f t="shared" si="119"/>
        <v>2017</v>
      </c>
      <c r="M1526" s="14">
        <f t="shared" si="121"/>
        <v>42786.501041666663</v>
      </c>
      <c r="N1526" t="b">
        <v>1</v>
      </c>
      <c r="O1526">
        <v>28</v>
      </c>
      <c r="P1526" t="b">
        <v>1</v>
      </c>
      <c r="Q1526" t="s">
        <v>8283</v>
      </c>
      <c r="R1526" s="10" t="s">
        <v>8336</v>
      </c>
      <c r="S1526" t="s">
        <v>8337</v>
      </c>
      <c r="T1526">
        <f t="shared" si="122"/>
        <v>207</v>
      </c>
      <c r="U1526">
        <f t="shared" si="123"/>
        <v>221.79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4">
        <f t="shared" si="120"/>
        <v>42570.702986111108</v>
      </c>
      <c r="L1527" s="13">
        <f t="shared" si="119"/>
        <v>2016</v>
      </c>
      <c r="M1527" s="14">
        <f t="shared" si="121"/>
        <v>42600.702986111108</v>
      </c>
      <c r="N1527" t="b">
        <v>1</v>
      </c>
      <c r="O1527">
        <v>140</v>
      </c>
      <c r="P1527" t="b">
        <v>1</v>
      </c>
      <c r="Q1527" t="s">
        <v>8283</v>
      </c>
      <c r="R1527" s="10" t="s">
        <v>8336</v>
      </c>
      <c r="S1527" t="s">
        <v>8337</v>
      </c>
      <c r="T1527">
        <f t="shared" si="122"/>
        <v>174</v>
      </c>
      <c r="U1527">
        <f t="shared" si="123"/>
        <v>32.32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4">
        <f t="shared" si="120"/>
        <v>42339.276006944448</v>
      </c>
      <c r="L1528" s="13">
        <f t="shared" si="119"/>
        <v>2015</v>
      </c>
      <c r="M1528" s="14">
        <f t="shared" si="121"/>
        <v>42388.276006944448</v>
      </c>
      <c r="N1528" t="b">
        <v>1</v>
      </c>
      <c r="O1528">
        <v>280</v>
      </c>
      <c r="P1528" t="b">
        <v>1</v>
      </c>
      <c r="Q1528" t="s">
        <v>8283</v>
      </c>
      <c r="R1528" s="10" t="s">
        <v>8336</v>
      </c>
      <c r="S1528" t="s">
        <v>8337</v>
      </c>
      <c r="T1528">
        <f t="shared" si="122"/>
        <v>120</v>
      </c>
      <c r="U1528">
        <f t="shared" si="123"/>
        <v>98.84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4">
        <f t="shared" si="120"/>
        <v>42780.600532407407</v>
      </c>
      <c r="L1529" s="13">
        <f t="shared" si="119"/>
        <v>2017</v>
      </c>
      <c r="M1529" s="14">
        <f t="shared" si="121"/>
        <v>42808.558865740735</v>
      </c>
      <c r="N1529" t="b">
        <v>1</v>
      </c>
      <c r="O1529">
        <v>70</v>
      </c>
      <c r="P1529" t="b">
        <v>1</v>
      </c>
      <c r="Q1529" t="s">
        <v>8283</v>
      </c>
      <c r="R1529" s="10" t="s">
        <v>8336</v>
      </c>
      <c r="S1529" t="s">
        <v>8337</v>
      </c>
      <c r="T1529">
        <f t="shared" si="122"/>
        <v>110</v>
      </c>
      <c r="U1529">
        <f t="shared" si="123"/>
        <v>55.22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4">
        <f t="shared" si="120"/>
        <v>42736.732893518521</v>
      </c>
      <c r="L1530" s="13">
        <f t="shared" si="119"/>
        <v>2017</v>
      </c>
      <c r="M1530" s="14">
        <f t="shared" si="121"/>
        <v>42767</v>
      </c>
      <c r="N1530" t="b">
        <v>1</v>
      </c>
      <c r="O1530">
        <v>160</v>
      </c>
      <c r="P1530" t="b">
        <v>1</v>
      </c>
      <c r="Q1530" t="s">
        <v>8283</v>
      </c>
      <c r="R1530" s="10" t="s">
        <v>8336</v>
      </c>
      <c r="S1530" t="s">
        <v>8337</v>
      </c>
      <c r="T1530">
        <f t="shared" si="122"/>
        <v>282</v>
      </c>
      <c r="U1530">
        <f t="shared" si="123"/>
        <v>52.79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4">
        <f t="shared" si="120"/>
        <v>42052.628703703704</v>
      </c>
      <c r="L1531" s="13">
        <f t="shared" si="119"/>
        <v>2015</v>
      </c>
      <c r="M1531" s="14">
        <f t="shared" si="121"/>
        <v>42082.587037037039</v>
      </c>
      <c r="N1531" t="b">
        <v>1</v>
      </c>
      <c r="O1531">
        <v>141</v>
      </c>
      <c r="P1531" t="b">
        <v>1</v>
      </c>
      <c r="Q1531" t="s">
        <v>8283</v>
      </c>
      <c r="R1531" s="10" t="s">
        <v>8336</v>
      </c>
      <c r="S1531" t="s">
        <v>8337</v>
      </c>
      <c r="T1531">
        <f t="shared" si="122"/>
        <v>101</v>
      </c>
      <c r="U1531">
        <f t="shared" si="123"/>
        <v>135.66999999999999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4">
        <f t="shared" si="120"/>
        <v>42275.767303240747</v>
      </c>
      <c r="L1532" s="13">
        <f t="shared" si="119"/>
        <v>2015</v>
      </c>
      <c r="M1532" s="14">
        <f t="shared" si="121"/>
        <v>42300.767303240747</v>
      </c>
      <c r="N1532" t="b">
        <v>1</v>
      </c>
      <c r="O1532">
        <v>874</v>
      </c>
      <c r="P1532" t="b">
        <v>1</v>
      </c>
      <c r="Q1532" t="s">
        <v>8283</v>
      </c>
      <c r="R1532" s="10" t="s">
        <v>8336</v>
      </c>
      <c r="S1532" t="s">
        <v>8337</v>
      </c>
      <c r="T1532">
        <f t="shared" si="122"/>
        <v>135</v>
      </c>
      <c r="U1532">
        <f t="shared" si="123"/>
        <v>53.99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4">
        <f t="shared" si="120"/>
        <v>41941.802384259259</v>
      </c>
      <c r="L1533" s="13">
        <f t="shared" si="119"/>
        <v>2014</v>
      </c>
      <c r="M1533" s="14">
        <f t="shared" si="121"/>
        <v>41974.125</v>
      </c>
      <c r="N1533" t="b">
        <v>1</v>
      </c>
      <c r="O1533">
        <v>73</v>
      </c>
      <c r="P1533" t="b">
        <v>1</v>
      </c>
      <c r="Q1533" t="s">
        <v>8283</v>
      </c>
      <c r="R1533" s="10" t="s">
        <v>8336</v>
      </c>
      <c r="S1533" t="s">
        <v>8337</v>
      </c>
      <c r="T1533">
        <f t="shared" si="122"/>
        <v>176</v>
      </c>
      <c r="U1533">
        <f t="shared" si="123"/>
        <v>56.64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4">
        <f t="shared" si="120"/>
        <v>42391.475289351853</v>
      </c>
      <c r="L1534" s="13">
        <f t="shared" si="119"/>
        <v>2016</v>
      </c>
      <c r="M1534" s="14">
        <f t="shared" si="121"/>
        <v>42415.625</v>
      </c>
      <c r="N1534" t="b">
        <v>1</v>
      </c>
      <c r="O1534">
        <v>294</v>
      </c>
      <c r="P1534" t="b">
        <v>1</v>
      </c>
      <c r="Q1534" t="s">
        <v>8283</v>
      </c>
      <c r="R1534" s="10" t="s">
        <v>8336</v>
      </c>
      <c r="S1534" t="s">
        <v>8337</v>
      </c>
      <c r="T1534">
        <f t="shared" si="122"/>
        <v>484</v>
      </c>
      <c r="U1534">
        <f t="shared" si="123"/>
        <v>82.32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4">
        <f t="shared" si="120"/>
        <v>42443.00204861111</v>
      </c>
      <c r="L1535" s="13">
        <f t="shared" si="119"/>
        <v>2016</v>
      </c>
      <c r="M1535" s="14">
        <f t="shared" si="121"/>
        <v>42492.165972222225</v>
      </c>
      <c r="N1535" t="b">
        <v>1</v>
      </c>
      <c r="O1535">
        <v>740</v>
      </c>
      <c r="P1535" t="b">
        <v>1</v>
      </c>
      <c r="Q1535" t="s">
        <v>8283</v>
      </c>
      <c r="R1535" s="10" t="s">
        <v>8336</v>
      </c>
      <c r="S1535" t="s">
        <v>8337</v>
      </c>
      <c r="T1535">
        <f t="shared" si="122"/>
        <v>145</v>
      </c>
      <c r="U1535">
        <f t="shared" si="123"/>
        <v>88.26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4">
        <f t="shared" si="120"/>
        <v>42221.67432870371</v>
      </c>
      <c r="L1536" s="13">
        <f t="shared" si="119"/>
        <v>2015</v>
      </c>
      <c r="M1536" s="14">
        <f t="shared" si="121"/>
        <v>42251.67432870371</v>
      </c>
      <c r="N1536" t="b">
        <v>1</v>
      </c>
      <c r="O1536">
        <v>369</v>
      </c>
      <c r="P1536" t="b">
        <v>1</v>
      </c>
      <c r="Q1536" t="s">
        <v>8283</v>
      </c>
      <c r="R1536" s="10" t="s">
        <v>8336</v>
      </c>
      <c r="S1536" t="s">
        <v>8337</v>
      </c>
      <c r="T1536">
        <f t="shared" si="122"/>
        <v>418</v>
      </c>
      <c r="U1536">
        <f t="shared" si="123"/>
        <v>84.91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4">
        <f t="shared" si="120"/>
        <v>42484.829062500001</v>
      </c>
      <c r="L1537" s="13">
        <f t="shared" si="119"/>
        <v>2016</v>
      </c>
      <c r="M1537" s="14">
        <f t="shared" si="121"/>
        <v>42513.916666666672</v>
      </c>
      <c r="N1537" t="b">
        <v>1</v>
      </c>
      <c r="O1537">
        <v>110</v>
      </c>
      <c r="P1537" t="b">
        <v>1</v>
      </c>
      <c r="Q1537" t="s">
        <v>8283</v>
      </c>
      <c r="R1537" s="10" t="s">
        <v>8336</v>
      </c>
      <c r="S1537" t="s">
        <v>8337</v>
      </c>
      <c r="T1537">
        <f t="shared" si="122"/>
        <v>132</v>
      </c>
      <c r="U1537">
        <f t="shared" si="123"/>
        <v>48.15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4">
        <f t="shared" si="120"/>
        <v>42213.802199074074</v>
      </c>
      <c r="L1538" s="13">
        <f t="shared" si="119"/>
        <v>2015</v>
      </c>
      <c r="M1538" s="14">
        <f t="shared" si="121"/>
        <v>42243.802199074074</v>
      </c>
      <c r="N1538" t="b">
        <v>1</v>
      </c>
      <c r="O1538">
        <v>455</v>
      </c>
      <c r="P1538" t="b">
        <v>1</v>
      </c>
      <c r="Q1538" t="s">
        <v>8283</v>
      </c>
      <c r="R1538" s="10" t="s">
        <v>8336</v>
      </c>
      <c r="S1538" t="s">
        <v>8337</v>
      </c>
      <c r="T1538">
        <f t="shared" si="122"/>
        <v>250</v>
      </c>
      <c r="U1538">
        <f t="shared" si="123"/>
        <v>66.02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4">
        <f t="shared" si="120"/>
        <v>42552.315127314811</v>
      </c>
      <c r="L1539" s="13">
        <f t="shared" ref="L1539:L1602" si="124">YEAR(K1539)</f>
        <v>2016</v>
      </c>
      <c r="M1539" s="14">
        <f t="shared" si="121"/>
        <v>42588.75</v>
      </c>
      <c r="N1539" t="b">
        <v>1</v>
      </c>
      <c r="O1539">
        <v>224</v>
      </c>
      <c r="P1539" t="b">
        <v>1</v>
      </c>
      <c r="Q1539" t="s">
        <v>8283</v>
      </c>
      <c r="R1539" s="10" t="s">
        <v>8336</v>
      </c>
      <c r="S1539" t="s">
        <v>8337</v>
      </c>
      <c r="T1539">
        <f t="shared" si="122"/>
        <v>180</v>
      </c>
      <c r="U1539">
        <f t="shared" si="123"/>
        <v>96.38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4">
        <f t="shared" si="120"/>
        <v>41981.782060185185</v>
      </c>
      <c r="L1540" s="13">
        <f t="shared" si="124"/>
        <v>2014</v>
      </c>
      <c r="M1540" s="14">
        <f t="shared" si="121"/>
        <v>42026.782060185185</v>
      </c>
      <c r="N1540" t="b">
        <v>1</v>
      </c>
      <c r="O1540">
        <v>46</v>
      </c>
      <c r="P1540" t="b">
        <v>1</v>
      </c>
      <c r="Q1540" t="s">
        <v>8283</v>
      </c>
      <c r="R1540" s="10" t="s">
        <v>8336</v>
      </c>
      <c r="S1540" t="s">
        <v>8337</v>
      </c>
      <c r="T1540">
        <f t="shared" si="122"/>
        <v>103</v>
      </c>
      <c r="U1540">
        <f t="shared" si="123"/>
        <v>156.16999999999999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4">
        <f t="shared" si="120"/>
        <v>42705.919201388882</v>
      </c>
      <c r="L1541" s="13">
        <f t="shared" si="124"/>
        <v>2016</v>
      </c>
      <c r="M1541" s="14">
        <f t="shared" si="121"/>
        <v>42738.919201388882</v>
      </c>
      <c r="N1541" t="b">
        <v>0</v>
      </c>
      <c r="O1541">
        <v>284</v>
      </c>
      <c r="P1541" t="b">
        <v>1</v>
      </c>
      <c r="Q1541" t="s">
        <v>8283</v>
      </c>
      <c r="R1541" s="10" t="s">
        <v>8336</v>
      </c>
      <c r="S1541" t="s">
        <v>8337</v>
      </c>
      <c r="T1541">
        <f t="shared" si="122"/>
        <v>136</v>
      </c>
      <c r="U1541">
        <f t="shared" si="123"/>
        <v>95.76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4">
        <f t="shared" si="120"/>
        <v>41939.00712962963</v>
      </c>
      <c r="L1542" s="13">
        <f t="shared" si="124"/>
        <v>2014</v>
      </c>
      <c r="M1542" s="14">
        <f t="shared" si="121"/>
        <v>41969.052083333328</v>
      </c>
      <c r="N1542" t="b">
        <v>1</v>
      </c>
      <c r="O1542">
        <v>98</v>
      </c>
      <c r="P1542" t="b">
        <v>1</v>
      </c>
      <c r="Q1542" t="s">
        <v>8283</v>
      </c>
      <c r="R1542" s="10" t="s">
        <v>8336</v>
      </c>
      <c r="S1542" t="s">
        <v>8337</v>
      </c>
      <c r="T1542">
        <f t="shared" si="122"/>
        <v>118</v>
      </c>
      <c r="U1542">
        <f t="shared" si="123"/>
        <v>180.41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4">
        <f t="shared" si="120"/>
        <v>41974.712245370371</v>
      </c>
      <c r="L1543" s="13">
        <f t="shared" si="124"/>
        <v>2014</v>
      </c>
      <c r="M1543" s="14">
        <f t="shared" si="121"/>
        <v>42004.712245370371</v>
      </c>
      <c r="N1543" t="b">
        <v>0</v>
      </c>
      <c r="O1543">
        <v>2</v>
      </c>
      <c r="P1543" t="b">
        <v>0</v>
      </c>
      <c r="Q1543" t="s">
        <v>8287</v>
      </c>
      <c r="R1543" s="10" t="s">
        <v>8336</v>
      </c>
      <c r="S1543" t="s">
        <v>8341</v>
      </c>
      <c r="T1543">
        <f t="shared" si="122"/>
        <v>0</v>
      </c>
      <c r="U1543">
        <f t="shared" si="123"/>
        <v>3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4">
        <f t="shared" si="120"/>
        <v>42170.996527777781</v>
      </c>
      <c r="L1544" s="13">
        <f t="shared" si="124"/>
        <v>2015</v>
      </c>
      <c r="M1544" s="14">
        <f t="shared" si="121"/>
        <v>42185.996527777781</v>
      </c>
      <c r="N1544" t="b">
        <v>0</v>
      </c>
      <c r="O1544">
        <v>1</v>
      </c>
      <c r="P1544" t="b">
        <v>0</v>
      </c>
      <c r="Q1544" t="s">
        <v>8287</v>
      </c>
      <c r="R1544" s="10" t="s">
        <v>8336</v>
      </c>
      <c r="S1544" t="s">
        <v>8341</v>
      </c>
      <c r="T1544">
        <f t="shared" si="122"/>
        <v>4</v>
      </c>
      <c r="U1544">
        <f t="shared" si="123"/>
        <v>20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4">
        <f t="shared" si="120"/>
        <v>41935.509652777779</v>
      </c>
      <c r="L1545" s="13">
        <f t="shared" si="124"/>
        <v>2014</v>
      </c>
      <c r="M1545" s="14">
        <f t="shared" si="121"/>
        <v>41965.551319444443</v>
      </c>
      <c r="N1545" t="b">
        <v>0</v>
      </c>
      <c r="O1545">
        <v>1</v>
      </c>
      <c r="P1545" t="b">
        <v>0</v>
      </c>
      <c r="Q1545" t="s">
        <v>8287</v>
      </c>
      <c r="R1545" s="10" t="s">
        <v>8336</v>
      </c>
      <c r="S1545" t="s">
        <v>8341</v>
      </c>
      <c r="T1545">
        <f t="shared" si="122"/>
        <v>0</v>
      </c>
      <c r="U1545">
        <f t="shared" si="123"/>
        <v>10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4">
        <f t="shared" ref="K1546:K1609" si="125">(((J1546/60)/60)/24)+DATE(1970,1,1)</f>
        <v>42053.051203703704</v>
      </c>
      <c r="L1546" s="13">
        <f t="shared" si="124"/>
        <v>2015</v>
      </c>
      <c r="M1546" s="14">
        <f t="shared" ref="M1546:M1609" si="126">(((I1546/60)/60)/24)+DATE(1970,1,1)</f>
        <v>42095.012499999997</v>
      </c>
      <c r="N1546" t="b">
        <v>0</v>
      </c>
      <c r="O1546">
        <v>0</v>
      </c>
      <c r="P1546" t="b">
        <v>0</v>
      </c>
      <c r="Q1546" t="s">
        <v>8287</v>
      </c>
      <c r="R1546" s="10" t="s">
        <v>8336</v>
      </c>
      <c r="S1546" t="s">
        <v>8341</v>
      </c>
      <c r="T1546">
        <f t="shared" ref="T1546:T1609" si="127">ROUND(E1546/D1546*100,0)</f>
        <v>0</v>
      </c>
      <c r="U1546">
        <f t="shared" ref="U1546:U1609" si="128">IFERROR(ROUND(E1546/O1546,2),0)</f>
        <v>0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4">
        <f t="shared" si="125"/>
        <v>42031.884652777779</v>
      </c>
      <c r="L1547" s="13">
        <f t="shared" si="124"/>
        <v>2015</v>
      </c>
      <c r="M1547" s="14">
        <f t="shared" si="126"/>
        <v>42065.886111111111</v>
      </c>
      <c r="N1547" t="b">
        <v>0</v>
      </c>
      <c r="O1547">
        <v>1</v>
      </c>
      <c r="P1547" t="b">
        <v>0</v>
      </c>
      <c r="Q1547" t="s">
        <v>8287</v>
      </c>
      <c r="R1547" s="10" t="s">
        <v>8336</v>
      </c>
      <c r="S1547" t="s">
        <v>8341</v>
      </c>
      <c r="T1547">
        <f t="shared" si="127"/>
        <v>0</v>
      </c>
      <c r="U1547">
        <f t="shared" si="128"/>
        <v>1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4">
        <f t="shared" si="125"/>
        <v>41839.212951388887</v>
      </c>
      <c r="L1548" s="13">
        <f t="shared" si="124"/>
        <v>2014</v>
      </c>
      <c r="M1548" s="14">
        <f t="shared" si="126"/>
        <v>41899.212951388887</v>
      </c>
      <c r="N1548" t="b">
        <v>0</v>
      </c>
      <c r="O1548">
        <v>11</v>
      </c>
      <c r="P1548" t="b">
        <v>0</v>
      </c>
      <c r="Q1548" t="s">
        <v>8287</v>
      </c>
      <c r="R1548" s="10" t="s">
        <v>8336</v>
      </c>
      <c r="S1548" t="s">
        <v>8341</v>
      </c>
      <c r="T1548">
        <f t="shared" si="127"/>
        <v>29</v>
      </c>
      <c r="U1548">
        <f t="shared" si="128"/>
        <v>26.27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4">
        <f t="shared" si="125"/>
        <v>42782.426875000005</v>
      </c>
      <c r="L1549" s="13">
        <f t="shared" si="124"/>
        <v>2017</v>
      </c>
      <c r="M1549" s="14">
        <f t="shared" si="126"/>
        <v>42789.426875000005</v>
      </c>
      <c r="N1549" t="b">
        <v>0</v>
      </c>
      <c r="O1549">
        <v>0</v>
      </c>
      <c r="P1549" t="b">
        <v>0</v>
      </c>
      <c r="Q1549" t="s">
        <v>8287</v>
      </c>
      <c r="R1549" s="10" t="s">
        <v>8336</v>
      </c>
      <c r="S1549" t="s">
        <v>8341</v>
      </c>
      <c r="T1549">
        <f t="shared" si="127"/>
        <v>0</v>
      </c>
      <c r="U1549">
        <f t="shared" si="128"/>
        <v>0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4">
        <f t="shared" si="125"/>
        <v>42286.88217592593</v>
      </c>
      <c r="L1550" s="13">
        <f t="shared" si="124"/>
        <v>2015</v>
      </c>
      <c r="M1550" s="14">
        <f t="shared" si="126"/>
        <v>42316.923842592587</v>
      </c>
      <c r="N1550" t="b">
        <v>0</v>
      </c>
      <c r="O1550">
        <v>1</v>
      </c>
      <c r="P1550" t="b">
        <v>0</v>
      </c>
      <c r="Q1550" t="s">
        <v>8287</v>
      </c>
      <c r="R1550" s="10" t="s">
        <v>8336</v>
      </c>
      <c r="S1550" t="s">
        <v>8341</v>
      </c>
      <c r="T1550">
        <f t="shared" si="127"/>
        <v>9</v>
      </c>
      <c r="U1550">
        <f t="shared" si="128"/>
        <v>60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4">
        <f t="shared" si="125"/>
        <v>42281.136099537034</v>
      </c>
      <c r="L1551" s="13">
        <f t="shared" si="124"/>
        <v>2015</v>
      </c>
      <c r="M1551" s="14">
        <f t="shared" si="126"/>
        <v>42311.177766203706</v>
      </c>
      <c r="N1551" t="b">
        <v>0</v>
      </c>
      <c r="O1551">
        <v>6</v>
      </c>
      <c r="P1551" t="b">
        <v>0</v>
      </c>
      <c r="Q1551" t="s">
        <v>8287</v>
      </c>
      <c r="R1551" s="10" t="s">
        <v>8336</v>
      </c>
      <c r="S1551" t="s">
        <v>8341</v>
      </c>
      <c r="T1551">
        <f t="shared" si="127"/>
        <v>34</v>
      </c>
      <c r="U1551">
        <f t="shared" si="128"/>
        <v>28.33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4">
        <f t="shared" si="125"/>
        <v>42472.449467592596</v>
      </c>
      <c r="L1552" s="13">
        <f t="shared" si="124"/>
        <v>2016</v>
      </c>
      <c r="M1552" s="14">
        <f t="shared" si="126"/>
        <v>42502.449467592596</v>
      </c>
      <c r="N1552" t="b">
        <v>0</v>
      </c>
      <c r="O1552">
        <v>7</v>
      </c>
      <c r="P1552" t="b">
        <v>0</v>
      </c>
      <c r="Q1552" t="s">
        <v>8287</v>
      </c>
      <c r="R1552" s="10" t="s">
        <v>8336</v>
      </c>
      <c r="S1552" t="s">
        <v>8341</v>
      </c>
      <c r="T1552">
        <f t="shared" si="127"/>
        <v>13</v>
      </c>
      <c r="U1552">
        <f t="shared" si="128"/>
        <v>14.43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4">
        <f t="shared" si="125"/>
        <v>42121.824525462958</v>
      </c>
      <c r="L1553" s="13">
        <f t="shared" si="124"/>
        <v>2015</v>
      </c>
      <c r="M1553" s="14">
        <f t="shared" si="126"/>
        <v>42151.824525462958</v>
      </c>
      <c r="N1553" t="b">
        <v>0</v>
      </c>
      <c r="O1553">
        <v>0</v>
      </c>
      <c r="P1553" t="b">
        <v>0</v>
      </c>
      <c r="Q1553" t="s">
        <v>8287</v>
      </c>
      <c r="R1553" s="10" t="s">
        <v>8336</v>
      </c>
      <c r="S1553" t="s">
        <v>8341</v>
      </c>
      <c r="T1553">
        <f t="shared" si="127"/>
        <v>0</v>
      </c>
      <c r="U1553">
        <f t="shared" si="128"/>
        <v>0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4">
        <f t="shared" si="125"/>
        <v>41892.688750000001</v>
      </c>
      <c r="L1554" s="13">
        <f t="shared" si="124"/>
        <v>2014</v>
      </c>
      <c r="M1554" s="14">
        <f t="shared" si="126"/>
        <v>41913.165972222225</v>
      </c>
      <c r="N1554" t="b">
        <v>0</v>
      </c>
      <c r="O1554">
        <v>16</v>
      </c>
      <c r="P1554" t="b">
        <v>0</v>
      </c>
      <c r="Q1554" t="s">
        <v>8287</v>
      </c>
      <c r="R1554" s="10" t="s">
        <v>8336</v>
      </c>
      <c r="S1554" t="s">
        <v>8341</v>
      </c>
      <c r="T1554">
        <f t="shared" si="127"/>
        <v>49</v>
      </c>
      <c r="U1554">
        <f t="shared" si="128"/>
        <v>132.19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4">
        <f t="shared" si="125"/>
        <v>42219.282951388886</v>
      </c>
      <c r="L1555" s="13">
        <f t="shared" si="124"/>
        <v>2015</v>
      </c>
      <c r="M1555" s="14">
        <f t="shared" si="126"/>
        <v>42249.282951388886</v>
      </c>
      <c r="N1555" t="b">
        <v>0</v>
      </c>
      <c r="O1555">
        <v>0</v>
      </c>
      <c r="P1555" t="b">
        <v>0</v>
      </c>
      <c r="Q1555" t="s">
        <v>8287</v>
      </c>
      <c r="R1555" s="10" t="s">
        <v>8336</v>
      </c>
      <c r="S1555" t="s">
        <v>8341</v>
      </c>
      <c r="T1555">
        <f t="shared" si="127"/>
        <v>0</v>
      </c>
      <c r="U1555">
        <f t="shared" si="128"/>
        <v>0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4">
        <f t="shared" si="125"/>
        <v>42188.252199074079</v>
      </c>
      <c r="L1556" s="13">
        <f t="shared" si="124"/>
        <v>2015</v>
      </c>
      <c r="M1556" s="14">
        <f t="shared" si="126"/>
        <v>42218.252199074079</v>
      </c>
      <c r="N1556" t="b">
        <v>0</v>
      </c>
      <c r="O1556">
        <v>0</v>
      </c>
      <c r="P1556" t="b">
        <v>0</v>
      </c>
      <c r="Q1556" t="s">
        <v>8287</v>
      </c>
      <c r="R1556" s="10" t="s">
        <v>8336</v>
      </c>
      <c r="S1556" t="s">
        <v>8341</v>
      </c>
      <c r="T1556">
        <f t="shared" si="127"/>
        <v>0</v>
      </c>
      <c r="U1556">
        <f t="shared" si="128"/>
        <v>0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4">
        <f t="shared" si="125"/>
        <v>42241.613796296297</v>
      </c>
      <c r="L1557" s="13">
        <f t="shared" si="124"/>
        <v>2015</v>
      </c>
      <c r="M1557" s="14">
        <f t="shared" si="126"/>
        <v>42264.708333333328</v>
      </c>
      <c r="N1557" t="b">
        <v>0</v>
      </c>
      <c r="O1557">
        <v>0</v>
      </c>
      <c r="P1557" t="b">
        <v>0</v>
      </c>
      <c r="Q1557" t="s">
        <v>8287</v>
      </c>
      <c r="R1557" s="10" t="s">
        <v>8336</v>
      </c>
      <c r="S1557" t="s">
        <v>8341</v>
      </c>
      <c r="T1557">
        <f t="shared" si="127"/>
        <v>0</v>
      </c>
      <c r="U1557">
        <f t="shared" si="128"/>
        <v>0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4">
        <f t="shared" si="125"/>
        <v>42525.153055555551</v>
      </c>
      <c r="L1558" s="13">
        <f t="shared" si="124"/>
        <v>2016</v>
      </c>
      <c r="M1558" s="14">
        <f t="shared" si="126"/>
        <v>42555.153055555551</v>
      </c>
      <c r="N1558" t="b">
        <v>0</v>
      </c>
      <c r="O1558">
        <v>12</v>
      </c>
      <c r="P1558" t="b">
        <v>0</v>
      </c>
      <c r="Q1558" t="s">
        <v>8287</v>
      </c>
      <c r="R1558" s="10" t="s">
        <v>8336</v>
      </c>
      <c r="S1558" t="s">
        <v>8341</v>
      </c>
      <c r="T1558">
        <f t="shared" si="127"/>
        <v>45</v>
      </c>
      <c r="U1558">
        <f t="shared" si="128"/>
        <v>56.42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4">
        <f t="shared" si="125"/>
        <v>41871.65315972222</v>
      </c>
      <c r="L1559" s="13">
        <f t="shared" si="124"/>
        <v>2014</v>
      </c>
      <c r="M1559" s="14">
        <f t="shared" si="126"/>
        <v>41902.65315972222</v>
      </c>
      <c r="N1559" t="b">
        <v>0</v>
      </c>
      <c r="O1559">
        <v>1</v>
      </c>
      <c r="P1559" t="b">
        <v>0</v>
      </c>
      <c r="Q1559" t="s">
        <v>8287</v>
      </c>
      <c r="R1559" s="10" t="s">
        <v>8336</v>
      </c>
      <c r="S1559" t="s">
        <v>8341</v>
      </c>
      <c r="T1559">
        <f t="shared" si="127"/>
        <v>4</v>
      </c>
      <c r="U1559">
        <f t="shared" si="128"/>
        <v>100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4">
        <f t="shared" si="125"/>
        <v>42185.397673611107</v>
      </c>
      <c r="L1560" s="13">
        <f t="shared" si="124"/>
        <v>2015</v>
      </c>
      <c r="M1560" s="14">
        <f t="shared" si="126"/>
        <v>42244.508333333331</v>
      </c>
      <c r="N1560" t="b">
        <v>0</v>
      </c>
      <c r="O1560">
        <v>3</v>
      </c>
      <c r="P1560" t="b">
        <v>0</v>
      </c>
      <c r="Q1560" t="s">
        <v>8287</v>
      </c>
      <c r="R1560" s="10" t="s">
        <v>8336</v>
      </c>
      <c r="S1560" t="s">
        <v>8341</v>
      </c>
      <c r="T1560">
        <f t="shared" si="127"/>
        <v>5</v>
      </c>
      <c r="U1560">
        <f t="shared" si="128"/>
        <v>11.67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4">
        <f t="shared" si="125"/>
        <v>42108.05322916666</v>
      </c>
      <c r="L1561" s="13">
        <f t="shared" si="124"/>
        <v>2015</v>
      </c>
      <c r="M1561" s="14">
        <f t="shared" si="126"/>
        <v>42123.05322916666</v>
      </c>
      <c r="N1561" t="b">
        <v>0</v>
      </c>
      <c r="O1561">
        <v>1</v>
      </c>
      <c r="P1561" t="b">
        <v>0</v>
      </c>
      <c r="Q1561" t="s">
        <v>8287</v>
      </c>
      <c r="R1561" s="10" t="s">
        <v>8336</v>
      </c>
      <c r="S1561" t="s">
        <v>8341</v>
      </c>
      <c r="T1561">
        <f t="shared" si="127"/>
        <v>0</v>
      </c>
      <c r="U1561">
        <f t="shared" si="128"/>
        <v>50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4">
        <f t="shared" si="125"/>
        <v>41936.020752314813</v>
      </c>
      <c r="L1562" s="13">
        <f t="shared" si="124"/>
        <v>2014</v>
      </c>
      <c r="M1562" s="14">
        <f t="shared" si="126"/>
        <v>41956.062418981484</v>
      </c>
      <c r="N1562" t="b">
        <v>0</v>
      </c>
      <c r="O1562">
        <v>4</v>
      </c>
      <c r="P1562" t="b">
        <v>0</v>
      </c>
      <c r="Q1562" t="s">
        <v>8287</v>
      </c>
      <c r="R1562" s="10" t="s">
        <v>8336</v>
      </c>
      <c r="S1562" t="s">
        <v>8341</v>
      </c>
      <c r="T1562">
        <f t="shared" si="127"/>
        <v>4</v>
      </c>
      <c r="U1562">
        <f t="shared" si="128"/>
        <v>23.5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4">
        <f t="shared" si="125"/>
        <v>41555.041701388887</v>
      </c>
      <c r="L1563" s="13">
        <f t="shared" si="124"/>
        <v>2013</v>
      </c>
      <c r="M1563" s="14">
        <f t="shared" si="126"/>
        <v>41585.083368055559</v>
      </c>
      <c r="N1563" t="b">
        <v>0</v>
      </c>
      <c r="O1563">
        <v>1</v>
      </c>
      <c r="P1563" t="b">
        <v>0</v>
      </c>
      <c r="Q1563" t="s">
        <v>8288</v>
      </c>
      <c r="R1563" s="10" t="s">
        <v>8320</v>
      </c>
      <c r="S1563" t="s">
        <v>8342</v>
      </c>
      <c r="T1563">
        <f t="shared" si="127"/>
        <v>1</v>
      </c>
      <c r="U1563">
        <f t="shared" si="128"/>
        <v>67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4">
        <f t="shared" si="125"/>
        <v>40079.566157407404</v>
      </c>
      <c r="L1564" s="13">
        <f t="shared" si="124"/>
        <v>2009</v>
      </c>
      <c r="M1564" s="14">
        <f t="shared" si="126"/>
        <v>40149.034722222219</v>
      </c>
      <c r="N1564" t="b">
        <v>0</v>
      </c>
      <c r="O1564">
        <v>0</v>
      </c>
      <c r="P1564" t="b">
        <v>0</v>
      </c>
      <c r="Q1564" t="s">
        <v>8288</v>
      </c>
      <c r="R1564" s="10" t="s">
        <v>8320</v>
      </c>
      <c r="S1564" t="s">
        <v>8342</v>
      </c>
      <c r="T1564">
        <f t="shared" si="127"/>
        <v>0</v>
      </c>
      <c r="U1564">
        <f t="shared" si="128"/>
        <v>0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4">
        <f t="shared" si="125"/>
        <v>41652.742488425924</v>
      </c>
      <c r="L1565" s="13">
        <f t="shared" si="124"/>
        <v>2014</v>
      </c>
      <c r="M1565" s="14">
        <f t="shared" si="126"/>
        <v>41712.700821759259</v>
      </c>
      <c r="N1565" t="b">
        <v>0</v>
      </c>
      <c r="O1565">
        <v>2</v>
      </c>
      <c r="P1565" t="b">
        <v>0</v>
      </c>
      <c r="Q1565" t="s">
        <v>8288</v>
      </c>
      <c r="R1565" s="10" t="s">
        <v>8320</v>
      </c>
      <c r="S1565" t="s">
        <v>8342</v>
      </c>
      <c r="T1565">
        <f t="shared" si="127"/>
        <v>1</v>
      </c>
      <c r="U1565">
        <f t="shared" si="128"/>
        <v>42.5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4">
        <f t="shared" si="125"/>
        <v>42121.367002314815</v>
      </c>
      <c r="L1566" s="13">
        <f t="shared" si="124"/>
        <v>2015</v>
      </c>
      <c r="M1566" s="14">
        <f t="shared" si="126"/>
        <v>42152.836805555555</v>
      </c>
      <c r="N1566" t="b">
        <v>0</v>
      </c>
      <c r="O1566">
        <v>1</v>
      </c>
      <c r="P1566" t="b">
        <v>0</v>
      </c>
      <c r="Q1566" t="s">
        <v>8288</v>
      </c>
      <c r="R1566" s="10" t="s">
        <v>8320</v>
      </c>
      <c r="S1566" t="s">
        <v>8342</v>
      </c>
      <c r="T1566">
        <f t="shared" si="127"/>
        <v>0</v>
      </c>
      <c r="U1566">
        <f t="shared" si="128"/>
        <v>10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4">
        <f t="shared" si="125"/>
        <v>40672.729872685188</v>
      </c>
      <c r="L1567" s="13">
        <f t="shared" si="124"/>
        <v>2011</v>
      </c>
      <c r="M1567" s="14">
        <f t="shared" si="126"/>
        <v>40702.729872685188</v>
      </c>
      <c r="N1567" t="b">
        <v>0</v>
      </c>
      <c r="O1567">
        <v>1</v>
      </c>
      <c r="P1567" t="b">
        <v>0</v>
      </c>
      <c r="Q1567" t="s">
        <v>8288</v>
      </c>
      <c r="R1567" s="10" t="s">
        <v>8320</v>
      </c>
      <c r="S1567" t="s">
        <v>8342</v>
      </c>
      <c r="T1567">
        <f t="shared" si="127"/>
        <v>3</v>
      </c>
      <c r="U1567">
        <f t="shared" si="128"/>
        <v>100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4">
        <f t="shared" si="125"/>
        <v>42549.916712962964</v>
      </c>
      <c r="L1568" s="13">
        <f t="shared" si="124"/>
        <v>2016</v>
      </c>
      <c r="M1568" s="14">
        <f t="shared" si="126"/>
        <v>42578.916666666672</v>
      </c>
      <c r="N1568" t="b">
        <v>0</v>
      </c>
      <c r="O1568">
        <v>59</v>
      </c>
      <c r="P1568" t="b">
        <v>0</v>
      </c>
      <c r="Q1568" t="s">
        <v>8288</v>
      </c>
      <c r="R1568" s="10" t="s">
        <v>8320</v>
      </c>
      <c r="S1568" t="s">
        <v>8342</v>
      </c>
      <c r="T1568">
        <f t="shared" si="127"/>
        <v>21</v>
      </c>
      <c r="U1568">
        <f t="shared" si="128"/>
        <v>108.05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4">
        <f t="shared" si="125"/>
        <v>41671.936863425923</v>
      </c>
      <c r="L1569" s="13">
        <f t="shared" si="124"/>
        <v>2014</v>
      </c>
      <c r="M1569" s="14">
        <f t="shared" si="126"/>
        <v>41687</v>
      </c>
      <c r="N1569" t="b">
        <v>0</v>
      </c>
      <c r="O1569">
        <v>13</v>
      </c>
      <c r="P1569" t="b">
        <v>0</v>
      </c>
      <c r="Q1569" t="s">
        <v>8288</v>
      </c>
      <c r="R1569" s="10" t="s">
        <v>8320</v>
      </c>
      <c r="S1569" t="s">
        <v>8342</v>
      </c>
      <c r="T1569">
        <f t="shared" si="127"/>
        <v>4</v>
      </c>
      <c r="U1569">
        <f t="shared" si="128"/>
        <v>26.92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4">
        <f t="shared" si="125"/>
        <v>41962.062326388885</v>
      </c>
      <c r="L1570" s="13">
        <f t="shared" si="124"/>
        <v>2014</v>
      </c>
      <c r="M1570" s="14">
        <f t="shared" si="126"/>
        <v>41997.062326388885</v>
      </c>
      <c r="N1570" t="b">
        <v>0</v>
      </c>
      <c r="O1570">
        <v>22</v>
      </c>
      <c r="P1570" t="b">
        <v>0</v>
      </c>
      <c r="Q1570" t="s">
        <v>8288</v>
      </c>
      <c r="R1570" s="10" t="s">
        <v>8320</v>
      </c>
      <c r="S1570" t="s">
        <v>8342</v>
      </c>
      <c r="T1570">
        <f t="shared" si="127"/>
        <v>14</v>
      </c>
      <c r="U1570">
        <f t="shared" si="128"/>
        <v>155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4">
        <f t="shared" si="125"/>
        <v>41389.679560185185</v>
      </c>
      <c r="L1571" s="13">
        <f t="shared" si="124"/>
        <v>2013</v>
      </c>
      <c r="M1571" s="14">
        <f t="shared" si="126"/>
        <v>41419.679560185185</v>
      </c>
      <c r="N1571" t="b">
        <v>0</v>
      </c>
      <c r="O1571">
        <v>0</v>
      </c>
      <c r="P1571" t="b">
        <v>0</v>
      </c>
      <c r="Q1571" t="s">
        <v>8288</v>
      </c>
      <c r="R1571" s="10" t="s">
        <v>8320</v>
      </c>
      <c r="S1571" t="s">
        <v>8342</v>
      </c>
      <c r="T1571">
        <f t="shared" si="127"/>
        <v>0</v>
      </c>
      <c r="U1571">
        <f t="shared" si="128"/>
        <v>0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4">
        <f t="shared" si="125"/>
        <v>42438.813449074078</v>
      </c>
      <c r="L1572" s="13">
        <f t="shared" si="124"/>
        <v>2016</v>
      </c>
      <c r="M1572" s="14">
        <f t="shared" si="126"/>
        <v>42468.771782407406</v>
      </c>
      <c r="N1572" t="b">
        <v>0</v>
      </c>
      <c r="O1572">
        <v>52</v>
      </c>
      <c r="P1572" t="b">
        <v>0</v>
      </c>
      <c r="Q1572" t="s">
        <v>8288</v>
      </c>
      <c r="R1572" s="10" t="s">
        <v>8320</v>
      </c>
      <c r="S1572" t="s">
        <v>8342</v>
      </c>
      <c r="T1572">
        <f t="shared" si="127"/>
        <v>41</v>
      </c>
      <c r="U1572">
        <f t="shared" si="128"/>
        <v>47.77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4">
        <f t="shared" si="125"/>
        <v>42144.769479166673</v>
      </c>
      <c r="L1573" s="13">
        <f t="shared" si="124"/>
        <v>2015</v>
      </c>
      <c r="M1573" s="14">
        <f t="shared" si="126"/>
        <v>42174.769479166673</v>
      </c>
      <c r="N1573" t="b">
        <v>0</v>
      </c>
      <c r="O1573">
        <v>4</v>
      </c>
      <c r="P1573" t="b">
        <v>0</v>
      </c>
      <c r="Q1573" t="s">
        <v>8288</v>
      </c>
      <c r="R1573" s="10" t="s">
        <v>8320</v>
      </c>
      <c r="S1573" t="s">
        <v>8342</v>
      </c>
      <c r="T1573">
        <f t="shared" si="127"/>
        <v>1</v>
      </c>
      <c r="U1573">
        <f t="shared" si="128"/>
        <v>20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4">
        <f t="shared" si="125"/>
        <v>42404.033090277779</v>
      </c>
      <c r="L1574" s="13">
        <f t="shared" si="124"/>
        <v>2016</v>
      </c>
      <c r="M1574" s="14">
        <f t="shared" si="126"/>
        <v>42428.999305555553</v>
      </c>
      <c r="N1574" t="b">
        <v>0</v>
      </c>
      <c r="O1574">
        <v>3</v>
      </c>
      <c r="P1574" t="b">
        <v>0</v>
      </c>
      <c r="Q1574" t="s">
        <v>8288</v>
      </c>
      <c r="R1574" s="10" t="s">
        <v>8320</v>
      </c>
      <c r="S1574" t="s">
        <v>8342</v>
      </c>
      <c r="T1574">
        <f t="shared" si="127"/>
        <v>5</v>
      </c>
      <c r="U1574">
        <f t="shared" si="128"/>
        <v>41.67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4">
        <f t="shared" si="125"/>
        <v>42786.000023148154</v>
      </c>
      <c r="L1575" s="13">
        <f t="shared" si="124"/>
        <v>2017</v>
      </c>
      <c r="M1575" s="14">
        <f t="shared" si="126"/>
        <v>42826.165972222225</v>
      </c>
      <c r="N1575" t="b">
        <v>0</v>
      </c>
      <c r="O1575">
        <v>3</v>
      </c>
      <c r="P1575" t="b">
        <v>0</v>
      </c>
      <c r="Q1575" t="s">
        <v>8288</v>
      </c>
      <c r="R1575" s="10" t="s">
        <v>8320</v>
      </c>
      <c r="S1575" t="s">
        <v>8342</v>
      </c>
      <c r="T1575">
        <f t="shared" si="127"/>
        <v>2</v>
      </c>
      <c r="U1575">
        <f t="shared" si="128"/>
        <v>74.33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4">
        <f t="shared" si="125"/>
        <v>42017.927418981482</v>
      </c>
      <c r="L1576" s="13">
        <f t="shared" si="124"/>
        <v>2015</v>
      </c>
      <c r="M1576" s="14">
        <f t="shared" si="126"/>
        <v>42052.927418981482</v>
      </c>
      <c r="N1576" t="b">
        <v>0</v>
      </c>
      <c r="O1576">
        <v>6</v>
      </c>
      <c r="P1576" t="b">
        <v>0</v>
      </c>
      <c r="Q1576" t="s">
        <v>8288</v>
      </c>
      <c r="R1576" s="10" t="s">
        <v>8320</v>
      </c>
      <c r="S1576" t="s">
        <v>8342</v>
      </c>
      <c r="T1576">
        <f t="shared" si="127"/>
        <v>5</v>
      </c>
      <c r="U1576">
        <f t="shared" si="128"/>
        <v>84.33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4">
        <f t="shared" si="125"/>
        <v>41799.524259259262</v>
      </c>
      <c r="L1577" s="13">
        <f t="shared" si="124"/>
        <v>2014</v>
      </c>
      <c r="M1577" s="14">
        <f t="shared" si="126"/>
        <v>41829.524259259262</v>
      </c>
      <c r="N1577" t="b">
        <v>0</v>
      </c>
      <c r="O1577">
        <v>35</v>
      </c>
      <c r="P1577" t="b">
        <v>0</v>
      </c>
      <c r="Q1577" t="s">
        <v>8288</v>
      </c>
      <c r="R1577" s="10" t="s">
        <v>8320</v>
      </c>
      <c r="S1577" t="s">
        <v>8342</v>
      </c>
      <c r="T1577">
        <f t="shared" si="127"/>
        <v>23</v>
      </c>
      <c r="U1577">
        <f t="shared" si="128"/>
        <v>65.459999999999994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4">
        <f t="shared" si="125"/>
        <v>42140.879259259258</v>
      </c>
      <c r="L1578" s="13">
        <f t="shared" si="124"/>
        <v>2015</v>
      </c>
      <c r="M1578" s="14">
        <f t="shared" si="126"/>
        <v>42185.879259259258</v>
      </c>
      <c r="N1578" t="b">
        <v>0</v>
      </c>
      <c r="O1578">
        <v>10</v>
      </c>
      <c r="P1578" t="b">
        <v>0</v>
      </c>
      <c r="Q1578" t="s">
        <v>8288</v>
      </c>
      <c r="R1578" s="10" t="s">
        <v>8320</v>
      </c>
      <c r="S1578" t="s">
        <v>8342</v>
      </c>
      <c r="T1578">
        <f t="shared" si="127"/>
        <v>13</v>
      </c>
      <c r="U1578">
        <f t="shared" si="128"/>
        <v>65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4">
        <f t="shared" si="125"/>
        <v>41054.847777777781</v>
      </c>
      <c r="L1579" s="13">
        <f t="shared" si="124"/>
        <v>2012</v>
      </c>
      <c r="M1579" s="14">
        <f t="shared" si="126"/>
        <v>41114.847777777781</v>
      </c>
      <c r="N1579" t="b">
        <v>0</v>
      </c>
      <c r="O1579">
        <v>2</v>
      </c>
      <c r="P1579" t="b">
        <v>0</v>
      </c>
      <c r="Q1579" t="s">
        <v>8288</v>
      </c>
      <c r="R1579" s="10" t="s">
        <v>8320</v>
      </c>
      <c r="S1579" t="s">
        <v>8342</v>
      </c>
      <c r="T1579">
        <f t="shared" si="127"/>
        <v>1</v>
      </c>
      <c r="U1579">
        <f t="shared" si="128"/>
        <v>27.5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4">
        <f t="shared" si="125"/>
        <v>40399.065868055557</v>
      </c>
      <c r="L1580" s="13">
        <f t="shared" si="124"/>
        <v>2010</v>
      </c>
      <c r="M1580" s="14">
        <f t="shared" si="126"/>
        <v>40423.083333333336</v>
      </c>
      <c r="N1580" t="b">
        <v>0</v>
      </c>
      <c r="O1580">
        <v>4</v>
      </c>
      <c r="P1580" t="b">
        <v>0</v>
      </c>
      <c r="Q1580" t="s">
        <v>8288</v>
      </c>
      <c r="R1580" s="10" t="s">
        <v>8320</v>
      </c>
      <c r="S1580" t="s">
        <v>8342</v>
      </c>
      <c r="T1580">
        <f t="shared" si="127"/>
        <v>11</v>
      </c>
      <c r="U1580">
        <f t="shared" si="128"/>
        <v>51.25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4">
        <f t="shared" si="125"/>
        <v>41481.996423611112</v>
      </c>
      <c r="L1581" s="13">
        <f t="shared" si="124"/>
        <v>2013</v>
      </c>
      <c r="M1581" s="14">
        <f t="shared" si="126"/>
        <v>41514.996423611112</v>
      </c>
      <c r="N1581" t="b">
        <v>0</v>
      </c>
      <c r="O1581">
        <v>2</v>
      </c>
      <c r="P1581" t="b">
        <v>0</v>
      </c>
      <c r="Q1581" t="s">
        <v>8288</v>
      </c>
      <c r="R1581" s="10" t="s">
        <v>8320</v>
      </c>
      <c r="S1581" t="s">
        <v>8342</v>
      </c>
      <c r="T1581">
        <f t="shared" si="127"/>
        <v>1</v>
      </c>
      <c r="U1581">
        <f t="shared" si="128"/>
        <v>14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4">
        <f t="shared" si="125"/>
        <v>40990.050069444449</v>
      </c>
      <c r="L1582" s="13">
        <f t="shared" si="124"/>
        <v>2012</v>
      </c>
      <c r="M1582" s="14">
        <f t="shared" si="126"/>
        <v>41050.050069444449</v>
      </c>
      <c r="N1582" t="b">
        <v>0</v>
      </c>
      <c r="O1582">
        <v>0</v>
      </c>
      <c r="P1582" t="b">
        <v>0</v>
      </c>
      <c r="Q1582" t="s">
        <v>8288</v>
      </c>
      <c r="R1582" s="10" t="s">
        <v>8320</v>
      </c>
      <c r="S1582" t="s">
        <v>8342</v>
      </c>
      <c r="T1582">
        <f t="shared" si="127"/>
        <v>0</v>
      </c>
      <c r="U1582">
        <f t="shared" si="128"/>
        <v>0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4">
        <f t="shared" si="125"/>
        <v>42325.448958333334</v>
      </c>
      <c r="L1583" s="13">
        <f t="shared" si="124"/>
        <v>2015</v>
      </c>
      <c r="M1583" s="14">
        <f t="shared" si="126"/>
        <v>42357.448958333334</v>
      </c>
      <c r="N1583" t="b">
        <v>0</v>
      </c>
      <c r="O1583">
        <v>1</v>
      </c>
      <c r="P1583" t="b">
        <v>0</v>
      </c>
      <c r="Q1583" t="s">
        <v>8289</v>
      </c>
      <c r="R1583" s="10" t="s">
        <v>8336</v>
      </c>
      <c r="S1583" t="s">
        <v>8343</v>
      </c>
      <c r="T1583">
        <f t="shared" si="127"/>
        <v>1</v>
      </c>
      <c r="U1583">
        <f t="shared" si="128"/>
        <v>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4">
        <f t="shared" si="125"/>
        <v>42246.789965277778</v>
      </c>
      <c r="L1584" s="13">
        <f t="shared" si="124"/>
        <v>2015</v>
      </c>
      <c r="M1584" s="14">
        <f t="shared" si="126"/>
        <v>42303.888888888891</v>
      </c>
      <c r="N1584" t="b">
        <v>0</v>
      </c>
      <c r="O1584">
        <v>3</v>
      </c>
      <c r="P1584" t="b">
        <v>0</v>
      </c>
      <c r="Q1584" t="s">
        <v>8289</v>
      </c>
      <c r="R1584" s="10" t="s">
        <v>8336</v>
      </c>
      <c r="S1584" t="s">
        <v>8343</v>
      </c>
      <c r="T1584">
        <f t="shared" si="127"/>
        <v>9</v>
      </c>
      <c r="U1584">
        <f t="shared" si="128"/>
        <v>31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4">
        <f t="shared" si="125"/>
        <v>41877.904988425929</v>
      </c>
      <c r="L1585" s="13">
        <f t="shared" si="124"/>
        <v>2014</v>
      </c>
      <c r="M1585" s="14">
        <f t="shared" si="126"/>
        <v>41907.904988425929</v>
      </c>
      <c r="N1585" t="b">
        <v>0</v>
      </c>
      <c r="O1585">
        <v>1</v>
      </c>
      <c r="P1585" t="b">
        <v>0</v>
      </c>
      <c r="Q1585" t="s">
        <v>8289</v>
      </c>
      <c r="R1585" s="10" t="s">
        <v>8336</v>
      </c>
      <c r="S1585" t="s">
        <v>8343</v>
      </c>
      <c r="T1585">
        <f t="shared" si="127"/>
        <v>0</v>
      </c>
      <c r="U1585">
        <f t="shared" si="128"/>
        <v>15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4">
        <f t="shared" si="125"/>
        <v>41779.649317129632</v>
      </c>
      <c r="L1586" s="13">
        <f t="shared" si="124"/>
        <v>2014</v>
      </c>
      <c r="M1586" s="14">
        <f t="shared" si="126"/>
        <v>41789.649317129632</v>
      </c>
      <c r="N1586" t="b">
        <v>0</v>
      </c>
      <c r="O1586">
        <v>0</v>
      </c>
      <c r="P1586" t="b">
        <v>0</v>
      </c>
      <c r="Q1586" t="s">
        <v>8289</v>
      </c>
      <c r="R1586" s="10" t="s">
        <v>8336</v>
      </c>
      <c r="S1586" t="s">
        <v>8343</v>
      </c>
      <c r="T1586">
        <f t="shared" si="127"/>
        <v>0</v>
      </c>
      <c r="U1586">
        <f t="shared" si="128"/>
        <v>0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4">
        <f t="shared" si="125"/>
        <v>42707.895462962959</v>
      </c>
      <c r="L1587" s="13">
        <f t="shared" si="124"/>
        <v>2016</v>
      </c>
      <c r="M1587" s="14">
        <f t="shared" si="126"/>
        <v>42729.458333333328</v>
      </c>
      <c r="N1587" t="b">
        <v>0</v>
      </c>
      <c r="O1587">
        <v>12</v>
      </c>
      <c r="P1587" t="b">
        <v>0</v>
      </c>
      <c r="Q1587" t="s">
        <v>8289</v>
      </c>
      <c r="R1587" s="10" t="s">
        <v>8336</v>
      </c>
      <c r="S1587" t="s">
        <v>8343</v>
      </c>
      <c r="T1587">
        <f t="shared" si="127"/>
        <v>79</v>
      </c>
      <c r="U1587">
        <f t="shared" si="128"/>
        <v>131.66999999999999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4">
        <f t="shared" si="125"/>
        <v>42069.104421296302</v>
      </c>
      <c r="L1588" s="13">
        <f t="shared" si="124"/>
        <v>2015</v>
      </c>
      <c r="M1588" s="14">
        <f t="shared" si="126"/>
        <v>42099.062754629631</v>
      </c>
      <c r="N1588" t="b">
        <v>0</v>
      </c>
      <c r="O1588">
        <v>0</v>
      </c>
      <c r="P1588" t="b">
        <v>0</v>
      </c>
      <c r="Q1588" t="s">
        <v>8289</v>
      </c>
      <c r="R1588" s="10" t="s">
        <v>8336</v>
      </c>
      <c r="S1588" t="s">
        <v>8343</v>
      </c>
      <c r="T1588">
        <f t="shared" si="127"/>
        <v>0</v>
      </c>
      <c r="U1588">
        <f t="shared" si="128"/>
        <v>0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4">
        <f t="shared" si="125"/>
        <v>41956.950983796298</v>
      </c>
      <c r="L1589" s="13">
        <f t="shared" si="124"/>
        <v>2014</v>
      </c>
      <c r="M1589" s="14">
        <f t="shared" si="126"/>
        <v>41986.950983796298</v>
      </c>
      <c r="N1589" t="b">
        <v>0</v>
      </c>
      <c r="O1589">
        <v>1</v>
      </c>
      <c r="P1589" t="b">
        <v>0</v>
      </c>
      <c r="Q1589" t="s">
        <v>8289</v>
      </c>
      <c r="R1589" s="10" t="s">
        <v>8336</v>
      </c>
      <c r="S1589" t="s">
        <v>8343</v>
      </c>
      <c r="T1589">
        <f t="shared" si="127"/>
        <v>0</v>
      </c>
      <c r="U1589">
        <f t="shared" si="128"/>
        <v>1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4">
        <f t="shared" si="125"/>
        <v>42005.24998842593</v>
      </c>
      <c r="L1590" s="13">
        <f t="shared" si="124"/>
        <v>2015</v>
      </c>
      <c r="M1590" s="14">
        <f t="shared" si="126"/>
        <v>42035.841666666667</v>
      </c>
      <c r="N1590" t="b">
        <v>0</v>
      </c>
      <c r="O1590">
        <v>0</v>
      </c>
      <c r="P1590" t="b">
        <v>0</v>
      </c>
      <c r="Q1590" t="s">
        <v>8289</v>
      </c>
      <c r="R1590" s="10" t="s">
        <v>8336</v>
      </c>
      <c r="S1590" t="s">
        <v>8343</v>
      </c>
      <c r="T1590">
        <f t="shared" si="127"/>
        <v>0</v>
      </c>
      <c r="U1590">
        <f t="shared" si="128"/>
        <v>0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4">
        <f t="shared" si="125"/>
        <v>42256.984791666662</v>
      </c>
      <c r="L1591" s="13">
        <f t="shared" si="124"/>
        <v>2015</v>
      </c>
      <c r="M1591" s="14">
        <f t="shared" si="126"/>
        <v>42286.984791666662</v>
      </c>
      <c r="N1591" t="b">
        <v>0</v>
      </c>
      <c r="O1591">
        <v>0</v>
      </c>
      <c r="P1591" t="b">
        <v>0</v>
      </c>
      <c r="Q1591" t="s">
        <v>8289</v>
      </c>
      <c r="R1591" s="10" t="s">
        <v>8336</v>
      </c>
      <c r="S1591" t="s">
        <v>8343</v>
      </c>
      <c r="T1591">
        <f t="shared" si="127"/>
        <v>0</v>
      </c>
      <c r="U1591">
        <f t="shared" si="128"/>
        <v>0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4">
        <f t="shared" si="125"/>
        <v>42240.857222222221</v>
      </c>
      <c r="L1592" s="13">
        <f t="shared" si="124"/>
        <v>2015</v>
      </c>
      <c r="M1592" s="14">
        <f t="shared" si="126"/>
        <v>42270.857222222221</v>
      </c>
      <c r="N1592" t="b">
        <v>0</v>
      </c>
      <c r="O1592">
        <v>2</v>
      </c>
      <c r="P1592" t="b">
        <v>0</v>
      </c>
      <c r="Q1592" t="s">
        <v>8289</v>
      </c>
      <c r="R1592" s="10" t="s">
        <v>8336</v>
      </c>
      <c r="S1592" t="s">
        <v>8343</v>
      </c>
      <c r="T1592">
        <f t="shared" si="127"/>
        <v>2</v>
      </c>
      <c r="U1592">
        <f t="shared" si="128"/>
        <v>510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4">
        <f t="shared" si="125"/>
        <v>42433.726168981477</v>
      </c>
      <c r="L1593" s="13">
        <f t="shared" si="124"/>
        <v>2016</v>
      </c>
      <c r="M1593" s="14">
        <f t="shared" si="126"/>
        <v>42463.68450231482</v>
      </c>
      <c r="N1593" t="b">
        <v>0</v>
      </c>
      <c r="O1593">
        <v>92</v>
      </c>
      <c r="P1593" t="b">
        <v>0</v>
      </c>
      <c r="Q1593" t="s">
        <v>8289</v>
      </c>
      <c r="R1593" s="10" t="s">
        <v>8336</v>
      </c>
      <c r="S1593" t="s">
        <v>8343</v>
      </c>
      <c r="T1593">
        <f t="shared" si="127"/>
        <v>29</v>
      </c>
      <c r="U1593">
        <f t="shared" si="128"/>
        <v>44.48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4">
        <f t="shared" si="125"/>
        <v>42046.072743055556</v>
      </c>
      <c r="L1594" s="13">
        <f t="shared" si="124"/>
        <v>2015</v>
      </c>
      <c r="M1594" s="14">
        <f t="shared" si="126"/>
        <v>42091.031076388885</v>
      </c>
      <c r="N1594" t="b">
        <v>0</v>
      </c>
      <c r="O1594">
        <v>0</v>
      </c>
      <c r="P1594" t="b">
        <v>0</v>
      </c>
      <c r="Q1594" t="s">
        <v>8289</v>
      </c>
      <c r="R1594" s="10" t="s">
        <v>8336</v>
      </c>
      <c r="S1594" t="s">
        <v>8343</v>
      </c>
      <c r="T1594">
        <f t="shared" si="127"/>
        <v>0</v>
      </c>
      <c r="U1594">
        <f t="shared" si="128"/>
        <v>0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4">
        <f t="shared" si="125"/>
        <v>42033.845543981486</v>
      </c>
      <c r="L1595" s="13">
        <f t="shared" si="124"/>
        <v>2015</v>
      </c>
      <c r="M1595" s="14">
        <f t="shared" si="126"/>
        <v>42063.845543981486</v>
      </c>
      <c r="N1595" t="b">
        <v>0</v>
      </c>
      <c r="O1595">
        <v>3</v>
      </c>
      <c r="P1595" t="b">
        <v>0</v>
      </c>
      <c r="Q1595" t="s">
        <v>8289</v>
      </c>
      <c r="R1595" s="10" t="s">
        <v>8336</v>
      </c>
      <c r="S1595" t="s">
        <v>8343</v>
      </c>
      <c r="T1595">
        <f t="shared" si="127"/>
        <v>0</v>
      </c>
      <c r="U1595">
        <f t="shared" si="128"/>
        <v>1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4">
        <f t="shared" si="125"/>
        <v>42445.712754629625</v>
      </c>
      <c r="L1596" s="13">
        <f t="shared" si="124"/>
        <v>2016</v>
      </c>
      <c r="M1596" s="14">
        <f t="shared" si="126"/>
        <v>42505.681249999994</v>
      </c>
      <c r="N1596" t="b">
        <v>0</v>
      </c>
      <c r="O1596">
        <v>10</v>
      </c>
      <c r="P1596" t="b">
        <v>0</v>
      </c>
      <c r="Q1596" t="s">
        <v>8289</v>
      </c>
      <c r="R1596" s="10" t="s">
        <v>8336</v>
      </c>
      <c r="S1596" t="s">
        <v>8343</v>
      </c>
      <c r="T1596">
        <f t="shared" si="127"/>
        <v>21</v>
      </c>
      <c r="U1596">
        <f t="shared" si="128"/>
        <v>20.5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4">
        <f t="shared" si="125"/>
        <v>41780.050092592595</v>
      </c>
      <c r="L1597" s="13">
        <f t="shared" si="124"/>
        <v>2014</v>
      </c>
      <c r="M1597" s="14">
        <f t="shared" si="126"/>
        <v>41808.842361111114</v>
      </c>
      <c r="N1597" t="b">
        <v>0</v>
      </c>
      <c r="O1597">
        <v>7</v>
      </c>
      <c r="P1597" t="b">
        <v>0</v>
      </c>
      <c r="Q1597" t="s">
        <v>8289</v>
      </c>
      <c r="R1597" s="10" t="s">
        <v>8336</v>
      </c>
      <c r="S1597" t="s">
        <v>8343</v>
      </c>
      <c r="T1597">
        <f t="shared" si="127"/>
        <v>0</v>
      </c>
      <c r="U1597">
        <f t="shared" si="128"/>
        <v>40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4">
        <f t="shared" si="125"/>
        <v>41941.430196759262</v>
      </c>
      <c r="L1598" s="13">
        <f t="shared" si="124"/>
        <v>2014</v>
      </c>
      <c r="M1598" s="14">
        <f t="shared" si="126"/>
        <v>41986.471863425926</v>
      </c>
      <c r="N1598" t="b">
        <v>0</v>
      </c>
      <c r="O1598">
        <v>3</v>
      </c>
      <c r="P1598" t="b">
        <v>0</v>
      </c>
      <c r="Q1598" t="s">
        <v>8289</v>
      </c>
      <c r="R1598" s="10" t="s">
        <v>8336</v>
      </c>
      <c r="S1598" t="s">
        <v>8343</v>
      </c>
      <c r="T1598">
        <f t="shared" si="127"/>
        <v>2</v>
      </c>
      <c r="U1598">
        <f t="shared" si="128"/>
        <v>25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4">
        <f t="shared" si="125"/>
        <v>42603.354131944448</v>
      </c>
      <c r="L1599" s="13">
        <f t="shared" si="124"/>
        <v>2016</v>
      </c>
      <c r="M1599" s="14">
        <f t="shared" si="126"/>
        <v>42633.354131944448</v>
      </c>
      <c r="N1599" t="b">
        <v>0</v>
      </c>
      <c r="O1599">
        <v>0</v>
      </c>
      <c r="P1599" t="b">
        <v>0</v>
      </c>
      <c r="Q1599" t="s">
        <v>8289</v>
      </c>
      <c r="R1599" s="10" t="s">
        <v>8336</v>
      </c>
      <c r="S1599" t="s">
        <v>8343</v>
      </c>
      <c r="T1599">
        <f t="shared" si="127"/>
        <v>0</v>
      </c>
      <c r="U1599">
        <f t="shared" si="128"/>
        <v>0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4">
        <f t="shared" si="125"/>
        <v>42151.667337962965</v>
      </c>
      <c r="L1600" s="13">
        <f t="shared" si="124"/>
        <v>2015</v>
      </c>
      <c r="M1600" s="14">
        <f t="shared" si="126"/>
        <v>42211.667337962965</v>
      </c>
      <c r="N1600" t="b">
        <v>0</v>
      </c>
      <c r="O1600">
        <v>1</v>
      </c>
      <c r="P1600" t="b">
        <v>0</v>
      </c>
      <c r="Q1600" t="s">
        <v>8289</v>
      </c>
      <c r="R1600" s="10" t="s">
        <v>8336</v>
      </c>
      <c r="S1600" t="s">
        <v>8343</v>
      </c>
      <c r="T1600">
        <f t="shared" si="127"/>
        <v>0</v>
      </c>
      <c r="U1600">
        <f t="shared" si="128"/>
        <v>1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4">
        <f t="shared" si="125"/>
        <v>42438.53907407407</v>
      </c>
      <c r="L1601" s="13">
        <f t="shared" si="124"/>
        <v>2016</v>
      </c>
      <c r="M1601" s="14">
        <f t="shared" si="126"/>
        <v>42468.497407407413</v>
      </c>
      <c r="N1601" t="b">
        <v>0</v>
      </c>
      <c r="O1601">
        <v>0</v>
      </c>
      <c r="P1601" t="b">
        <v>0</v>
      </c>
      <c r="Q1601" t="s">
        <v>8289</v>
      </c>
      <c r="R1601" s="10" t="s">
        <v>8336</v>
      </c>
      <c r="S1601" t="s">
        <v>8343</v>
      </c>
      <c r="T1601">
        <f t="shared" si="127"/>
        <v>0</v>
      </c>
      <c r="U1601">
        <f t="shared" si="128"/>
        <v>0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4">
        <f t="shared" si="125"/>
        <v>41791.057314814818</v>
      </c>
      <c r="L1602" s="13">
        <f t="shared" si="124"/>
        <v>2014</v>
      </c>
      <c r="M1602" s="14">
        <f t="shared" si="126"/>
        <v>41835.21597222222</v>
      </c>
      <c r="N1602" t="b">
        <v>0</v>
      </c>
      <c r="O1602">
        <v>9</v>
      </c>
      <c r="P1602" t="b">
        <v>0</v>
      </c>
      <c r="Q1602" t="s">
        <v>8289</v>
      </c>
      <c r="R1602" s="10" t="s">
        <v>8336</v>
      </c>
      <c r="S1602" t="s">
        <v>8343</v>
      </c>
      <c r="T1602">
        <f t="shared" si="127"/>
        <v>7</v>
      </c>
      <c r="U1602">
        <f t="shared" si="128"/>
        <v>40.78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4">
        <f t="shared" si="125"/>
        <v>40638.092974537038</v>
      </c>
      <c r="L1603" s="13">
        <f t="shared" ref="L1603:L1666" si="129">YEAR(K1603)</f>
        <v>2011</v>
      </c>
      <c r="M1603" s="14">
        <f t="shared" si="126"/>
        <v>40668.092974537038</v>
      </c>
      <c r="N1603" t="b">
        <v>0</v>
      </c>
      <c r="O1603">
        <v>56</v>
      </c>
      <c r="P1603" t="b">
        <v>1</v>
      </c>
      <c r="Q1603" t="s">
        <v>8274</v>
      </c>
      <c r="R1603" s="10" t="s">
        <v>8323</v>
      </c>
      <c r="S1603" t="s">
        <v>8324</v>
      </c>
      <c r="T1603">
        <f t="shared" si="127"/>
        <v>108</v>
      </c>
      <c r="U1603">
        <f t="shared" si="128"/>
        <v>48.33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4">
        <f t="shared" si="125"/>
        <v>40788.297650462962</v>
      </c>
      <c r="L1604" s="13">
        <f t="shared" si="129"/>
        <v>2011</v>
      </c>
      <c r="M1604" s="14">
        <f t="shared" si="126"/>
        <v>40830.958333333336</v>
      </c>
      <c r="N1604" t="b">
        <v>0</v>
      </c>
      <c r="O1604">
        <v>32</v>
      </c>
      <c r="P1604" t="b">
        <v>1</v>
      </c>
      <c r="Q1604" t="s">
        <v>8274</v>
      </c>
      <c r="R1604" s="10" t="s">
        <v>8323</v>
      </c>
      <c r="S1604" t="s">
        <v>8324</v>
      </c>
      <c r="T1604">
        <f t="shared" si="127"/>
        <v>100</v>
      </c>
      <c r="U1604">
        <f t="shared" si="128"/>
        <v>46.95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4">
        <f t="shared" si="125"/>
        <v>40876.169664351852</v>
      </c>
      <c r="L1605" s="13">
        <f t="shared" si="129"/>
        <v>2011</v>
      </c>
      <c r="M1605" s="14">
        <f t="shared" si="126"/>
        <v>40936.169664351852</v>
      </c>
      <c r="N1605" t="b">
        <v>0</v>
      </c>
      <c r="O1605">
        <v>30</v>
      </c>
      <c r="P1605" t="b">
        <v>1</v>
      </c>
      <c r="Q1605" t="s">
        <v>8274</v>
      </c>
      <c r="R1605" s="10" t="s">
        <v>8323</v>
      </c>
      <c r="S1605" t="s">
        <v>8324</v>
      </c>
      <c r="T1605">
        <f t="shared" si="127"/>
        <v>100</v>
      </c>
      <c r="U1605">
        <f t="shared" si="128"/>
        <v>66.69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4">
        <f t="shared" si="125"/>
        <v>40945.845312500001</v>
      </c>
      <c r="L1606" s="13">
        <f t="shared" si="129"/>
        <v>2012</v>
      </c>
      <c r="M1606" s="14">
        <f t="shared" si="126"/>
        <v>40985.80364583333</v>
      </c>
      <c r="N1606" t="b">
        <v>0</v>
      </c>
      <c r="O1606">
        <v>70</v>
      </c>
      <c r="P1606" t="b">
        <v>1</v>
      </c>
      <c r="Q1606" t="s">
        <v>8274</v>
      </c>
      <c r="R1606" s="10" t="s">
        <v>8323</v>
      </c>
      <c r="S1606" t="s">
        <v>8324</v>
      </c>
      <c r="T1606">
        <f t="shared" si="127"/>
        <v>122</v>
      </c>
      <c r="U1606">
        <f t="shared" si="128"/>
        <v>48.84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4">
        <f t="shared" si="125"/>
        <v>40747.012881944444</v>
      </c>
      <c r="L1607" s="13">
        <f t="shared" si="129"/>
        <v>2011</v>
      </c>
      <c r="M1607" s="14">
        <f t="shared" si="126"/>
        <v>40756.291666666664</v>
      </c>
      <c r="N1607" t="b">
        <v>0</v>
      </c>
      <c r="O1607">
        <v>44</v>
      </c>
      <c r="P1607" t="b">
        <v>1</v>
      </c>
      <c r="Q1607" t="s">
        <v>8274</v>
      </c>
      <c r="R1607" s="10" t="s">
        <v>8323</v>
      </c>
      <c r="S1607" t="s">
        <v>8324</v>
      </c>
      <c r="T1607">
        <f t="shared" si="127"/>
        <v>101</v>
      </c>
      <c r="U1607">
        <f t="shared" si="128"/>
        <v>137.31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4">
        <f t="shared" si="125"/>
        <v>40536.111550925925</v>
      </c>
      <c r="L1608" s="13">
        <f t="shared" si="129"/>
        <v>2010</v>
      </c>
      <c r="M1608" s="14">
        <f t="shared" si="126"/>
        <v>40626.069884259261</v>
      </c>
      <c r="N1608" t="b">
        <v>0</v>
      </c>
      <c r="O1608">
        <v>92</v>
      </c>
      <c r="P1608" t="b">
        <v>1</v>
      </c>
      <c r="Q1608" t="s">
        <v>8274</v>
      </c>
      <c r="R1608" s="10" t="s">
        <v>8323</v>
      </c>
      <c r="S1608" t="s">
        <v>8324</v>
      </c>
      <c r="T1608">
        <f t="shared" si="127"/>
        <v>101</v>
      </c>
      <c r="U1608">
        <f t="shared" si="128"/>
        <v>87.83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4">
        <f t="shared" si="125"/>
        <v>41053.80846064815</v>
      </c>
      <c r="L1609" s="13">
        <f t="shared" si="129"/>
        <v>2012</v>
      </c>
      <c r="M1609" s="14">
        <f t="shared" si="126"/>
        <v>41074.80846064815</v>
      </c>
      <c r="N1609" t="b">
        <v>0</v>
      </c>
      <c r="O1609">
        <v>205</v>
      </c>
      <c r="P1609" t="b">
        <v>1</v>
      </c>
      <c r="Q1609" t="s">
        <v>8274</v>
      </c>
      <c r="R1609" s="10" t="s">
        <v>8323</v>
      </c>
      <c r="S1609" t="s">
        <v>8324</v>
      </c>
      <c r="T1609">
        <f t="shared" si="127"/>
        <v>145</v>
      </c>
      <c r="U1609">
        <f t="shared" si="128"/>
        <v>70.790000000000006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4">
        <f t="shared" ref="K1610:K1673" si="130">(((J1610/60)/60)/24)+DATE(1970,1,1)</f>
        <v>41607.83085648148</v>
      </c>
      <c r="L1610" s="13">
        <f t="shared" si="129"/>
        <v>2013</v>
      </c>
      <c r="M1610" s="14">
        <f t="shared" ref="M1610:M1673" si="131">(((I1610/60)/60)/24)+DATE(1970,1,1)</f>
        <v>41640.226388888892</v>
      </c>
      <c r="N1610" t="b">
        <v>0</v>
      </c>
      <c r="O1610">
        <v>23</v>
      </c>
      <c r="P1610" t="b">
        <v>1</v>
      </c>
      <c r="Q1610" t="s">
        <v>8274</v>
      </c>
      <c r="R1610" s="10" t="s">
        <v>8323</v>
      </c>
      <c r="S1610" t="s">
        <v>8324</v>
      </c>
      <c r="T1610">
        <f t="shared" ref="T1610:T1673" si="132">ROUND(E1610/D1610*100,0)</f>
        <v>101</v>
      </c>
      <c r="U1610">
        <f t="shared" ref="U1610:U1673" si="133">IFERROR(ROUND(E1610/O1610,2),0)</f>
        <v>52.83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4">
        <f t="shared" si="130"/>
        <v>40796.001261574071</v>
      </c>
      <c r="L1611" s="13">
        <f t="shared" si="129"/>
        <v>2011</v>
      </c>
      <c r="M1611" s="14">
        <f t="shared" si="131"/>
        <v>40849.333333333336</v>
      </c>
      <c r="N1611" t="b">
        <v>0</v>
      </c>
      <c r="O1611">
        <v>4</v>
      </c>
      <c r="P1611" t="b">
        <v>1</v>
      </c>
      <c r="Q1611" t="s">
        <v>8274</v>
      </c>
      <c r="R1611" s="10" t="s">
        <v>8323</v>
      </c>
      <c r="S1611" t="s">
        <v>8324</v>
      </c>
      <c r="T1611">
        <f t="shared" si="132"/>
        <v>118</v>
      </c>
      <c r="U1611">
        <f t="shared" si="133"/>
        <v>443.75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4">
        <f t="shared" si="130"/>
        <v>41228.924884259257</v>
      </c>
      <c r="L1612" s="13">
        <f t="shared" si="129"/>
        <v>2012</v>
      </c>
      <c r="M1612" s="14">
        <f t="shared" si="131"/>
        <v>41258.924884259257</v>
      </c>
      <c r="N1612" t="b">
        <v>0</v>
      </c>
      <c r="O1612">
        <v>112</v>
      </c>
      <c r="P1612" t="b">
        <v>1</v>
      </c>
      <c r="Q1612" t="s">
        <v>8274</v>
      </c>
      <c r="R1612" s="10" t="s">
        <v>8323</v>
      </c>
      <c r="S1612" t="s">
        <v>8324</v>
      </c>
      <c r="T1612">
        <f t="shared" si="132"/>
        <v>272</v>
      </c>
      <c r="U1612">
        <f t="shared" si="133"/>
        <v>48.54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4">
        <f t="shared" si="130"/>
        <v>41409.00037037037</v>
      </c>
      <c r="L1613" s="13">
        <f t="shared" si="129"/>
        <v>2013</v>
      </c>
      <c r="M1613" s="14">
        <f t="shared" si="131"/>
        <v>41430.00037037037</v>
      </c>
      <c r="N1613" t="b">
        <v>0</v>
      </c>
      <c r="O1613">
        <v>27</v>
      </c>
      <c r="P1613" t="b">
        <v>1</v>
      </c>
      <c r="Q1613" t="s">
        <v>8274</v>
      </c>
      <c r="R1613" s="10" t="s">
        <v>8323</v>
      </c>
      <c r="S1613" t="s">
        <v>8324</v>
      </c>
      <c r="T1613">
        <f t="shared" si="132"/>
        <v>125</v>
      </c>
      <c r="U1613">
        <f t="shared" si="133"/>
        <v>37.07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4">
        <f t="shared" si="130"/>
        <v>41246.874814814815</v>
      </c>
      <c r="L1614" s="13">
        <f t="shared" si="129"/>
        <v>2012</v>
      </c>
      <c r="M1614" s="14">
        <f t="shared" si="131"/>
        <v>41276.874814814815</v>
      </c>
      <c r="N1614" t="b">
        <v>0</v>
      </c>
      <c r="O1614">
        <v>11</v>
      </c>
      <c r="P1614" t="b">
        <v>1</v>
      </c>
      <c r="Q1614" t="s">
        <v>8274</v>
      </c>
      <c r="R1614" s="10" t="s">
        <v>8323</v>
      </c>
      <c r="S1614" t="s">
        <v>8324</v>
      </c>
      <c r="T1614">
        <f t="shared" si="132"/>
        <v>110</v>
      </c>
      <c r="U1614">
        <f t="shared" si="133"/>
        <v>50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4">
        <f t="shared" si="130"/>
        <v>41082.069467592592</v>
      </c>
      <c r="L1615" s="13">
        <f t="shared" si="129"/>
        <v>2012</v>
      </c>
      <c r="M1615" s="14">
        <f t="shared" si="131"/>
        <v>41112.069467592592</v>
      </c>
      <c r="N1615" t="b">
        <v>0</v>
      </c>
      <c r="O1615">
        <v>26</v>
      </c>
      <c r="P1615" t="b">
        <v>1</v>
      </c>
      <c r="Q1615" t="s">
        <v>8274</v>
      </c>
      <c r="R1615" s="10" t="s">
        <v>8323</v>
      </c>
      <c r="S1615" t="s">
        <v>8324</v>
      </c>
      <c r="T1615">
        <f t="shared" si="132"/>
        <v>102</v>
      </c>
      <c r="U1615">
        <f t="shared" si="133"/>
        <v>39.04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4">
        <f t="shared" si="130"/>
        <v>41794.981122685182</v>
      </c>
      <c r="L1616" s="13">
        <f t="shared" si="129"/>
        <v>2014</v>
      </c>
      <c r="M1616" s="14">
        <f t="shared" si="131"/>
        <v>41854.708333333336</v>
      </c>
      <c r="N1616" t="b">
        <v>0</v>
      </c>
      <c r="O1616">
        <v>77</v>
      </c>
      <c r="P1616" t="b">
        <v>1</v>
      </c>
      <c r="Q1616" t="s">
        <v>8274</v>
      </c>
      <c r="R1616" s="10" t="s">
        <v>8323</v>
      </c>
      <c r="S1616" t="s">
        <v>8324</v>
      </c>
      <c r="T1616">
        <f t="shared" si="132"/>
        <v>103</v>
      </c>
      <c r="U1616">
        <f t="shared" si="133"/>
        <v>66.69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4">
        <f t="shared" si="130"/>
        <v>40845.050879629627</v>
      </c>
      <c r="L1617" s="13">
        <f t="shared" si="129"/>
        <v>2011</v>
      </c>
      <c r="M1617" s="14">
        <f t="shared" si="131"/>
        <v>40890.092546296299</v>
      </c>
      <c r="N1617" t="b">
        <v>0</v>
      </c>
      <c r="O1617">
        <v>136</v>
      </c>
      <c r="P1617" t="b">
        <v>1</v>
      </c>
      <c r="Q1617" t="s">
        <v>8274</v>
      </c>
      <c r="R1617" s="10" t="s">
        <v>8323</v>
      </c>
      <c r="S1617" t="s">
        <v>8324</v>
      </c>
      <c r="T1617">
        <f t="shared" si="132"/>
        <v>114</v>
      </c>
      <c r="U1617">
        <f t="shared" si="133"/>
        <v>67.13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4">
        <f t="shared" si="130"/>
        <v>41194.715520833335</v>
      </c>
      <c r="L1618" s="13">
        <f t="shared" si="129"/>
        <v>2012</v>
      </c>
      <c r="M1618" s="14">
        <f t="shared" si="131"/>
        <v>41235.916666666664</v>
      </c>
      <c r="N1618" t="b">
        <v>0</v>
      </c>
      <c r="O1618">
        <v>157</v>
      </c>
      <c r="P1618" t="b">
        <v>1</v>
      </c>
      <c r="Q1618" t="s">
        <v>8274</v>
      </c>
      <c r="R1618" s="10" t="s">
        <v>8323</v>
      </c>
      <c r="S1618" t="s">
        <v>8324</v>
      </c>
      <c r="T1618">
        <f t="shared" si="132"/>
        <v>104</v>
      </c>
      <c r="U1618">
        <f t="shared" si="133"/>
        <v>66.37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4">
        <f t="shared" si="130"/>
        <v>41546.664212962962</v>
      </c>
      <c r="L1619" s="13">
        <f t="shared" si="129"/>
        <v>2013</v>
      </c>
      <c r="M1619" s="14">
        <f t="shared" si="131"/>
        <v>41579.791666666664</v>
      </c>
      <c r="N1619" t="b">
        <v>0</v>
      </c>
      <c r="O1619">
        <v>158</v>
      </c>
      <c r="P1619" t="b">
        <v>1</v>
      </c>
      <c r="Q1619" t="s">
        <v>8274</v>
      </c>
      <c r="R1619" s="10" t="s">
        <v>8323</v>
      </c>
      <c r="S1619" t="s">
        <v>8324</v>
      </c>
      <c r="T1619">
        <f t="shared" si="132"/>
        <v>146</v>
      </c>
      <c r="U1619">
        <f t="shared" si="133"/>
        <v>64.62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4">
        <f t="shared" si="130"/>
        <v>41301.654340277775</v>
      </c>
      <c r="L1620" s="13">
        <f t="shared" si="129"/>
        <v>2013</v>
      </c>
      <c r="M1620" s="14">
        <f t="shared" si="131"/>
        <v>41341.654340277775</v>
      </c>
      <c r="N1620" t="b">
        <v>0</v>
      </c>
      <c r="O1620">
        <v>27</v>
      </c>
      <c r="P1620" t="b">
        <v>1</v>
      </c>
      <c r="Q1620" t="s">
        <v>8274</v>
      </c>
      <c r="R1620" s="10" t="s">
        <v>8323</v>
      </c>
      <c r="S1620" t="s">
        <v>8324</v>
      </c>
      <c r="T1620">
        <f t="shared" si="132"/>
        <v>105</v>
      </c>
      <c r="U1620">
        <f t="shared" si="133"/>
        <v>58.37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4">
        <f t="shared" si="130"/>
        <v>41876.18618055556</v>
      </c>
      <c r="L1621" s="13">
        <f t="shared" si="129"/>
        <v>2014</v>
      </c>
      <c r="M1621" s="14">
        <f t="shared" si="131"/>
        <v>41897.18618055556</v>
      </c>
      <c r="N1621" t="b">
        <v>0</v>
      </c>
      <c r="O1621">
        <v>23</v>
      </c>
      <c r="P1621" t="b">
        <v>1</v>
      </c>
      <c r="Q1621" t="s">
        <v>8274</v>
      </c>
      <c r="R1621" s="10" t="s">
        <v>8323</v>
      </c>
      <c r="S1621" t="s">
        <v>8324</v>
      </c>
      <c r="T1621">
        <f t="shared" si="132"/>
        <v>133</v>
      </c>
      <c r="U1621">
        <f t="shared" si="133"/>
        <v>86.96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4">
        <f t="shared" si="130"/>
        <v>41321.339583333334</v>
      </c>
      <c r="L1622" s="13">
        <f t="shared" si="129"/>
        <v>2013</v>
      </c>
      <c r="M1622" s="14">
        <f t="shared" si="131"/>
        <v>41328.339583333334</v>
      </c>
      <c r="N1622" t="b">
        <v>0</v>
      </c>
      <c r="O1622">
        <v>17</v>
      </c>
      <c r="P1622" t="b">
        <v>1</v>
      </c>
      <c r="Q1622" t="s">
        <v>8274</v>
      </c>
      <c r="R1622" s="10" t="s">
        <v>8323</v>
      </c>
      <c r="S1622" t="s">
        <v>8324</v>
      </c>
      <c r="T1622">
        <f t="shared" si="132"/>
        <v>113</v>
      </c>
      <c r="U1622">
        <f t="shared" si="133"/>
        <v>66.47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4">
        <f t="shared" si="130"/>
        <v>41003.60665509259</v>
      </c>
      <c r="L1623" s="13">
        <f t="shared" si="129"/>
        <v>2012</v>
      </c>
      <c r="M1623" s="14">
        <f t="shared" si="131"/>
        <v>41057.165972222225</v>
      </c>
      <c r="N1623" t="b">
        <v>0</v>
      </c>
      <c r="O1623">
        <v>37</v>
      </c>
      <c r="P1623" t="b">
        <v>1</v>
      </c>
      <c r="Q1623" t="s">
        <v>8274</v>
      </c>
      <c r="R1623" s="10" t="s">
        <v>8323</v>
      </c>
      <c r="S1623" t="s">
        <v>8324</v>
      </c>
      <c r="T1623">
        <f t="shared" si="132"/>
        <v>121</v>
      </c>
      <c r="U1623">
        <f t="shared" si="133"/>
        <v>163.78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4">
        <f t="shared" si="130"/>
        <v>41950.29483796296</v>
      </c>
      <c r="L1624" s="13">
        <f t="shared" si="129"/>
        <v>2014</v>
      </c>
      <c r="M1624" s="14">
        <f t="shared" si="131"/>
        <v>41990.332638888889</v>
      </c>
      <c r="N1624" t="b">
        <v>0</v>
      </c>
      <c r="O1624">
        <v>65</v>
      </c>
      <c r="P1624" t="b">
        <v>1</v>
      </c>
      <c r="Q1624" t="s">
        <v>8274</v>
      </c>
      <c r="R1624" s="10" t="s">
        <v>8323</v>
      </c>
      <c r="S1624" t="s">
        <v>8324</v>
      </c>
      <c r="T1624">
        <f t="shared" si="132"/>
        <v>102</v>
      </c>
      <c r="U1624">
        <f t="shared" si="133"/>
        <v>107.98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4">
        <f t="shared" si="130"/>
        <v>41453.688530092593</v>
      </c>
      <c r="L1625" s="13">
        <f t="shared" si="129"/>
        <v>2013</v>
      </c>
      <c r="M1625" s="14">
        <f t="shared" si="131"/>
        <v>41513.688530092593</v>
      </c>
      <c r="N1625" t="b">
        <v>0</v>
      </c>
      <c r="O1625">
        <v>18</v>
      </c>
      <c r="P1625" t="b">
        <v>1</v>
      </c>
      <c r="Q1625" t="s">
        <v>8274</v>
      </c>
      <c r="R1625" s="10" t="s">
        <v>8323</v>
      </c>
      <c r="S1625" t="s">
        <v>8324</v>
      </c>
      <c r="T1625">
        <f t="shared" si="132"/>
        <v>101</v>
      </c>
      <c r="U1625">
        <f t="shared" si="133"/>
        <v>42.11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4">
        <f t="shared" si="130"/>
        <v>41243.367303240739</v>
      </c>
      <c r="L1626" s="13">
        <f t="shared" si="129"/>
        <v>2012</v>
      </c>
      <c r="M1626" s="14">
        <f t="shared" si="131"/>
        <v>41283.367303240739</v>
      </c>
      <c r="N1626" t="b">
        <v>0</v>
      </c>
      <c r="O1626">
        <v>25</v>
      </c>
      <c r="P1626" t="b">
        <v>1</v>
      </c>
      <c r="Q1626" t="s">
        <v>8274</v>
      </c>
      <c r="R1626" s="10" t="s">
        <v>8323</v>
      </c>
      <c r="S1626" t="s">
        <v>8324</v>
      </c>
      <c r="T1626">
        <f t="shared" si="132"/>
        <v>118</v>
      </c>
      <c r="U1626">
        <f t="shared" si="133"/>
        <v>47.2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4">
        <f t="shared" si="130"/>
        <v>41135.699687500004</v>
      </c>
      <c r="L1627" s="13">
        <f t="shared" si="129"/>
        <v>2012</v>
      </c>
      <c r="M1627" s="14">
        <f t="shared" si="131"/>
        <v>41163.699687500004</v>
      </c>
      <c r="N1627" t="b">
        <v>0</v>
      </c>
      <c r="O1627">
        <v>104</v>
      </c>
      <c r="P1627" t="b">
        <v>1</v>
      </c>
      <c r="Q1627" t="s">
        <v>8274</v>
      </c>
      <c r="R1627" s="10" t="s">
        <v>8323</v>
      </c>
      <c r="S1627" t="s">
        <v>8324</v>
      </c>
      <c r="T1627">
        <f t="shared" si="132"/>
        <v>155</v>
      </c>
      <c r="U1627">
        <f t="shared" si="133"/>
        <v>112.02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4">
        <f t="shared" si="130"/>
        <v>41579.847997685189</v>
      </c>
      <c r="L1628" s="13">
        <f t="shared" si="129"/>
        <v>2013</v>
      </c>
      <c r="M1628" s="14">
        <f t="shared" si="131"/>
        <v>41609.889664351853</v>
      </c>
      <c r="N1628" t="b">
        <v>0</v>
      </c>
      <c r="O1628">
        <v>108</v>
      </c>
      <c r="P1628" t="b">
        <v>1</v>
      </c>
      <c r="Q1628" t="s">
        <v>8274</v>
      </c>
      <c r="R1628" s="10" t="s">
        <v>8323</v>
      </c>
      <c r="S1628" t="s">
        <v>8324</v>
      </c>
      <c r="T1628">
        <f t="shared" si="132"/>
        <v>101</v>
      </c>
      <c r="U1628">
        <f t="shared" si="133"/>
        <v>74.95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4">
        <f t="shared" si="130"/>
        <v>41205.707048611112</v>
      </c>
      <c r="L1629" s="13">
        <f t="shared" si="129"/>
        <v>2012</v>
      </c>
      <c r="M1629" s="14">
        <f t="shared" si="131"/>
        <v>41239.207638888889</v>
      </c>
      <c r="N1629" t="b">
        <v>0</v>
      </c>
      <c r="O1629">
        <v>38</v>
      </c>
      <c r="P1629" t="b">
        <v>1</v>
      </c>
      <c r="Q1629" t="s">
        <v>8274</v>
      </c>
      <c r="R1629" s="10" t="s">
        <v>8323</v>
      </c>
      <c r="S1629" t="s">
        <v>8324</v>
      </c>
      <c r="T1629">
        <f t="shared" si="132"/>
        <v>117</v>
      </c>
      <c r="U1629">
        <f t="shared" si="133"/>
        <v>61.58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4">
        <f t="shared" si="130"/>
        <v>41774.737060185187</v>
      </c>
      <c r="L1630" s="13">
        <f t="shared" si="129"/>
        <v>2014</v>
      </c>
      <c r="M1630" s="14">
        <f t="shared" si="131"/>
        <v>41807.737060185187</v>
      </c>
      <c r="N1630" t="b">
        <v>0</v>
      </c>
      <c r="O1630">
        <v>88</v>
      </c>
      <c r="P1630" t="b">
        <v>1</v>
      </c>
      <c r="Q1630" t="s">
        <v>8274</v>
      </c>
      <c r="R1630" s="10" t="s">
        <v>8323</v>
      </c>
      <c r="S1630" t="s">
        <v>8324</v>
      </c>
      <c r="T1630">
        <f t="shared" si="132"/>
        <v>101</v>
      </c>
      <c r="U1630">
        <f t="shared" si="133"/>
        <v>45.88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4">
        <f t="shared" si="130"/>
        <v>41645.867280092592</v>
      </c>
      <c r="L1631" s="13">
        <f t="shared" si="129"/>
        <v>2014</v>
      </c>
      <c r="M1631" s="14">
        <f t="shared" si="131"/>
        <v>41690.867280092592</v>
      </c>
      <c r="N1631" t="b">
        <v>0</v>
      </c>
      <c r="O1631">
        <v>82</v>
      </c>
      <c r="P1631" t="b">
        <v>1</v>
      </c>
      <c r="Q1631" t="s">
        <v>8274</v>
      </c>
      <c r="R1631" s="10" t="s">
        <v>8323</v>
      </c>
      <c r="S1631" t="s">
        <v>8324</v>
      </c>
      <c r="T1631">
        <f t="shared" si="132"/>
        <v>104</v>
      </c>
      <c r="U1631">
        <f t="shared" si="133"/>
        <v>75.849999999999994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4">
        <f t="shared" si="130"/>
        <v>40939.837673611109</v>
      </c>
      <c r="L1632" s="13">
        <f t="shared" si="129"/>
        <v>2012</v>
      </c>
      <c r="M1632" s="14">
        <f t="shared" si="131"/>
        <v>40970.290972222225</v>
      </c>
      <c r="N1632" t="b">
        <v>0</v>
      </c>
      <c r="O1632">
        <v>126</v>
      </c>
      <c r="P1632" t="b">
        <v>1</v>
      </c>
      <c r="Q1632" t="s">
        <v>8274</v>
      </c>
      <c r="R1632" s="10" t="s">
        <v>8323</v>
      </c>
      <c r="S1632" t="s">
        <v>8324</v>
      </c>
      <c r="T1632">
        <f t="shared" si="132"/>
        <v>265</v>
      </c>
      <c r="U1632">
        <f t="shared" si="133"/>
        <v>84.21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4">
        <f t="shared" si="130"/>
        <v>41164.859502314815</v>
      </c>
      <c r="L1633" s="13">
        <f t="shared" si="129"/>
        <v>2012</v>
      </c>
      <c r="M1633" s="14">
        <f t="shared" si="131"/>
        <v>41194.859502314815</v>
      </c>
      <c r="N1633" t="b">
        <v>0</v>
      </c>
      <c r="O1633">
        <v>133</v>
      </c>
      <c r="P1633" t="b">
        <v>1</v>
      </c>
      <c r="Q1633" t="s">
        <v>8274</v>
      </c>
      <c r="R1633" s="10" t="s">
        <v>8323</v>
      </c>
      <c r="S1633" t="s">
        <v>8324</v>
      </c>
      <c r="T1633">
        <f t="shared" si="132"/>
        <v>156</v>
      </c>
      <c r="U1633">
        <f t="shared" si="133"/>
        <v>117.23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4">
        <f t="shared" si="130"/>
        <v>40750.340902777774</v>
      </c>
      <c r="L1634" s="13">
        <f t="shared" si="129"/>
        <v>2011</v>
      </c>
      <c r="M1634" s="14">
        <f t="shared" si="131"/>
        <v>40810.340902777774</v>
      </c>
      <c r="N1634" t="b">
        <v>0</v>
      </c>
      <c r="O1634">
        <v>47</v>
      </c>
      <c r="P1634" t="b">
        <v>1</v>
      </c>
      <c r="Q1634" t="s">
        <v>8274</v>
      </c>
      <c r="R1634" s="10" t="s">
        <v>8323</v>
      </c>
      <c r="S1634" t="s">
        <v>8324</v>
      </c>
      <c r="T1634">
        <f t="shared" si="132"/>
        <v>102</v>
      </c>
      <c r="U1634">
        <f t="shared" si="133"/>
        <v>86.49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4">
        <f t="shared" si="130"/>
        <v>40896.883750000001</v>
      </c>
      <c r="L1635" s="13">
        <f t="shared" si="129"/>
        <v>2011</v>
      </c>
      <c r="M1635" s="14">
        <f t="shared" si="131"/>
        <v>40924.208333333336</v>
      </c>
      <c r="N1635" t="b">
        <v>0</v>
      </c>
      <c r="O1635">
        <v>58</v>
      </c>
      <c r="P1635" t="b">
        <v>1</v>
      </c>
      <c r="Q1635" t="s">
        <v>8274</v>
      </c>
      <c r="R1635" s="10" t="s">
        <v>8323</v>
      </c>
      <c r="S1635" t="s">
        <v>8324</v>
      </c>
      <c r="T1635">
        <f t="shared" si="132"/>
        <v>100</v>
      </c>
      <c r="U1635">
        <f t="shared" si="133"/>
        <v>172.41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4">
        <f t="shared" si="130"/>
        <v>40658.189826388887</v>
      </c>
      <c r="L1636" s="13">
        <f t="shared" si="129"/>
        <v>2011</v>
      </c>
      <c r="M1636" s="14">
        <f t="shared" si="131"/>
        <v>40696.249305555553</v>
      </c>
      <c r="N1636" t="b">
        <v>0</v>
      </c>
      <c r="O1636">
        <v>32</v>
      </c>
      <c r="P1636" t="b">
        <v>1</v>
      </c>
      <c r="Q1636" t="s">
        <v>8274</v>
      </c>
      <c r="R1636" s="10" t="s">
        <v>8323</v>
      </c>
      <c r="S1636" t="s">
        <v>8324</v>
      </c>
      <c r="T1636">
        <f t="shared" si="132"/>
        <v>101</v>
      </c>
      <c r="U1636">
        <f t="shared" si="133"/>
        <v>62.81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4">
        <f t="shared" si="130"/>
        <v>42502.868761574078</v>
      </c>
      <c r="L1637" s="13">
        <f t="shared" si="129"/>
        <v>2016</v>
      </c>
      <c r="M1637" s="14">
        <f t="shared" si="131"/>
        <v>42562.868761574078</v>
      </c>
      <c r="N1637" t="b">
        <v>0</v>
      </c>
      <c r="O1637">
        <v>37</v>
      </c>
      <c r="P1637" t="b">
        <v>1</v>
      </c>
      <c r="Q1637" t="s">
        <v>8274</v>
      </c>
      <c r="R1637" s="10" t="s">
        <v>8323</v>
      </c>
      <c r="S1637" t="s">
        <v>8324</v>
      </c>
      <c r="T1637">
        <f t="shared" si="132"/>
        <v>125</v>
      </c>
      <c r="U1637">
        <f t="shared" si="133"/>
        <v>67.73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4">
        <f t="shared" si="130"/>
        <v>40663.08666666667</v>
      </c>
      <c r="L1638" s="13">
        <f t="shared" si="129"/>
        <v>2011</v>
      </c>
      <c r="M1638" s="14">
        <f t="shared" si="131"/>
        <v>40706.166666666664</v>
      </c>
      <c r="N1638" t="b">
        <v>0</v>
      </c>
      <c r="O1638">
        <v>87</v>
      </c>
      <c r="P1638" t="b">
        <v>1</v>
      </c>
      <c r="Q1638" t="s">
        <v>8274</v>
      </c>
      <c r="R1638" s="10" t="s">
        <v>8323</v>
      </c>
      <c r="S1638" t="s">
        <v>8324</v>
      </c>
      <c r="T1638">
        <f t="shared" si="132"/>
        <v>104</v>
      </c>
      <c r="U1638">
        <f t="shared" si="133"/>
        <v>53.56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4">
        <f t="shared" si="130"/>
        <v>40122.751620370371</v>
      </c>
      <c r="L1639" s="13">
        <f t="shared" si="129"/>
        <v>2009</v>
      </c>
      <c r="M1639" s="14">
        <f t="shared" si="131"/>
        <v>40178.98541666667</v>
      </c>
      <c r="N1639" t="b">
        <v>0</v>
      </c>
      <c r="O1639">
        <v>15</v>
      </c>
      <c r="P1639" t="b">
        <v>1</v>
      </c>
      <c r="Q1639" t="s">
        <v>8274</v>
      </c>
      <c r="R1639" s="10" t="s">
        <v>8323</v>
      </c>
      <c r="S1639" t="s">
        <v>8324</v>
      </c>
      <c r="T1639">
        <f t="shared" si="132"/>
        <v>104</v>
      </c>
      <c r="U1639">
        <f t="shared" si="133"/>
        <v>34.6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4">
        <f t="shared" si="130"/>
        <v>41288.68712962963</v>
      </c>
      <c r="L1640" s="13">
        <f t="shared" si="129"/>
        <v>2013</v>
      </c>
      <c r="M1640" s="14">
        <f t="shared" si="131"/>
        <v>41333.892361111109</v>
      </c>
      <c r="N1640" t="b">
        <v>0</v>
      </c>
      <c r="O1640">
        <v>27</v>
      </c>
      <c r="P1640" t="b">
        <v>1</v>
      </c>
      <c r="Q1640" t="s">
        <v>8274</v>
      </c>
      <c r="R1640" s="10" t="s">
        <v>8323</v>
      </c>
      <c r="S1640" t="s">
        <v>8324</v>
      </c>
      <c r="T1640">
        <f t="shared" si="132"/>
        <v>105</v>
      </c>
      <c r="U1640">
        <f t="shared" si="133"/>
        <v>38.89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4">
        <f t="shared" si="130"/>
        <v>40941.652372685188</v>
      </c>
      <c r="L1641" s="13">
        <f t="shared" si="129"/>
        <v>2012</v>
      </c>
      <c r="M1641" s="14">
        <f t="shared" si="131"/>
        <v>40971.652372685188</v>
      </c>
      <c r="N1641" t="b">
        <v>0</v>
      </c>
      <c r="O1641">
        <v>19</v>
      </c>
      <c r="P1641" t="b">
        <v>1</v>
      </c>
      <c r="Q1641" t="s">
        <v>8274</v>
      </c>
      <c r="R1641" s="10" t="s">
        <v>8323</v>
      </c>
      <c r="S1641" t="s">
        <v>8324</v>
      </c>
      <c r="T1641">
        <f t="shared" si="132"/>
        <v>100</v>
      </c>
      <c r="U1641">
        <f t="shared" si="133"/>
        <v>94.74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4">
        <f t="shared" si="130"/>
        <v>40379.23096064815</v>
      </c>
      <c r="L1642" s="13">
        <f t="shared" si="129"/>
        <v>2010</v>
      </c>
      <c r="M1642" s="14">
        <f t="shared" si="131"/>
        <v>40393.082638888889</v>
      </c>
      <c r="N1642" t="b">
        <v>0</v>
      </c>
      <c r="O1642">
        <v>17</v>
      </c>
      <c r="P1642" t="b">
        <v>1</v>
      </c>
      <c r="Q1642" t="s">
        <v>8274</v>
      </c>
      <c r="R1642" s="10" t="s">
        <v>8323</v>
      </c>
      <c r="S1642" t="s">
        <v>8324</v>
      </c>
      <c r="T1642">
        <f t="shared" si="132"/>
        <v>170</v>
      </c>
      <c r="U1642">
        <f t="shared" si="133"/>
        <v>39.97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4">
        <f t="shared" si="130"/>
        <v>41962.596574074079</v>
      </c>
      <c r="L1643" s="13">
        <f t="shared" si="129"/>
        <v>2014</v>
      </c>
      <c r="M1643" s="14">
        <f t="shared" si="131"/>
        <v>41992.596574074079</v>
      </c>
      <c r="N1643" t="b">
        <v>0</v>
      </c>
      <c r="O1643">
        <v>26</v>
      </c>
      <c r="P1643" t="b">
        <v>1</v>
      </c>
      <c r="Q1643" t="s">
        <v>8290</v>
      </c>
      <c r="R1643" s="10" t="s">
        <v>8323</v>
      </c>
      <c r="S1643" t="s">
        <v>8344</v>
      </c>
      <c r="T1643">
        <f t="shared" si="132"/>
        <v>101</v>
      </c>
      <c r="U1643">
        <f t="shared" si="133"/>
        <v>97.5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4">
        <f t="shared" si="130"/>
        <v>40688.024618055555</v>
      </c>
      <c r="L1644" s="13">
        <f t="shared" si="129"/>
        <v>2011</v>
      </c>
      <c r="M1644" s="14">
        <f t="shared" si="131"/>
        <v>40708.024618055555</v>
      </c>
      <c r="N1644" t="b">
        <v>0</v>
      </c>
      <c r="O1644">
        <v>28</v>
      </c>
      <c r="P1644" t="b">
        <v>1</v>
      </c>
      <c r="Q1644" t="s">
        <v>8290</v>
      </c>
      <c r="R1644" s="10" t="s">
        <v>8323</v>
      </c>
      <c r="S1644" t="s">
        <v>8344</v>
      </c>
      <c r="T1644">
        <f t="shared" si="132"/>
        <v>100</v>
      </c>
      <c r="U1644">
        <f t="shared" si="133"/>
        <v>42.86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4">
        <f t="shared" si="130"/>
        <v>41146.824212962965</v>
      </c>
      <c r="L1645" s="13">
        <f t="shared" si="129"/>
        <v>2012</v>
      </c>
      <c r="M1645" s="14">
        <f t="shared" si="131"/>
        <v>41176.824212962965</v>
      </c>
      <c r="N1645" t="b">
        <v>0</v>
      </c>
      <c r="O1645">
        <v>37</v>
      </c>
      <c r="P1645" t="b">
        <v>1</v>
      </c>
      <c r="Q1645" t="s">
        <v>8290</v>
      </c>
      <c r="R1645" s="10" t="s">
        <v>8323</v>
      </c>
      <c r="S1645" t="s">
        <v>8344</v>
      </c>
      <c r="T1645">
        <f t="shared" si="132"/>
        <v>125</v>
      </c>
      <c r="U1645">
        <f t="shared" si="133"/>
        <v>168.51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4">
        <f t="shared" si="130"/>
        <v>41175.05972222222</v>
      </c>
      <c r="L1646" s="13">
        <f t="shared" si="129"/>
        <v>2012</v>
      </c>
      <c r="M1646" s="14">
        <f t="shared" si="131"/>
        <v>41235.101388888892</v>
      </c>
      <c r="N1646" t="b">
        <v>0</v>
      </c>
      <c r="O1646">
        <v>128</v>
      </c>
      <c r="P1646" t="b">
        <v>1</v>
      </c>
      <c r="Q1646" t="s">
        <v>8290</v>
      </c>
      <c r="R1646" s="10" t="s">
        <v>8323</v>
      </c>
      <c r="S1646" t="s">
        <v>8344</v>
      </c>
      <c r="T1646">
        <f t="shared" si="132"/>
        <v>110</v>
      </c>
      <c r="U1646">
        <f t="shared" si="133"/>
        <v>85.55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4">
        <f t="shared" si="130"/>
        <v>41521.617361111108</v>
      </c>
      <c r="L1647" s="13">
        <f t="shared" si="129"/>
        <v>2013</v>
      </c>
      <c r="M1647" s="14">
        <f t="shared" si="131"/>
        <v>41535.617361111108</v>
      </c>
      <c r="N1647" t="b">
        <v>0</v>
      </c>
      <c r="O1647">
        <v>10</v>
      </c>
      <c r="P1647" t="b">
        <v>1</v>
      </c>
      <c r="Q1647" t="s">
        <v>8290</v>
      </c>
      <c r="R1647" s="10" t="s">
        <v>8323</v>
      </c>
      <c r="S1647" t="s">
        <v>8344</v>
      </c>
      <c r="T1647">
        <f t="shared" si="132"/>
        <v>111</v>
      </c>
      <c r="U1647">
        <f t="shared" si="133"/>
        <v>554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4">
        <f t="shared" si="130"/>
        <v>41833.450266203705</v>
      </c>
      <c r="L1648" s="13">
        <f t="shared" si="129"/>
        <v>2014</v>
      </c>
      <c r="M1648" s="14">
        <f t="shared" si="131"/>
        <v>41865.757638888892</v>
      </c>
      <c r="N1648" t="b">
        <v>0</v>
      </c>
      <c r="O1648">
        <v>83</v>
      </c>
      <c r="P1648" t="b">
        <v>1</v>
      </c>
      <c r="Q1648" t="s">
        <v>8290</v>
      </c>
      <c r="R1648" s="10" t="s">
        <v>8323</v>
      </c>
      <c r="S1648" t="s">
        <v>8344</v>
      </c>
      <c r="T1648">
        <f t="shared" si="132"/>
        <v>110</v>
      </c>
      <c r="U1648">
        <f t="shared" si="133"/>
        <v>26.55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4">
        <f t="shared" si="130"/>
        <v>41039.409456018519</v>
      </c>
      <c r="L1649" s="13">
        <f t="shared" si="129"/>
        <v>2012</v>
      </c>
      <c r="M1649" s="14">
        <f t="shared" si="131"/>
        <v>41069.409456018519</v>
      </c>
      <c r="N1649" t="b">
        <v>0</v>
      </c>
      <c r="O1649">
        <v>46</v>
      </c>
      <c r="P1649" t="b">
        <v>1</v>
      </c>
      <c r="Q1649" t="s">
        <v>8290</v>
      </c>
      <c r="R1649" s="10" t="s">
        <v>8323</v>
      </c>
      <c r="S1649" t="s">
        <v>8344</v>
      </c>
      <c r="T1649">
        <f t="shared" si="132"/>
        <v>105</v>
      </c>
      <c r="U1649">
        <f t="shared" si="133"/>
        <v>113.83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4">
        <f t="shared" si="130"/>
        <v>40592.704652777778</v>
      </c>
      <c r="L1650" s="13">
        <f t="shared" si="129"/>
        <v>2011</v>
      </c>
      <c r="M1650" s="14">
        <f t="shared" si="131"/>
        <v>40622.662986111114</v>
      </c>
      <c r="N1650" t="b">
        <v>0</v>
      </c>
      <c r="O1650">
        <v>90</v>
      </c>
      <c r="P1650" t="b">
        <v>1</v>
      </c>
      <c r="Q1650" t="s">
        <v>8290</v>
      </c>
      <c r="R1650" s="10" t="s">
        <v>8323</v>
      </c>
      <c r="S1650" t="s">
        <v>8344</v>
      </c>
      <c r="T1650">
        <f t="shared" si="132"/>
        <v>125</v>
      </c>
      <c r="U1650">
        <f t="shared" si="133"/>
        <v>32.01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4">
        <f t="shared" si="130"/>
        <v>41737.684664351851</v>
      </c>
      <c r="L1651" s="13">
        <f t="shared" si="129"/>
        <v>2014</v>
      </c>
      <c r="M1651" s="14">
        <f t="shared" si="131"/>
        <v>41782.684664351851</v>
      </c>
      <c r="N1651" t="b">
        <v>0</v>
      </c>
      <c r="O1651">
        <v>81</v>
      </c>
      <c r="P1651" t="b">
        <v>1</v>
      </c>
      <c r="Q1651" t="s">
        <v>8290</v>
      </c>
      <c r="R1651" s="10" t="s">
        <v>8323</v>
      </c>
      <c r="S1651" t="s">
        <v>8344</v>
      </c>
      <c r="T1651">
        <f t="shared" si="132"/>
        <v>101</v>
      </c>
      <c r="U1651">
        <f t="shared" si="133"/>
        <v>47.19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4">
        <f t="shared" si="130"/>
        <v>41526.435613425929</v>
      </c>
      <c r="L1652" s="13">
        <f t="shared" si="129"/>
        <v>2013</v>
      </c>
      <c r="M1652" s="14">
        <f t="shared" si="131"/>
        <v>41556.435613425929</v>
      </c>
      <c r="N1652" t="b">
        <v>0</v>
      </c>
      <c r="O1652">
        <v>32</v>
      </c>
      <c r="P1652" t="b">
        <v>1</v>
      </c>
      <c r="Q1652" t="s">
        <v>8290</v>
      </c>
      <c r="R1652" s="10" t="s">
        <v>8323</v>
      </c>
      <c r="S1652" t="s">
        <v>8344</v>
      </c>
      <c r="T1652">
        <f t="shared" si="132"/>
        <v>142</v>
      </c>
      <c r="U1652">
        <f t="shared" si="133"/>
        <v>88.47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4">
        <f t="shared" si="130"/>
        <v>40625.900694444441</v>
      </c>
      <c r="L1653" s="13">
        <f t="shared" si="129"/>
        <v>2011</v>
      </c>
      <c r="M1653" s="14">
        <f t="shared" si="131"/>
        <v>40659.290972222225</v>
      </c>
      <c r="N1653" t="b">
        <v>0</v>
      </c>
      <c r="O1653">
        <v>20</v>
      </c>
      <c r="P1653" t="b">
        <v>1</v>
      </c>
      <c r="Q1653" t="s">
        <v>8290</v>
      </c>
      <c r="R1653" s="10" t="s">
        <v>8323</v>
      </c>
      <c r="S1653" t="s">
        <v>8344</v>
      </c>
      <c r="T1653">
        <f t="shared" si="132"/>
        <v>101</v>
      </c>
      <c r="U1653">
        <f t="shared" si="133"/>
        <v>100.75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4">
        <f t="shared" si="130"/>
        <v>41572.492974537039</v>
      </c>
      <c r="L1654" s="13">
        <f t="shared" si="129"/>
        <v>2013</v>
      </c>
      <c r="M1654" s="14">
        <f t="shared" si="131"/>
        <v>41602.534641203703</v>
      </c>
      <c r="N1654" t="b">
        <v>0</v>
      </c>
      <c r="O1654">
        <v>70</v>
      </c>
      <c r="P1654" t="b">
        <v>1</v>
      </c>
      <c r="Q1654" t="s">
        <v>8290</v>
      </c>
      <c r="R1654" s="10" t="s">
        <v>8323</v>
      </c>
      <c r="S1654" t="s">
        <v>8344</v>
      </c>
      <c r="T1654">
        <f t="shared" si="132"/>
        <v>101</v>
      </c>
      <c r="U1654">
        <f t="shared" si="133"/>
        <v>64.709999999999994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4">
        <f t="shared" si="130"/>
        <v>40626.834444444445</v>
      </c>
      <c r="L1655" s="13">
        <f t="shared" si="129"/>
        <v>2011</v>
      </c>
      <c r="M1655" s="14">
        <f t="shared" si="131"/>
        <v>40657.834444444445</v>
      </c>
      <c r="N1655" t="b">
        <v>0</v>
      </c>
      <c r="O1655">
        <v>168</v>
      </c>
      <c r="P1655" t="b">
        <v>1</v>
      </c>
      <c r="Q1655" t="s">
        <v>8290</v>
      </c>
      <c r="R1655" s="10" t="s">
        <v>8323</v>
      </c>
      <c r="S1655" t="s">
        <v>8344</v>
      </c>
      <c r="T1655">
        <f t="shared" si="132"/>
        <v>174</v>
      </c>
      <c r="U1655">
        <f t="shared" si="133"/>
        <v>51.85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4">
        <f t="shared" si="130"/>
        <v>40987.890740740739</v>
      </c>
      <c r="L1656" s="13">
        <f t="shared" si="129"/>
        <v>2012</v>
      </c>
      <c r="M1656" s="14">
        <f t="shared" si="131"/>
        <v>41017.890740740739</v>
      </c>
      <c r="N1656" t="b">
        <v>0</v>
      </c>
      <c r="O1656">
        <v>34</v>
      </c>
      <c r="P1656" t="b">
        <v>1</v>
      </c>
      <c r="Q1656" t="s">
        <v>8290</v>
      </c>
      <c r="R1656" s="10" t="s">
        <v>8323</v>
      </c>
      <c r="S1656" t="s">
        <v>8344</v>
      </c>
      <c r="T1656">
        <f t="shared" si="132"/>
        <v>120</v>
      </c>
      <c r="U1656">
        <f t="shared" si="133"/>
        <v>38.79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4">
        <f t="shared" si="130"/>
        <v>40974.791898148149</v>
      </c>
      <c r="L1657" s="13">
        <f t="shared" si="129"/>
        <v>2012</v>
      </c>
      <c r="M1657" s="14">
        <f t="shared" si="131"/>
        <v>41004.750231481477</v>
      </c>
      <c r="N1657" t="b">
        <v>0</v>
      </c>
      <c r="O1657">
        <v>48</v>
      </c>
      <c r="P1657" t="b">
        <v>1</v>
      </c>
      <c r="Q1657" t="s">
        <v>8290</v>
      </c>
      <c r="R1657" s="10" t="s">
        <v>8323</v>
      </c>
      <c r="S1657" t="s">
        <v>8344</v>
      </c>
      <c r="T1657">
        <f t="shared" si="132"/>
        <v>143</v>
      </c>
      <c r="U1657">
        <f t="shared" si="133"/>
        <v>44.65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4">
        <f t="shared" si="130"/>
        <v>41226.928842592592</v>
      </c>
      <c r="L1658" s="13">
        <f t="shared" si="129"/>
        <v>2012</v>
      </c>
      <c r="M1658" s="14">
        <f t="shared" si="131"/>
        <v>41256.928842592592</v>
      </c>
      <c r="N1658" t="b">
        <v>0</v>
      </c>
      <c r="O1658">
        <v>48</v>
      </c>
      <c r="P1658" t="b">
        <v>1</v>
      </c>
      <c r="Q1658" t="s">
        <v>8290</v>
      </c>
      <c r="R1658" s="10" t="s">
        <v>8323</v>
      </c>
      <c r="S1658" t="s">
        <v>8344</v>
      </c>
      <c r="T1658">
        <f t="shared" si="132"/>
        <v>100</v>
      </c>
      <c r="U1658">
        <f t="shared" si="133"/>
        <v>156.77000000000001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4">
        <f t="shared" si="130"/>
        <v>41023.782037037039</v>
      </c>
      <c r="L1659" s="13">
        <f t="shared" si="129"/>
        <v>2012</v>
      </c>
      <c r="M1659" s="14">
        <f t="shared" si="131"/>
        <v>41053.782037037039</v>
      </c>
      <c r="N1659" t="b">
        <v>0</v>
      </c>
      <c r="O1659">
        <v>221</v>
      </c>
      <c r="P1659" t="b">
        <v>1</v>
      </c>
      <c r="Q1659" t="s">
        <v>8290</v>
      </c>
      <c r="R1659" s="10" t="s">
        <v>8323</v>
      </c>
      <c r="S1659" t="s">
        <v>8344</v>
      </c>
      <c r="T1659">
        <f t="shared" si="132"/>
        <v>105</v>
      </c>
      <c r="U1659">
        <f t="shared" si="133"/>
        <v>118.7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4">
        <f t="shared" si="130"/>
        <v>41223.22184027778</v>
      </c>
      <c r="L1660" s="13">
        <f t="shared" si="129"/>
        <v>2012</v>
      </c>
      <c r="M1660" s="14">
        <f t="shared" si="131"/>
        <v>41261.597222222219</v>
      </c>
      <c r="N1660" t="b">
        <v>0</v>
      </c>
      <c r="O1660">
        <v>107</v>
      </c>
      <c r="P1660" t="b">
        <v>1</v>
      </c>
      <c r="Q1660" t="s">
        <v>8290</v>
      </c>
      <c r="R1660" s="10" t="s">
        <v>8323</v>
      </c>
      <c r="S1660" t="s">
        <v>8344</v>
      </c>
      <c r="T1660">
        <f t="shared" si="132"/>
        <v>132</v>
      </c>
      <c r="U1660">
        <f t="shared" si="133"/>
        <v>74.150000000000006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4">
        <f t="shared" si="130"/>
        <v>41596.913437499999</v>
      </c>
      <c r="L1661" s="13">
        <f t="shared" si="129"/>
        <v>2013</v>
      </c>
      <c r="M1661" s="14">
        <f t="shared" si="131"/>
        <v>41625.5</v>
      </c>
      <c r="N1661" t="b">
        <v>0</v>
      </c>
      <c r="O1661">
        <v>45</v>
      </c>
      <c r="P1661" t="b">
        <v>1</v>
      </c>
      <c r="Q1661" t="s">
        <v>8290</v>
      </c>
      <c r="R1661" s="10" t="s">
        <v>8323</v>
      </c>
      <c r="S1661" t="s">
        <v>8344</v>
      </c>
      <c r="T1661">
        <f t="shared" si="132"/>
        <v>113</v>
      </c>
      <c r="U1661">
        <f t="shared" si="133"/>
        <v>12.53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4">
        <f t="shared" si="130"/>
        <v>42459.693865740745</v>
      </c>
      <c r="L1662" s="13">
        <f t="shared" si="129"/>
        <v>2016</v>
      </c>
      <c r="M1662" s="14">
        <f t="shared" si="131"/>
        <v>42490.915972222225</v>
      </c>
      <c r="N1662" t="b">
        <v>0</v>
      </c>
      <c r="O1662">
        <v>36</v>
      </c>
      <c r="P1662" t="b">
        <v>1</v>
      </c>
      <c r="Q1662" t="s">
        <v>8290</v>
      </c>
      <c r="R1662" s="10" t="s">
        <v>8323</v>
      </c>
      <c r="S1662" t="s">
        <v>8344</v>
      </c>
      <c r="T1662">
        <f t="shared" si="132"/>
        <v>1254</v>
      </c>
      <c r="U1662">
        <f t="shared" si="133"/>
        <v>27.86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4">
        <f t="shared" si="130"/>
        <v>42343.998043981483</v>
      </c>
      <c r="L1663" s="13">
        <f t="shared" si="129"/>
        <v>2015</v>
      </c>
      <c r="M1663" s="14">
        <f t="shared" si="131"/>
        <v>42386.875</v>
      </c>
      <c r="N1663" t="b">
        <v>0</v>
      </c>
      <c r="O1663">
        <v>101</v>
      </c>
      <c r="P1663" t="b">
        <v>1</v>
      </c>
      <c r="Q1663" t="s">
        <v>8290</v>
      </c>
      <c r="R1663" s="10" t="s">
        <v>8323</v>
      </c>
      <c r="S1663" t="s">
        <v>8344</v>
      </c>
      <c r="T1663">
        <f t="shared" si="132"/>
        <v>103</v>
      </c>
      <c r="U1663">
        <f t="shared" si="133"/>
        <v>80.180000000000007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4">
        <f t="shared" si="130"/>
        <v>40848.198333333334</v>
      </c>
      <c r="L1664" s="13">
        <f t="shared" si="129"/>
        <v>2011</v>
      </c>
      <c r="M1664" s="14">
        <f t="shared" si="131"/>
        <v>40908.239999999998</v>
      </c>
      <c r="N1664" t="b">
        <v>0</v>
      </c>
      <c r="O1664">
        <v>62</v>
      </c>
      <c r="P1664" t="b">
        <v>1</v>
      </c>
      <c r="Q1664" t="s">
        <v>8290</v>
      </c>
      <c r="R1664" s="10" t="s">
        <v>8323</v>
      </c>
      <c r="S1664" t="s">
        <v>8344</v>
      </c>
      <c r="T1664">
        <f t="shared" si="132"/>
        <v>103</v>
      </c>
      <c r="U1664">
        <f t="shared" si="133"/>
        <v>132.44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4">
        <f t="shared" si="130"/>
        <v>42006.02207175926</v>
      </c>
      <c r="L1665" s="13">
        <f t="shared" si="129"/>
        <v>2015</v>
      </c>
      <c r="M1665" s="14">
        <f t="shared" si="131"/>
        <v>42036.02207175926</v>
      </c>
      <c r="N1665" t="b">
        <v>0</v>
      </c>
      <c r="O1665">
        <v>32</v>
      </c>
      <c r="P1665" t="b">
        <v>1</v>
      </c>
      <c r="Q1665" t="s">
        <v>8290</v>
      </c>
      <c r="R1665" s="10" t="s">
        <v>8323</v>
      </c>
      <c r="S1665" t="s">
        <v>8344</v>
      </c>
      <c r="T1665">
        <f t="shared" si="132"/>
        <v>108</v>
      </c>
      <c r="U1665">
        <f t="shared" si="133"/>
        <v>33.75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4">
        <f t="shared" si="130"/>
        <v>40939.761782407404</v>
      </c>
      <c r="L1666" s="13">
        <f t="shared" si="129"/>
        <v>2012</v>
      </c>
      <c r="M1666" s="14">
        <f t="shared" si="131"/>
        <v>40984.165972222225</v>
      </c>
      <c r="N1666" t="b">
        <v>0</v>
      </c>
      <c r="O1666">
        <v>89</v>
      </c>
      <c r="P1666" t="b">
        <v>1</v>
      </c>
      <c r="Q1666" t="s">
        <v>8290</v>
      </c>
      <c r="R1666" s="10" t="s">
        <v>8323</v>
      </c>
      <c r="S1666" t="s">
        <v>8344</v>
      </c>
      <c r="T1666">
        <f t="shared" si="132"/>
        <v>122</v>
      </c>
      <c r="U1666">
        <f t="shared" si="133"/>
        <v>34.380000000000003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4">
        <f t="shared" si="130"/>
        <v>40564.649456018517</v>
      </c>
      <c r="L1667" s="13">
        <f t="shared" ref="L1667:L1730" si="134">YEAR(K1667)</f>
        <v>2011</v>
      </c>
      <c r="M1667" s="14">
        <f t="shared" si="131"/>
        <v>40596.125</v>
      </c>
      <c r="N1667" t="b">
        <v>0</v>
      </c>
      <c r="O1667">
        <v>93</v>
      </c>
      <c r="P1667" t="b">
        <v>1</v>
      </c>
      <c r="Q1667" t="s">
        <v>8290</v>
      </c>
      <c r="R1667" s="10" t="s">
        <v>8323</v>
      </c>
      <c r="S1667" t="s">
        <v>8344</v>
      </c>
      <c r="T1667">
        <f t="shared" si="132"/>
        <v>119</v>
      </c>
      <c r="U1667">
        <f t="shared" si="133"/>
        <v>44.96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4">
        <f t="shared" si="130"/>
        <v>41331.253159722226</v>
      </c>
      <c r="L1668" s="13">
        <f t="shared" si="134"/>
        <v>2013</v>
      </c>
      <c r="M1668" s="14">
        <f t="shared" si="131"/>
        <v>41361.211493055554</v>
      </c>
      <c r="N1668" t="b">
        <v>0</v>
      </c>
      <c r="O1668">
        <v>98</v>
      </c>
      <c r="P1668" t="b">
        <v>1</v>
      </c>
      <c r="Q1668" t="s">
        <v>8290</v>
      </c>
      <c r="R1668" s="10" t="s">
        <v>8323</v>
      </c>
      <c r="S1668" t="s">
        <v>8344</v>
      </c>
      <c r="T1668">
        <f t="shared" si="132"/>
        <v>161</v>
      </c>
      <c r="U1668">
        <f t="shared" si="133"/>
        <v>41.04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4">
        <f t="shared" si="130"/>
        <v>41682.0705787037</v>
      </c>
      <c r="L1669" s="13">
        <f t="shared" si="134"/>
        <v>2014</v>
      </c>
      <c r="M1669" s="14">
        <f t="shared" si="131"/>
        <v>41709.290972222225</v>
      </c>
      <c r="N1669" t="b">
        <v>0</v>
      </c>
      <c r="O1669">
        <v>82</v>
      </c>
      <c r="P1669" t="b">
        <v>1</v>
      </c>
      <c r="Q1669" t="s">
        <v>8290</v>
      </c>
      <c r="R1669" s="10" t="s">
        <v>8323</v>
      </c>
      <c r="S1669" t="s">
        <v>8344</v>
      </c>
      <c r="T1669">
        <f t="shared" si="132"/>
        <v>127</v>
      </c>
      <c r="U1669">
        <f t="shared" si="133"/>
        <v>52.6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4">
        <f t="shared" si="130"/>
        <v>40845.14975694444</v>
      </c>
      <c r="L1670" s="13">
        <f t="shared" si="134"/>
        <v>2011</v>
      </c>
      <c r="M1670" s="14">
        <f t="shared" si="131"/>
        <v>40875.191423611112</v>
      </c>
      <c r="N1670" t="b">
        <v>0</v>
      </c>
      <c r="O1670">
        <v>116</v>
      </c>
      <c r="P1670" t="b">
        <v>1</v>
      </c>
      <c r="Q1670" t="s">
        <v>8290</v>
      </c>
      <c r="R1670" s="10" t="s">
        <v>8323</v>
      </c>
      <c r="S1670" t="s">
        <v>8344</v>
      </c>
      <c r="T1670">
        <f t="shared" si="132"/>
        <v>103</v>
      </c>
      <c r="U1670">
        <f t="shared" si="133"/>
        <v>70.78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4">
        <f t="shared" si="130"/>
        <v>42461.885138888887</v>
      </c>
      <c r="L1671" s="13">
        <f t="shared" si="134"/>
        <v>2016</v>
      </c>
      <c r="M1671" s="14">
        <f t="shared" si="131"/>
        <v>42521.885138888887</v>
      </c>
      <c r="N1671" t="b">
        <v>0</v>
      </c>
      <c r="O1671">
        <v>52</v>
      </c>
      <c r="P1671" t="b">
        <v>1</v>
      </c>
      <c r="Q1671" t="s">
        <v>8290</v>
      </c>
      <c r="R1671" s="10" t="s">
        <v>8323</v>
      </c>
      <c r="S1671" t="s">
        <v>8344</v>
      </c>
      <c r="T1671">
        <f t="shared" si="132"/>
        <v>140</v>
      </c>
      <c r="U1671">
        <f t="shared" si="133"/>
        <v>53.75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4">
        <f t="shared" si="130"/>
        <v>40313.930543981485</v>
      </c>
      <c r="L1672" s="13">
        <f t="shared" si="134"/>
        <v>2010</v>
      </c>
      <c r="M1672" s="14">
        <f t="shared" si="131"/>
        <v>40364.166666666664</v>
      </c>
      <c r="N1672" t="b">
        <v>0</v>
      </c>
      <c r="O1672">
        <v>23</v>
      </c>
      <c r="P1672" t="b">
        <v>1</v>
      </c>
      <c r="Q1672" t="s">
        <v>8290</v>
      </c>
      <c r="R1672" s="10" t="s">
        <v>8323</v>
      </c>
      <c r="S1672" t="s">
        <v>8344</v>
      </c>
      <c r="T1672">
        <f t="shared" si="132"/>
        <v>103</v>
      </c>
      <c r="U1672">
        <f t="shared" si="133"/>
        <v>44.61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4">
        <f t="shared" si="130"/>
        <v>42553.54414351852</v>
      </c>
      <c r="L1673" s="13">
        <f t="shared" si="134"/>
        <v>2016</v>
      </c>
      <c r="M1673" s="14">
        <f t="shared" si="131"/>
        <v>42583.54414351852</v>
      </c>
      <c r="N1673" t="b">
        <v>0</v>
      </c>
      <c r="O1673">
        <v>77</v>
      </c>
      <c r="P1673" t="b">
        <v>1</v>
      </c>
      <c r="Q1673" t="s">
        <v>8290</v>
      </c>
      <c r="R1673" s="10" t="s">
        <v>8323</v>
      </c>
      <c r="S1673" t="s">
        <v>8344</v>
      </c>
      <c r="T1673">
        <f t="shared" si="132"/>
        <v>101</v>
      </c>
      <c r="U1673">
        <f t="shared" si="133"/>
        <v>26.15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4">
        <f t="shared" ref="K1674:K1737" si="135">(((J1674/60)/60)/24)+DATE(1970,1,1)</f>
        <v>41034.656597222223</v>
      </c>
      <c r="L1674" s="13">
        <f t="shared" si="134"/>
        <v>2012</v>
      </c>
      <c r="M1674" s="14">
        <f t="shared" ref="M1674:M1737" si="136">(((I1674/60)/60)/24)+DATE(1970,1,1)</f>
        <v>41064.656597222223</v>
      </c>
      <c r="N1674" t="b">
        <v>0</v>
      </c>
      <c r="O1674">
        <v>49</v>
      </c>
      <c r="P1674" t="b">
        <v>1</v>
      </c>
      <c r="Q1674" t="s">
        <v>8290</v>
      </c>
      <c r="R1674" s="10" t="s">
        <v>8323</v>
      </c>
      <c r="S1674" t="s">
        <v>8344</v>
      </c>
      <c r="T1674">
        <f t="shared" ref="T1674:T1737" si="137">ROUND(E1674/D1674*100,0)</f>
        <v>113</v>
      </c>
      <c r="U1674">
        <f t="shared" ref="U1674:U1737" si="138">IFERROR(ROUND(E1674/O1674,2),0)</f>
        <v>39.18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4">
        <f t="shared" si="135"/>
        <v>42039.878379629634</v>
      </c>
      <c r="L1675" s="13">
        <f t="shared" si="134"/>
        <v>2015</v>
      </c>
      <c r="M1675" s="14">
        <f t="shared" si="136"/>
        <v>42069.878379629634</v>
      </c>
      <c r="N1675" t="b">
        <v>0</v>
      </c>
      <c r="O1675">
        <v>59</v>
      </c>
      <c r="P1675" t="b">
        <v>1</v>
      </c>
      <c r="Q1675" t="s">
        <v>8290</v>
      </c>
      <c r="R1675" s="10" t="s">
        <v>8323</v>
      </c>
      <c r="S1675" t="s">
        <v>8344</v>
      </c>
      <c r="T1675">
        <f t="shared" si="137"/>
        <v>128</v>
      </c>
      <c r="U1675">
        <f t="shared" si="138"/>
        <v>45.59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4">
        <f t="shared" si="135"/>
        <v>42569.605393518519</v>
      </c>
      <c r="L1676" s="13">
        <f t="shared" si="134"/>
        <v>2016</v>
      </c>
      <c r="M1676" s="14">
        <f t="shared" si="136"/>
        <v>42600.290972222225</v>
      </c>
      <c r="N1676" t="b">
        <v>0</v>
      </c>
      <c r="O1676">
        <v>113</v>
      </c>
      <c r="P1676" t="b">
        <v>1</v>
      </c>
      <c r="Q1676" t="s">
        <v>8290</v>
      </c>
      <c r="R1676" s="10" t="s">
        <v>8323</v>
      </c>
      <c r="S1676" t="s">
        <v>8344</v>
      </c>
      <c r="T1676">
        <f t="shared" si="137"/>
        <v>202</v>
      </c>
      <c r="U1676">
        <f t="shared" si="138"/>
        <v>89.25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4">
        <f t="shared" si="135"/>
        <v>40802.733101851853</v>
      </c>
      <c r="L1677" s="13">
        <f t="shared" si="134"/>
        <v>2011</v>
      </c>
      <c r="M1677" s="14">
        <f t="shared" si="136"/>
        <v>40832.918749999997</v>
      </c>
      <c r="N1677" t="b">
        <v>0</v>
      </c>
      <c r="O1677">
        <v>34</v>
      </c>
      <c r="P1677" t="b">
        <v>1</v>
      </c>
      <c r="Q1677" t="s">
        <v>8290</v>
      </c>
      <c r="R1677" s="10" t="s">
        <v>8323</v>
      </c>
      <c r="S1677" t="s">
        <v>8344</v>
      </c>
      <c r="T1677">
        <f t="shared" si="137"/>
        <v>137</v>
      </c>
      <c r="U1677">
        <f t="shared" si="138"/>
        <v>40.42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4">
        <f t="shared" si="135"/>
        <v>40973.72623842593</v>
      </c>
      <c r="L1678" s="13">
        <f t="shared" si="134"/>
        <v>2012</v>
      </c>
      <c r="M1678" s="14">
        <f t="shared" si="136"/>
        <v>41020.165972222225</v>
      </c>
      <c r="N1678" t="b">
        <v>0</v>
      </c>
      <c r="O1678">
        <v>42</v>
      </c>
      <c r="P1678" t="b">
        <v>1</v>
      </c>
      <c r="Q1678" t="s">
        <v>8290</v>
      </c>
      <c r="R1678" s="10" t="s">
        <v>8323</v>
      </c>
      <c r="S1678" t="s">
        <v>8344</v>
      </c>
      <c r="T1678">
        <f t="shared" si="137"/>
        <v>115</v>
      </c>
      <c r="U1678">
        <f t="shared" si="138"/>
        <v>82.38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4">
        <f t="shared" si="135"/>
        <v>42416.407129629632</v>
      </c>
      <c r="L1679" s="13">
        <f t="shared" si="134"/>
        <v>2016</v>
      </c>
      <c r="M1679" s="14">
        <f t="shared" si="136"/>
        <v>42476.249305555553</v>
      </c>
      <c r="N1679" t="b">
        <v>0</v>
      </c>
      <c r="O1679">
        <v>42</v>
      </c>
      <c r="P1679" t="b">
        <v>1</v>
      </c>
      <c r="Q1679" t="s">
        <v>8290</v>
      </c>
      <c r="R1679" s="10" t="s">
        <v>8323</v>
      </c>
      <c r="S1679" t="s">
        <v>8344</v>
      </c>
      <c r="T1679">
        <f t="shared" si="137"/>
        <v>112</v>
      </c>
      <c r="U1679">
        <f t="shared" si="138"/>
        <v>159.52000000000001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4">
        <f t="shared" si="135"/>
        <v>41662.854988425926</v>
      </c>
      <c r="L1680" s="13">
        <f t="shared" si="134"/>
        <v>2014</v>
      </c>
      <c r="M1680" s="14">
        <f t="shared" si="136"/>
        <v>41676.854988425926</v>
      </c>
      <c r="N1680" t="b">
        <v>0</v>
      </c>
      <c r="O1680">
        <v>49</v>
      </c>
      <c r="P1680" t="b">
        <v>1</v>
      </c>
      <c r="Q1680" t="s">
        <v>8290</v>
      </c>
      <c r="R1680" s="10" t="s">
        <v>8323</v>
      </c>
      <c r="S1680" t="s">
        <v>8344</v>
      </c>
      <c r="T1680">
        <f t="shared" si="137"/>
        <v>118</v>
      </c>
      <c r="U1680">
        <f t="shared" si="138"/>
        <v>36.24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4">
        <f t="shared" si="135"/>
        <v>40723.068807870368</v>
      </c>
      <c r="L1681" s="13">
        <f t="shared" si="134"/>
        <v>2011</v>
      </c>
      <c r="M1681" s="14">
        <f t="shared" si="136"/>
        <v>40746.068807870368</v>
      </c>
      <c r="N1681" t="b">
        <v>0</v>
      </c>
      <c r="O1681">
        <v>56</v>
      </c>
      <c r="P1681" t="b">
        <v>1</v>
      </c>
      <c r="Q1681" t="s">
        <v>8290</v>
      </c>
      <c r="R1681" s="10" t="s">
        <v>8323</v>
      </c>
      <c r="S1681" t="s">
        <v>8344</v>
      </c>
      <c r="T1681">
        <f t="shared" si="137"/>
        <v>175</v>
      </c>
      <c r="U1681">
        <f t="shared" si="138"/>
        <v>62.5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4">
        <f t="shared" si="135"/>
        <v>41802.757719907408</v>
      </c>
      <c r="L1682" s="13">
        <f t="shared" si="134"/>
        <v>2014</v>
      </c>
      <c r="M1682" s="14">
        <f t="shared" si="136"/>
        <v>41832.757719907408</v>
      </c>
      <c r="N1682" t="b">
        <v>0</v>
      </c>
      <c r="O1682">
        <v>25</v>
      </c>
      <c r="P1682" t="b">
        <v>1</v>
      </c>
      <c r="Q1682" t="s">
        <v>8290</v>
      </c>
      <c r="R1682" s="10" t="s">
        <v>8323</v>
      </c>
      <c r="S1682" t="s">
        <v>8344</v>
      </c>
      <c r="T1682">
        <f t="shared" si="137"/>
        <v>118</v>
      </c>
      <c r="U1682">
        <f t="shared" si="138"/>
        <v>47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4">
        <f t="shared" si="135"/>
        <v>42774.121342592596</v>
      </c>
      <c r="L1683" s="13">
        <f t="shared" si="134"/>
        <v>2017</v>
      </c>
      <c r="M1683" s="14">
        <f t="shared" si="136"/>
        <v>42823.083333333328</v>
      </c>
      <c r="N1683" t="b">
        <v>0</v>
      </c>
      <c r="O1683">
        <v>884</v>
      </c>
      <c r="P1683" t="b">
        <v>0</v>
      </c>
      <c r="Q1683" t="s">
        <v>8291</v>
      </c>
      <c r="R1683" s="10" t="s">
        <v>8323</v>
      </c>
      <c r="S1683" t="s">
        <v>8345</v>
      </c>
      <c r="T1683">
        <f t="shared" si="137"/>
        <v>101</v>
      </c>
      <c r="U1683">
        <f t="shared" si="138"/>
        <v>74.58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4">
        <f t="shared" si="135"/>
        <v>42779.21365740741</v>
      </c>
      <c r="L1684" s="13">
        <f t="shared" si="134"/>
        <v>2017</v>
      </c>
      <c r="M1684" s="14">
        <f t="shared" si="136"/>
        <v>42839.171990740739</v>
      </c>
      <c r="N1684" t="b">
        <v>0</v>
      </c>
      <c r="O1684">
        <v>0</v>
      </c>
      <c r="P1684" t="b">
        <v>0</v>
      </c>
      <c r="Q1684" t="s">
        <v>8291</v>
      </c>
      <c r="R1684" s="10" t="s">
        <v>8323</v>
      </c>
      <c r="S1684" t="s">
        <v>8345</v>
      </c>
      <c r="T1684">
        <f t="shared" si="137"/>
        <v>0</v>
      </c>
      <c r="U1684">
        <f t="shared" si="138"/>
        <v>0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4">
        <f t="shared" si="135"/>
        <v>42808.781689814816</v>
      </c>
      <c r="L1685" s="13">
        <f t="shared" si="134"/>
        <v>2017</v>
      </c>
      <c r="M1685" s="14">
        <f t="shared" si="136"/>
        <v>42832.781689814816</v>
      </c>
      <c r="N1685" t="b">
        <v>0</v>
      </c>
      <c r="O1685">
        <v>10</v>
      </c>
      <c r="P1685" t="b">
        <v>0</v>
      </c>
      <c r="Q1685" t="s">
        <v>8291</v>
      </c>
      <c r="R1685" s="10" t="s">
        <v>8323</v>
      </c>
      <c r="S1685" t="s">
        <v>8345</v>
      </c>
      <c r="T1685">
        <f t="shared" si="137"/>
        <v>22</v>
      </c>
      <c r="U1685">
        <f t="shared" si="138"/>
        <v>76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4">
        <f t="shared" si="135"/>
        <v>42783.815289351856</v>
      </c>
      <c r="L1686" s="13">
        <f t="shared" si="134"/>
        <v>2017</v>
      </c>
      <c r="M1686" s="14">
        <f t="shared" si="136"/>
        <v>42811.773622685185</v>
      </c>
      <c r="N1686" t="b">
        <v>0</v>
      </c>
      <c r="O1686">
        <v>101</v>
      </c>
      <c r="P1686" t="b">
        <v>0</v>
      </c>
      <c r="Q1686" t="s">
        <v>8291</v>
      </c>
      <c r="R1686" s="10" t="s">
        <v>8323</v>
      </c>
      <c r="S1686" t="s">
        <v>8345</v>
      </c>
      <c r="T1686">
        <f t="shared" si="137"/>
        <v>109</v>
      </c>
      <c r="U1686">
        <f t="shared" si="138"/>
        <v>86.44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4">
        <f t="shared" si="135"/>
        <v>42788.2502662037</v>
      </c>
      <c r="L1687" s="13">
        <f t="shared" si="134"/>
        <v>2017</v>
      </c>
      <c r="M1687" s="14">
        <f t="shared" si="136"/>
        <v>42818.208599537036</v>
      </c>
      <c r="N1687" t="b">
        <v>0</v>
      </c>
      <c r="O1687">
        <v>15</v>
      </c>
      <c r="P1687" t="b">
        <v>0</v>
      </c>
      <c r="Q1687" t="s">
        <v>8291</v>
      </c>
      <c r="R1687" s="10" t="s">
        <v>8323</v>
      </c>
      <c r="S1687" t="s">
        <v>8345</v>
      </c>
      <c r="T1687">
        <f t="shared" si="137"/>
        <v>103</v>
      </c>
      <c r="U1687">
        <f t="shared" si="138"/>
        <v>24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4">
        <f t="shared" si="135"/>
        <v>42792.843969907408</v>
      </c>
      <c r="L1688" s="13">
        <f t="shared" si="134"/>
        <v>2017</v>
      </c>
      <c r="M1688" s="14">
        <f t="shared" si="136"/>
        <v>42852.802303240736</v>
      </c>
      <c r="N1688" t="b">
        <v>0</v>
      </c>
      <c r="O1688">
        <v>1</v>
      </c>
      <c r="P1688" t="b">
        <v>0</v>
      </c>
      <c r="Q1688" t="s">
        <v>8291</v>
      </c>
      <c r="R1688" s="10" t="s">
        <v>8323</v>
      </c>
      <c r="S1688" t="s">
        <v>8345</v>
      </c>
      <c r="T1688">
        <f t="shared" si="137"/>
        <v>0</v>
      </c>
      <c r="U1688">
        <f t="shared" si="138"/>
        <v>18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4">
        <f t="shared" si="135"/>
        <v>42802.046817129631</v>
      </c>
      <c r="L1689" s="13">
        <f t="shared" si="134"/>
        <v>2017</v>
      </c>
      <c r="M1689" s="14">
        <f t="shared" si="136"/>
        <v>42835.84375</v>
      </c>
      <c r="N1689" t="b">
        <v>0</v>
      </c>
      <c r="O1689">
        <v>39</v>
      </c>
      <c r="P1689" t="b">
        <v>0</v>
      </c>
      <c r="Q1689" t="s">
        <v>8291</v>
      </c>
      <c r="R1689" s="10" t="s">
        <v>8323</v>
      </c>
      <c r="S1689" t="s">
        <v>8345</v>
      </c>
      <c r="T1689">
        <f t="shared" si="137"/>
        <v>31</v>
      </c>
      <c r="U1689">
        <f t="shared" si="138"/>
        <v>80.13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4">
        <f t="shared" si="135"/>
        <v>42804.534652777773</v>
      </c>
      <c r="L1690" s="13">
        <f t="shared" si="134"/>
        <v>2017</v>
      </c>
      <c r="M1690" s="14">
        <f t="shared" si="136"/>
        <v>42834.492986111116</v>
      </c>
      <c r="N1690" t="b">
        <v>0</v>
      </c>
      <c r="O1690">
        <v>7</v>
      </c>
      <c r="P1690" t="b">
        <v>0</v>
      </c>
      <c r="Q1690" t="s">
        <v>8291</v>
      </c>
      <c r="R1690" s="10" t="s">
        <v>8323</v>
      </c>
      <c r="S1690" t="s">
        <v>8345</v>
      </c>
      <c r="T1690">
        <f t="shared" si="137"/>
        <v>44</v>
      </c>
      <c r="U1690">
        <f t="shared" si="138"/>
        <v>253.14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4">
        <f t="shared" si="135"/>
        <v>42780.942476851851</v>
      </c>
      <c r="L1691" s="13">
        <f t="shared" si="134"/>
        <v>2017</v>
      </c>
      <c r="M1691" s="14">
        <f t="shared" si="136"/>
        <v>42810.900810185187</v>
      </c>
      <c r="N1691" t="b">
        <v>0</v>
      </c>
      <c r="O1691">
        <v>14</v>
      </c>
      <c r="P1691" t="b">
        <v>0</v>
      </c>
      <c r="Q1691" t="s">
        <v>8291</v>
      </c>
      <c r="R1691" s="10" t="s">
        <v>8323</v>
      </c>
      <c r="S1691" t="s">
        <v>8345</v>
      </c>
      <c r="T1691">
        <f t="shared" si="137"/>
        <v>100</v>
      </c>
      <c r="U1691">
        <f t="shared" si="138"/>
        <v>171.43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4">
        <f t="shared" si="135"/>
        <v>42801.43104166667</v>
      </c>
      <c r="L1692" s="13">
        <f t="shared" si="134"/>
        <v>2017</v>
      </c>
      <c r="M1692" s="14">
        <f t="shared" si="136"/>
        <v>42831.389374999999</v>
      </c>
      <c r="N1692" t="b">
        <v>0</v>
      </c>
      <c r="O1692">
        <v>11</v>
      </c>
      <c r="P1692" t="b">
        <v>0</v>
      </c>
      <c r="Q1692" t="s">
        <v>8291</v>
      </c>
      <c r="R1692" s="10" t="s">
        <v>8323</v>
      </c>
      <c r="S1692" t="s">
        <v>8345</v>
      </c>
      <c r="T1692">
        <f t="shared" si="137"/>
        <v>25</v>
      </c>
      <c r="U1692">
        <f t="shared" si="138"/>
        <v>57.73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4">
        <f t="shared" si="135"/>
        <v>42795.701481481476</v>
      </c>
      <c r="L1693" s="13">
        <f t="shared" si="134"/>
        <v>2017</v>
      </c>
      <c r="M1693" s="14">
        <f t="shared" si="136"/>
        <v>42828.041666666672</v>
      </c>
      <c r="N1693" t="b">
        <v>0</v>
      </c>
      <c r="O1693">
        <v>38</v>
      </c>
      <c r="P1693" t="b">
        <v>0</v>
      </c>
      <c r="Q1693" t="s">
        <v>8291</v>
      </c>
      <c r="R1693" s="10" t="s">
        <v>8323</v>
      </c>
      <c r="S1693" t="s">
        <v>8345</v>
      </c>
      <c r="T1693">
        <f t="shared" si="137"/>
        <v>33</v>
      </c>
      <c r="U1693">
        <f t="shared" si="138"/>
        <v>264.26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4">
        <f t="shared" si="135"/>
        <v>42788.151238425926</v>
      </c>
      <c r="L1694" s="13">
        <f t="shared" si="134"/>
        <v>2017</v>
      </c>
      <c r="M1694" s="14">
        <f t="shared" si="136"/>
        <v>42820.999305555553</v>
      </c>
      <c r="N1694" t="b">
        <v>0</v>
      </c>
      <c r="O1694">
        <v>15</v>
      </c>
      <c r="P1694" t="b">
        <v>0</v>
      </c>
      <c r="Q1694" t="s">
        <v>8291</v>
      </c>
      <c r="R1694" s="10" t="s">
        <v>8323</v>
      </c>
      <c r="S1694" t="s">
        <v>8345</v>
      </c>
      <c r="T1694">
        <f t="shared" si="137"/>
        <v>48</v>
      </c>
      <c r="U1694">
        <f t="shared" si="138"/>
        <v>159.33000000000001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4">
        <f t="shared" si="135"/>
        <v>42803.920277777783</v>
      </c>
      <c r="L1695" s="13">
        <f t="shared" si="134"/>
        <v>2017</v>
      </c>
      <c r="M1695" s="14">
        <f t="shared" si="136"/>
        <v>42834.833333333328</v>
      </c>
      <c r="N1695" t="b">
        <v>0</v>
      </c>
      <c r="O1695">
        <v>8</v>
      </c>
      <c r="P1695" t="b">
        <v>0</v>
      </c>
      <c r="Q1695" t="s">
        <v>8291</v>
      </c>
      <c r="R1695" s="10" t="s">
        <v>8323</v>
      </c>
      <c r="S1695" t="s">
        <v>8345</v>
      </c>
      <c r="T1695">
        <f t="shared" si="137"/>
        <v>9</v>
      </c>
      <c r="U1695">
        <f t="shared" si="138"/>
        <v>35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4">
        <f t="shared" si="135"/>
        <v>42791.669837962967</v>
      </c>
      <c r="L1696" s="13">
        <f t="shared" si="134"/>
        <v>2017</v>
      </c>
      <c r="M1696" s="14">
        <f t="shared" si="136"/>
        <v>42821.191666666666</v>
      </c>
      <c r="N1696" t="b">
        <v>0</v>
      </c>
      <c r="O1696">
        <v>1</v>
      </c>
      <c r="P1696" t="b">
        <v>0</v>
      </c>
      <c r="Q1696" t="s">
        <v>8291</v>
      </c>
      <c r="R1696" s="10" t="s">
        <v>8323</v>
      </c>
      <c r="S1696" t="s">
        <v>8345</v>
      </c>
      <c r="T1696">
        <f t="shared" si="137"/>
        <v>0</v>
      </c>
      <c r="U1696">
        <f t="shared" si="138"/>
        <v>5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4">
        <f t="shared" si="135"/>
        <v>42801.031412037039</v>
      </c>
      <c r="L1697" s="13">
        <f t="shared" si="134"/>
        <v>2017</v>
      </c>
      <c r="M1697" s="14">
        <f t="shared" si="136"/>
        <v>42835.041666666672</v>
      </c>
      <c r="N1697" t="b">
        <v>0</v>
      </c>
      <c r="O1697">
        <v>23</v>
      </c>
      <c r="P1697" t="b">
        <v>0</v>
      </c>
      <c r="Q1697" t="s">
        <v>8291</v>
      </c>
      <c r="R1697" s="10" t="s">
        <v>8323</v>
      </c>
      <c r="S1697" t="s">
        <v>8345</v>
      </c>
      <c r="T1697">
        <f t="shared" si="137"/>
        <v>12</v>
      </c>
      <c r="U1697">
        <f t="shared" si="138"/>
        <v>61.09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4">
        <f t="shared" si="135"/>
        <v>42796.069571759261</v>
      </c>
      <c r="L1698" s="13">
        <f t="shared" si="134"/>
        <v>2017</v>
      </c>
      <c r="M1698" s="14">
        <f t="shared" si="136"/>
        <v>42826.027905092589</v>
      </c>
      <c r="N1698" t="b">
        <v>0</v>
      </c>
      <c r="O1698">
        <v>0</v>
      </c>
      <c r="P1698" t="b">
        <v>0</v>
      </c>
      <c r="Q1698" t="s">
        <v>8291</v>
      </c>
      <c r="R1698" s="10" t="s">
        <v>8323</v>
      </c>
      <c r="S1698" t="s">
        <v>8345</v>
      </c>
      <c r="T1698">
        <f t="shared" si="137"/>
        <v>0</v>
      </c>
      <c r="U1698">
        <f t="shared" si="138"/>
        <v>0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4">
        <f t="shared" si="135"/>
        <v>42805.032962962956</v>
      </c>
      <c r="L1699" s="13">
        <f t="shared" si="134"/>
        <v>2017</v>
      </c>
      <c r="M1699" s="14">
        <f t="shared" si="136"/>
        <v>42834.991296296299</v>
      </c>
      <c r="N1699" t="b">
        <v>0</v>
      </c>
      <c r="O1699">
        <v>22</v>
      </c>
      <c r="P1699" t="b">
        <v>0</v>
      </c>
      <c r="Q1699" t="s">
        <v>8291</v>
      </c>
      <c r="R1699" s="10" t="s">
        <v>8323</v>
      </c>
      <c r="S1699" t="s">
        <v>8345</v>
      </c>
      <c r="T1699">
        <f t="shared" si="137"/>
        <v>20</v>
      </c>
      <c r="U1699">
        <f t="shared" si="138"/>
        <v>114.82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4">
        <f t="shared" si="135"/>
        <v>42796.207870370374</v>
      </c>
      <c r="L1700" s="13">
        <f t="shared" si="134"/>
        <v>2017</v>
      </c>
      <c r="M1700" s="14">
        <f t="shared" si="136"/>
        <v>42820.147916666669</v>
      </c>
      <c r="N1700" t="b">
        <v>0</v>
      </c>
      <c r="O1700">
        <v>0</v>
      </c>
      <c r="P1700" t="b">
        <v>0</v>
      </c>
      <c r="Q1700" t="s">
        <v>8291</v>
      </c>
      <c r="R1700" s="10" t="s">
        <v>8323</v>
      </c>
      <c r="S1700" t="s">
        <v>8345</v>
      </c>
      <c r="T1700">
        <f t="shared" si="137"/>
        <v>0</v>
      </c>
      <c r="U1700">
        <f t="shared" si="138"/>
        <v>0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4">
        <f t="shared" si="135"/>
        <v>42806.863946759258</v>
      </c>
      <c r="L1701" s="13">
        <f t="shared" si="134"/>
        <v>2017</v>
      </c>
      <c r="M1701" s="14">
        <f t="shared" si="136"/>
        <v>42836.863946759258</v>
      </c>
      <c r="N1701" t="b">
        <v>0</v>
      </c>
      <c r="O1701">
        <v>4</v>
      </c>
      <c r="P1701" t="b">
        <v>0</v>
      </c>
      <c r="Q1701" t="s">
        <v>8291</v>
      </c>
      <c r="R1701" s="10" t="s">
        <v>8323</v>
      </c>
      <c r="S1701" t="s">
        <v>8345</v>
      </c>
      <c r="T1701">
        <f t="shared" si="137"/>
        <v>4</v>
      </c>
      <c r="U1701">
        <f t="shared" si="138"/>
        <v>54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4">
        <f t="shared" si="135"/>
        <v>42796.071643518517</v>
      </c>
      <c r="L1702" s="13">
        <f t="shared" si="134"/>
        <v>2017</v>
      </c>
      <c r="M1702" s="14">
        <f t="shared" si="136"/>
        <v>42826.166666666672</v>
      </c>
      <c r="N1702" t="b">
        <v>0</v>
      </c>
      <c r="O1702">
        <v>79</v>
      </c>
      <c r="P1702" t="b">
        <v>0</v>
      </c>
      <c r="Q1702" t="s">
        <v>8291</v>
      </c>
      <c r="R1702" s="10" t="s">
        <v>8323</v>
      </c>
      <c r="S1702" t="s">
        <v>8345</v>
      </c>
      <c r="T1702">
        <f t="shared" si="137"/>
        <v>26</v>
      </c>
      <c r="U1702">
        <f t="shared" si="138"/>
        <v>65.97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4">
        <f t="shared" si="135"/>
        <v>41989.664409722223</v>
      </c>
      <c r="L1703" s="13">
        <f t="shared" si="134"/>
        <v>2014</v>
      </c>
      <c r="M1703" s="14">
        <f t="shared" si="136"/>
        <v>42019.664409722223</v>
      </c>
      <c r="N1703" t="b">
        <v>0</v>
      </c>
      <c r="O1703">
        <v>2</v>
      </c>
      <c r="P1703" t="b">
        <v>0</v>
      </c>
      <c r="Q1703" t="s">
        <v>8291</v>
      </c>
      <c r="R1703" s="10" t="s">
        <v>8323</v>
      </c>
      <c r="S1703" t="s">
        <v>8345</v>
      </c>
      <c r="T1703">
        <f t="shared" si="137"/>
        <v>0</v>
      </c>
      <c r="U1703">
        <f t="shared" si="138"/>
        <v>5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4">
        <f t="shared" si="135"/>
        <v>42063.869791666672</v>
      </c>
      <c r="L1704" s="13">
        <f t="shared" si="134"/>
        <v>2015</v>
      </c>
      <c r="M1704" s="14">
        <f t="shared" si="136"/>
        <v>42093.828125</v>
      </c>
      <c r="N1704" t="b">
        <v>0</v>
      </c>
      <c r="O1704">
        <v>1</v>
      </c>
      <c r="P1704" t="b">
        <v>0</v>
      </c>
      <c r="Q1704" t="s">
        <v>8291</v>
      </c>
      <c r="R1704" s="10" t="s">
        <v>8323</v>
      </c>
      <c r="S1704" t="s">
        <v>8345</v>
      </c>
      <c r="T1704">
        <f t="shared" si="137"/>
        <v>0</v>
      </c>
      <c r="U1704">
        <f t="shared" si="138"/>
        <v>1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4">
        <f t="shared" si="135"/>
        <v>42187.281678240746</v>
      </c>
      <c r="L1705" s="13">
        <f t="shared" si="134"/>
        <v>2015</v>
      </c>
      <c r="M1705" s="14">
        <f t="shared" si="136"/>
        <v>42247.281678240746</v>
      </c>
      <c r="N1705" t="b">
        <v>0</v>
      </c>
      <c r="O1705">
        <v>2</v>
      </c>
      <c r="P1705" t="b">
        <v>0</v>
      </c>
      <c r="Q1705" t="s">
        <v>8291</v>
      </c>
      <c r="R1705" s="10" t="s">
        <v>8323</v>
      </c>
      <c r="S1705" t="s">
        <v>8345</v>
      </c>
      <c r="T1705">
        <f t="shared" si="137"/>
        <v>1</v>
      </c>
      <c r="U1705">
        <f t="shared" si="138"/>
        <v>25.5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4">
        <f t="shared" si="135"/>
        <v>42021.139733796299</v>
      </c>
      <c r="L1706" s="13">
        <f t="shared" si="134"/>
        <v>2015</v>
      </c>
      <c r="M1706" s="14">
        <f t="shared" si="136"/>
        <v>42051.139733796299</v>
      </c>
      <c r="N1706" t="b">
        <v>0</v>
      </c>
      <c r="O1706">
        <v>11</v>
      </c>
      <c r="P1706" t="b">
        <v>0</v>
      </c>
      <c r="Q1706" t="s">
        <v>8291</v>
      </c>
      <c r="R1706" s="10" t="s">
        <v>8323</v>
      </c>
      <c r="S1706" t="s">
        <v>8345</v>
      </c>
      <c r="T1706">
        <f t="shared" si="137"/>
        <v>65</v>
      </c>
      <c r="U1706">
        <f t="shared" si="138"/>
        <v>118.36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4">
        <f t="shared" si="135"/>
        <v>42245.016736111109</v>
      </c>
      <c r="L1707" s="13">
        <f t="shared" si="134"/>
        <v>2015</v>
      </c>
      <c r="M1707" s="14">
        <f t="shared" si="136"/>
        <v>42256.666666666672</v>
      </c>
      <c r="N1707" t="b">
        <v>0</v>
      </c>
      <c r="O1707">
        <v>0</v>
      </c>
      <c r="P1707" t="b">
        <v>0</v>
      </c>
      <c r="Q1707" t="s">
        <v>8291</v>
      </c>
      <c r="R1707" s="10" t="s">
        <v>8323</v>
      </c>
      <c r="S1707" t="s">
        <v>8345</v>
      </c>
      <c r="T1707">
        <f t="shared" si="137"/>
        <v>0</v>
      </c>
      <c r="U1707">
        <f t="shared" si="138"/>
        <v>0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4">
        <f t="shared" si="135"/>
        <v>42179.306388888886</v>
      </c>
      <c r="L1708" s="13">
        <f t="shared" si="134"/>
        <v>2015</v>
      </c>
      <c r="M1708" s="14">
        <f t="shared" si="136"/>
        <v>42239.306388888886</v>
      </c>
      <c r="N1708" t="b">
        <v>0</v>
      </c>
      <c r="O1708">
        <v>0</v>
      </c>
      <c r="P1708" t="b">
        <v>0</v>
      </c>
      <c r="Q1708" t="s">
        <v>8291</v>
      </c>
      <c r="R1708" s="10" t="s">
        <v>8323</v>
      </c>
      <c r="S1708" t="s">
        <v>8345</v>
      </c>
      <c r="T1708">
        <f t="shared" si="137"/>
        <v>0</v>
      </c>
      <c r="U1708">
        <f t="shared" si="138"/>
        <v>0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4">
        <f t="shared" si="135"/>
        <v>42427.721006944441</v>
      </c>
      <c r="L1709" s="13">
        <f t="shared" si="134"/>
        <v>2016</v>
      </c>
      <c r="M1709" s="14">
        <f t="shared" si="136"/>
        <v>42457.679340277777</v>
      </c>
      <c r="N1709" t="b">
        <v>0</v>
      </c>
      <c r="O1709">
        <v>9</v>
      </c>
      <c r="P1709" t="b">
        <v>0</v>
      </c>
      <c r="Q1709" t="s">
        <v>8291</v>
      </c>
      <c r="R1709" s="10" t="s">
        <v>8323</v>
      </c>
      <c r="S1709" t="s">
        <v>8345</v>
      </c>
      <c r="T1709">
        <f t="shared" si="137"/>
        <v>10</v>
      </c>
      <c r="U1709">
        <f t="shared" si="138"/>
        <v>54.11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4">
        <f t="shared" si="135"/>
        <v>42451.866967592592</v>
      </c>
      <c r="L1710" s="13">
        <f t="shared" si="134"/>
        <v>2016</v>
      </c>
      <c r="M1710" s="14">
        <f t="shared" si="136"/>
        <v>42491.866967592592</v>
      </c>
      <c r="N1710" t="b">
        <v>0</v>
      </c>
      <c r="O1710">
        <v>0</v>
      </c>
      <c r="P1710" t="b">
        <v>0</v>
      </c>
      <c r="Q1710" t="s">
        <v>8291</v>
      </c>
      <c r="R1710" s="10" t="s">
        <v>8323</v>
      </c>
      <c r="S1710" t="s">
        <v>8345</v>
      </c>
      <c r="T1710">
        <f t="shared" si="137"/>
        <v>0</v>
      </c>
      <c r="U1710">
        <f t="shared" si="138"/>
        <v>0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4">
        <f t="shared" si="135"/>
        <v>41841.56381944444</v>
      </c>
      <c r="L1711" s="13">
        <f t="shared" si="134"/>
        <v>2014</v>
      </c>
      <c r="M1711" s="14">
        <f t="shared" si="136"/>
        <v>41882.818749999999</v>
      </c>
      <c r="N1711" t="b">
        <v>0</v>
      </c>
      <c r="O1711">
        <v>4</v>
      </c>
      <c r="P1711" t="b">
        <v>0</v>
      </c>
      <c r="Q1711" t="s">
        <v>8291</v>
      </c>
      <c r="R1711" s="10" t="s">
        <v>8323</v>
      </c>
      <c r="S1711" t="s">
        <v>8345</v>
      </c>
      <c r="T1711">
        <f t="shared" si="137"/>
        <v>5</v>
      </c>
      <c r="U1711">
        <f t="shared" si="138"/>
        <v>21.25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4">
        <f t="shared" si="135"/>
        <v>42341.59129629629</v>
      </c>
      <c r="L1712" s="13">
        <f t="shared" si="134"/>
        <v>2015</v>
      </c>
      <c r="M1712" s="14">
        <f t="shared" si="136"/>
        <v>42387.541666666672</v>
      </c>
      <c r="N1712" t="b">
        <v>0</v>
      </c>
      <c r="O1712">
        <v>1</v>
      </c>
      <c r="P1712" t="b">
        <v>0</v>
      </c>
      <c r="Q1712" t="s">
        <v>8291</v>
      </c>
      <c r="R1712" s="10" t="s">
        <v>8323</v>
      </c>
      <c r="S1712" t="s">
        <v>8345</v>
      </c>
      <c r="T1712">
        <f t="shared" si="137"/>
        <v>1</v>
      </c>
      <c r="U1712">
        <f t="shared" si="138"/>
        <v>34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4">
        <f t="shared" si="135"/>
        <v>41852.646226851852</v>
      </c>
      <c r="L1713" s="13">
        <f t="shared" si="134"/>
        <v>2014</v>
      </c>
      <c r="M1713" s="14">
        <f t="shared" si="136"/>
        <v>41883.646226851852</v>
      </c>
      <c r="N1713" t="b">
        <v>0</v>
      </c>
      <c r="O1713">
        <v>2</v>
      </c>
      <c r="P1713" t="b">
        <v>0</v>
      </c>
      <c r="Q1713" t="s">
        <v>8291</v>
      </c>
      <c r="R1713" s="10" t="s">
        <v>8323</v>
      </c>
      <c r="S1713" t="s">
        <v>8345</v>
      </c>
      <c r="T1713">
        <f t="shared" si="137"/>
        <v>11</v>
      </c>
      <c r="U1713">
        <f t="shared" si="138"/>
        <v>525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4">
        <f t="shared" si="135"/>
        <v>42125.913807870369</v>
      </c>
      <c r="L1714" s="13">
        <f t="shared" si="134"/>
        <v>2015</v>
      </c>
      <c r="M1714" s="14">
        <f t="shared" si="136"/>
        <v>42185.913807870369</v>
      </c>
      <c r="N1714" t="b">
        <v>0</v>
      </c>
      <c r="O1714">
        <v>0</v>
      </c>
      <c r="P1714" t="b">
        <v>0</v>
      </c>
      <c r="Q1714" t="s">
        <v>8291</v>
      </c>
      <c r="R1714" s="10" t="s">
        <v>8323</v>
      </c>
      <c r="S1714" t="s">
        <v>8345</v>
      </c>
      <c r="T1714">
        <f t="shared" si="137"/>
        <v>0</v>
      </c>
      <c r="U1714">
        <f t="shared" si="138"/>
        <v>0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4">
        <f t="shared" si="135"/>
        <v>41887.801064814819</v>
      </c>
      <c r="L1715" s="13">
        <f t="shared" si="134"/>
        <v>2014</v>
      </c>
      <c r="M1715" s="14">
        <f t="shared" si="136"/>
        <v>41917.801064814819</v>
      </c>
      <c r="N1715" t="b">
        <v>0</v>
      </c>
      <c r="O1715">
        <v>1</v>
      </c>
      <c r="P1715" t="b">
        <v>0</v>
      </c>
      <c r="Q1715" t="s">
        <v>8291</v>
      </c>
      <c r="R1715" s="10" t="s">
        <v>8323</v>
      </c>
      <c r="S1715" t="s">
        <v>8345</v>
      </c>
      <c r="T1715">
        <f t="shared" si="137"/>
        <v>2</v>
      </c>
      <c r="U1715">
        <f t="shared" si="138"/>
        <v>50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4">
        <f t="shared" si="135"/>
        <v>42095.918530092589</v>
      </c>
      <c r="L1716" s="13">
        <f t="shared" si="134"/>
        <v>2015</v>
      </c>
      <c r="M1716" s="14">
        <f t="shared" si="136"/>
        <v>42125.918530092589</v>
      </c>
      <c r="N1716" t="b">
        <v>0</v>
      </c>
      <c r="O1716">
        <v>17</v>
      </c>
      <c r="P1716" t="b">
        <v>0</v>
      </c>
      <c r="Q1716" t="s">
        <v>8291</v>
      </c>
      <c r="R1716" s="10" t="s">
        <v>8323</v>
      </c>
      <c r="S1716" t="s">
        <v>8345</v>
      </c>
      <c r="T1716">
        <f t="shared" si="137"/>
        <v>8</v>
      </c>
      <c r="U1716">
        <f t="shared" si="138"/>
        <v>115.71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4">
        <f t="shared" si="135"/>
        <v>42064.217418981483</v>
      </c>
      <c r="L1717" s="13">
        <f t="shared" si="134"/>
        <v>2015</v>
      </c>
      <c r="M1717" s="14">
        <f t="shared" si="136"/>
        <v>42094.140277777777</v>
      </c>
      <c r="N1717" t="b">
        <v>0</v>
      </c>
      <c r="O1717">
        <v>2</v>
      </c>
      <c r="P1717" t="b">
        <v>0</v>
      </c>
      <c r="Q1717" t="s">
        <v>8291</v>
      </c>
      <c r="R1717" s="10" t="s">
        <v>8323</v>
      </c>
      <c r="S1717" t="s">
        <v>8345</v>
      </c>
      <c r="T1717">
        <f t="shared" si="137"/>
        <v>0</v>
      </c>
      <c r="U1717">
        <f t="shared" si="138"/>
        <v>5.5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4">
        <f t="shared" si="135"/>
        <v>42673.577534722222</v>
      </c>
      <c r="L1718" s="13">
        <f t="shared" si="134"/>
        <v>2016</v>
      </c>
      <c r="M1718" s="14">
        <f t="shared" si="136"/>
        <v>42713.619201388887</v>
      </c>
      <c r="N1718" t="b">
        <v>0</v>
      </c>
      <c r="O1718">
        <v>3</v>
      </c>
      <c r="P1718" t="b">
        <v>0</v>
      </c>
      <c r="Q1718" t="s">
        <v>8291</v>
      </c>
      <c r="R1718" s="10" t="s">
        <v>8323</v>
      </c>
      <c r="S1718" t="s">
        <v>8345</v>
      </c>
      <c r="T1718">
        <f t="shared" si="137"/>
        <v>8</v>
      </c>
      <c r="U1718">
        <f t="shared" si="138"/>
        <v>50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4">
        <f t="shared" si="135"/>
        <v>42460.98192129629</v>
      </c>
      <c r="L1719" s="13">
        <f t="shared" si="134"/>
        <v>2016</v>
      </c>
      <c r="M1719" s="14">
        <f t="shared" si="136"/>
        <v>42481.166666666672</v>
      </c>
      <c r="N1719" t="b">
        <v>0</v>
      </c>
      <c r="O1719">
        <v>41</v>
      </c>
      <c r="P1719" t="b">
        <v>0</v>
      </c>
      <c r="Q1719" t="s">
        <v>8291</v>
      </c>
      <c r="R1719" s="10" t="s">
        <v>8323</v>
      </c>
      <c r="S1719" t="s">
        <v>8345</v>
      </c>
      <c r="T1719">
        <f t="shared" si="137"/>
        <v>43</v>
      </c>
      <c r="U1719">
        <f t="shared" si="138"/>
        <v>34.020000000000003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4">
        <f t="shared" si="135"/>
        <v>42460.610520833332</v>
      </c>
      <c r="L1720" s="13">
        <f t="shared" si="134"/>
        <v>2016</v>
      </c>
      <c r="M1720" s="14">
        <f t="shared" si="136"/>
        <v>42504.207638888889</v>
      </c>
      <c r="N1720" t="b">
        <v>0</v>
      </c>
      <c r="O1720">
        <v>2</v>
      </c>
      <c r="P1720" t="b">
        <v>0</v>
      </c>
      <c r="Q1720" t="s">
        <v>8291</v>
      </c>
      <c r="R1720" s="10" t="s">
        <v>8323</v>
      </c>
      <c r="S1720" t="s">
        <v>8345</v>
      </c>
      <c r="T1720">
        <f t="shared" si="137"/>
        <v>0</v>
      </c>
      <c r="U1720">
        <f t="shared" si="138"/>
        <v>37.5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4">
        <f t="shared" si="135"/>
        <v>41869.534618055557</v>
      </c>
      <c r="L1721" s="13">
        <f t="shared" si="134"/>
        <v>2014</v>
      </c>
      <c r="M1721" s="14">
        <f t="shared" si="136"/>
        <v>41899.534618055557</v>
      </c>
      <c r="N1721" t="b">
        <v>0</v>
      </c>
      <c r="O1721">
        <v>3</v>
      </c>
      <c r="P1721" t="b">
        <v>0</v>
      </c>
      <c r="Q1721" t="s">
        <v>8291</v>
      </c>
      <c r="R1721" s="10" t="s">
        <v>8323</v>
      </c>
      <c r="S1721" t="s">
        <v>8345</v>
      </c>
      <c r="T1721">
        <f t="shared" si="137"/>
        <v>1</v>
      </c>
      <c r="U1721">
        <f t="shared" si="138"/>
        <v>11.67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4">
        <f t="shared" si="135"/>
        <v>41922.783229166671</v>
      </c>
      <c r="L1722" s="13">
        <f t="shared" si="134"/>
        <v>2014</v>
      </c>
      <c r="M1722" s="14">
        <f t="shared" si="136"/>
        <v>41952.824895833335</v>
      </c>
      <c r="N1722" t="b">
        <v>0</v>
      </c>
      <c r="O1722">
        <v>8</v>
      </c>
      <c r="P1722" t="b">
        <v>0</v>
      </c>
      <c r="Q1722" t="s">
        <v>8291</v>
      </c>
      <c r="R1722" s="10" t="s">
        <v>8323</v>
      </c>
      <c r="S1722" t="s">
        <v>8345</v>
      </c>
      <c r="T1722">
        <f t="shared" si="137"/>
        <v>6</v>
      </c>
      <c r="U1722">
        <f t="shared" si="138"/>
        <v>28.13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4">
        <f t="shared" si="135"/>
        <v>42319.461377314816</v>
      </c>
      <c r="L1723" s="13">
        <f t="shared" si="134"/>
        <v>2015</v>
      </c>
      <c r="M1723" s="14">
        <f t="shared" si="136"/>
        <v>42349.461377314816</v>
      </c>
      <c r="N1723" t="b">
        <v>0</v>
      </c>
      <c r="O1723">
        <v>0</v>
      </c>
      <c r="P1723" t="b">
        <v>0</v>
      </c>
      <c r="Q1723" t="s">
        <v>8291</v>
      </c>
      <c r="R1723" s="10" t="s">
        <v>8323</v>
      </c>
      <c r="S1723" t="s">
        <v>8345</v>
      </c>
      <c r="T1723">
        <f t="shared" si="137"/>
        <v>0</v>
      </c>
      <c r="U1723">
        <f t="shared" si="138"/>
        <v>0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4">
        <f t="shared" si="135"/>
        <v>42425.960983796293</v>
      </c>
      <c r="L1724" s="13">
        <f t="shared" si="134"/>
        <v>2016</v>
      </c>
      <c r="M1724" s="14">
        <f t="shared" si="136"/>
        <v>42463.006944444445</v>
      </c>
      <c r="N1724" t="b">
        <v>0</v>
      </c>
      <c r="O1724">
        <v>1</v>
      </c>
      <c r="P1724" t="b">
        <v>0</v>
      </c>
      <c r="Q1724" t="s">
        <v>8291</v>
      </c>
      <c r="R1724" s="10" t="s">
        <v>8323</v>
      </c>
      <c r="S1724" t="s">
        <v>8345</v>
      </c>
      <c r="T1724">
        <f t="shared" si="137"/>
        <v>0</v>
      </c>
      <c r="U1724">
        <f t="shared" si="138"/>
        <v>1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4">
        <f t="shared" si="135"/>
        <v>42129.82540509259</v>
      </c>
      <c r="L1725" s="13">
        <f t="shared" si="134"/>
        <v>2015</v>
      </c>
      <c r="M1725" s="14">
        <f t="shared" si="136"/>
        <v>42186.25</v>
      </c>
      <c r="N1725" t="b">
        <v>0</v>
      </c>
      <c r="O1725">
        <v>3</v>
      </c>
      <c r="P1725" t="b">
        <v>0</v>
      </c>
      <c r="Q1725" t="s">
        <v>8291</v>
      </c>
      <c r="R1725" s="10" t="s">
        <v>8323</v>
      </c>
      <c r="S1725" t="s">
        <v>8345</v>
      </c>
      <c r="T1725">
        <f t="shared" si="137"/>
        <v>7</v>
      </c>
      <c r="U1725">
        <f t="shared" si="138"/>
        <v>216.67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4">
        <f t="shared" si="135"/>
        <v>41912.932430555556</v>
      </c>
      <c r="L1726" s="13">
        <f t="shared" si="134"/>
        <v>2014</v>
      </c>
      <c r="M1726" s="14">
        <f t="shared" si="136"/>
        <v>41942.932430555556</v>
      </c>
      <c r="N1726" t="b">
        <v>0</v>
      </c>
      <c r="O1726">
        <v>4</v>
      </c>
      <c r="P1726" t="b">
        <v>0</v>
      </c>
      <c r="Q1726" t="s">
        <v>8291</v>
      </c>
      <c r="R1726" s="10" t="s">
        <v>8323</v>
      </c>
      <c r="S1726" t="s">
        <v>8345</v>
      </c>
      <c r="T1726">
        <f t="shared" si="137"/>
        <v>1</v>
      </c>
      <c r="U1726">
        <f t="shared" si="138"/>
        <v>8.75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4">
        <f t="shared" si="135"/>
        <v>41845.968159722222</v>
      </c>
      <c r="L1727" s="13">
        <f t="shared" si="134"/>
        <v>2014</v>
      </c>
      <c r="M1727" s="14">
        <f t="shared" si="136"/>
        <v>41875.968159722222</v>
      </c>
      <c r="N1727" t="b">
        <v>0</v>
      </c>
      <c r="O1727">
        <v>9</v>
      </c>
      <c r="P1727" t="b">
        <v>0</v>
      </c>
      <c r="Q1727" t="s">
        <v>8291</v>
      </c>
      <c r="R1727" s="10" t="s">
        <v>8323</v>
      </c>
      <c r="S1727" t="s">
        <v>8345</v>
      </c>
      <c r="T1727">
        <f t="shared" si="137"/>
        <v>10</v>
      </c>
      <c r="U1727">
        <f t="shared" si="138"/>
        <v>62.22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4">
        <f t="shared" si="135"/>
        <v>41788.919722222221</v>
      </c>
      <c r="L1728" s="13">
        <f t="shared" si="134"/>
        <v>2014</v>
      </c>
      <c r="M1728" s="14">
        <f t="shared" si="136"/>
        <v>41817.919722222221</v>
      </c>
      <c r="N1728" t="b">
        <v>0</v>
      </c>
      <c r="O1728">
        <v>16</v>
      </c>
      <c r="P1728" t="b">
        <v>0</v>
      </c>
      <c r="Q1728" t="s">
        <v>8291</v>
      </c>
      <c r="R1728" s="10" t="s">
        <v>8323</v>
      </c>
      <c r="S1728" t="s">
        <v>8345</v>
      </c>
      <c r="T1728">
        <f t="shared" si="137"/>
        <v>34</v>
      </c>
      <c r="U1728">
        <f t="shared" si="138"/>
        <v>137.25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4">
        <f t="shared" si="135"/>
        <v>42044.927974537044</v>
      </c>
      <c r="L1729" s="13">
        <f t="shared" si="134"/>
        <v>2015</v>
      </c>
      <c r="M1729" s="14">
        <f t="shared" si="136"/>
        <v>42099.458333333328</v>
      </c>
      <c r="N1729" t="b">
        <v>0</v>
      </c>
      <c r="O1729">
        <v>1</v>
      </c>
      <c r="P1729" t="b">
        <v>0</v>
      </c>
      <c r="Q1729" t="s">
        <v>8291</v>
      </c>
      <c r="R1729" s="10" t="s">
        <v>8323</v>
      </c>
      <c r="S1729" t="s">
        <v>8345</v>
      </c>
      <c r="T1729">
        <f t="shared" si="137"/>
        <v>0</v>
      </c>
      <c r="U1729">
        <f t="shared" si="138"/>
        <v>1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4">
        <f t="shared" si="135"/>
        <v>42268.625856481478</v>
      </c>
      <c r="L1730" s="13">
        <f t="shared" si="134"/>
        <v>2015</v>
      </c>
      <c r="M1730" s="14">
        <f t="shared" si="136"/>
        <v>42298.625856481478</v>
      </c>
      <c r="N1730" t="b">
        <v>0</v>
      </c>
      <c r="O1730">
        <v>7</v>
      </c>
      <c r="P1730" t="b">
        <v>0</v>
      </c>
      <c r="Q1730" t="s">
        <v>8291</v>
      </c>
      <c r="R1730" s="10" t="s">
        <v>8323</v>
      </c>
      <c r="S1730" t="s">
        <v>8345</v>
      </c>
      <c r="T1730">
        <f t="shared" si="137"/>
        <v>68</v>
      </c>
      <c r="U1730">
        <f t="shared" si="138"/>
        <v>122.14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4">
        <f t="shared" si="135"/>
        <v>42471.052152777775</v>
      </c>
      <c r="L1731" s="13">
        <f t="shared" ref="L1731:L1794" si="139">YEAR(K1731)</f>
        <v>2016</v>
      </c>
      <c r="M1731" s="14">
        <f t="shared" si="136"/>
        <v>42531.052152777775</v>
      </c>
      <c r="N1731" t="b">
        <v>0</v>
      </c>
      <c r="O1731">
        <v>0</v>
      </c>
      <c r="P1731" t="b">
        <v>0</v>
      </c>
      <c r="Q1731" t="s">
        <v>8291</v>
      </c>
      <c r="R1731" s="10" t="s">
        <v>8323</v>
      </c>
      <c r="S1731" t="s">
        <v>8345</v>
      </c>
      <c r="T1731">
        <f t="shared" si="137"/>
        <v>0</v>
      </c>
      <c r="U1731">
        <f t="shared" si="138"/>
        <v>0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4">
        <f t="shared" si="135"/>
        <v>42272.087766203709</v>
      </c>
      <c r="L1732" s="13">
        <f t="shared" si="139"/>
        <v>2015</v>
      </c>
      <c r="M1732" s="14">
        <f t="shared" si="136"/>
        <v>42302.087766203709</v>
      </c>
      <c r="N1732" t="b">
        <v>0</v>
      </c>
      <c r="O1732">
        <v>0</v>
      </c>
      <c r="P1732" t="b">
        <v>0</v>
      </c>
      <c r="Q1732" t="s">
        <v>8291</v>
      </c>
      <c r="R1732" s="10" t="s">
        <v>8323</v>
      </c>
      <c r="S1732" t="s">
        <v>8345</v>
      </c>
      <c r="T1732">
        <f t="shared" si="137"/>
        <v>0</v>
      </c>
      <c r="U1732">
        <f t="shared" si="138"/>
        <v>0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4">
        <f t="shared" si="135"/>
        <v>42152.906851851847</v>
      </c>
      <c r="L1733" s="13">
        <f t="shared" si="139"/>
        <v>2015</v>
      </c>
      <c r="M1733" s="14">
        <f t="shared" si="136"/>
        <v>42166.625</v>
      </c>
      <c r="N1733" t="b">
        <v>0</v>
      </c>
      <c r="O1733">
        <v>0</v>
      </c>
      <c r="P1733" t="b">
        <v>0</v>
      </c>
      <c r="Q1733" t="s">
        <v>8291</v>
      </c>
      <c r="R1733" s="10" t="s">
        <v>8323</v>
      </c>
      <c r="S1733" t="s">
        <v>8345</v>
      </c>
      <c r="T1733">
        <f t="shared" si="137"/>
        <v>0</v>
      </c>
      <c r="U1733">
        <f t="shared" si="138"/>
        <v>0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4">
        <f t="shared" si="135"/>
        <v>42325.683807870373</v>
      </c>
      <c r="L1734" s="13">
        <f t="shared" si="139"/>
        <v>2015</v>
      </c>
      <c r="M1734" s="14">
        <f t="shared" si="136"/>
        <v>42385.208333333328</v>
      </c>
      <c r="N1734" t="b">
        <v>0</v>
      </c>
      <c r="O1734">
        <v>0</v>
      </c>
      <c r="P1734" t="b">
        <v>0</v>
      </c>
      <c r="Q1734" t="s">
        <v>8291</v>
      </c>
      <c r="R1734" s="10" t="s">
        <v>8323</v>
      </c>
      <c r="S1734" t="s">
        <v>8345</v>
      </c>
      <c r="T1734">
        <f t="shared" si="137"/>
        <v>0</v>
      </c>
      <c r="U1734">
        <f t="shared" si="138"/>
        <v>0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4">
        <f t="shared" si="135"/>
        <v>42614.675625000003</v>
      </c>
      <c r="L1735" s="13">
        <f t="shared" si="139"/>
        <v>2016</v>
      </c>
      <c r="M1735" s="14">
        <f t="shared" si="136"/>
        <v>42626.895833333328</v>
      </c>
      <c r="N1735" t="b">
        <v>0</v>
      </c>
      <c r="O1735">
        <v>0</v>
      </c>
      <c r="P1735" t="b">
        <v>0</v>
      </c>
      <c r="Q1735" t="s">
        <v>8291</v>
      </c>
      <c r="R1735" s="10" t="s">
        <v>8323</v>
      </c>
      <c r="S1735" t="s">
        <v>8345</v>
      </c>
      <c r="T1735">
        <f t="shared" si="137"/>
        <v>0</v>
      </c>
      <c r="U1735">
        <f t="shared" si="138"/>
        <v>0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4">
        <f t="shared" si="135"/>
        <v>42102.036527777775</v>
      </c>
      <c r="L1736" s="13">
        <f t="shared" si="139"/>
        <v>2015</v>
      </c>
      <c r="M1736" s="14">
        <f t="shared" si="136"/>
        <v>42132.036527777775</v>
      </c>
      <c r="N1736" t="b">
        <v>0</v>
      </c>
      <c r="O1736">
        <v>1</v>
      </c>
      <c r="P1736" t="b">
        <v>0</v>
      </c>
      <c r="Q1736" t="s">
        <v>8291</v>
      </c>
      <c r="R1736" s="10" t="s">
        <v>8323</v>
      </c>
      <c r="S1736" t="s">
        <v>8345</v>
      </c>
      <c r="T1736">
        <f t="shared" si="137"/>
        <v>0</v>
      </c>
      <c r="U1736">
        <f t="shared" si="138"/>
        <v>1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4">
        <f t="shared" si="135"/>
        <v>42559.814178240747</v>
      </c>
      <c r="L1737" s="13">
        <f t="shared" si="139"/>
        <v>2016</v>
      </c>
      <c r="M1737" s="14">
        <f t="shared" si="136"/>
        <v>42589.814178240747</v>
      </c>
      <c r="N1737" t="b">
        <v>0</v>
      </c>
      <c r="O1737">
        <v>2</v>
      </c>
      <c r="P1737" t="b">
        <v>0</v>
      </c>
      <c r="Q1737" t="s">
        <v>8291</v>
      </c>
      <c r="R1737" s="10" t="s">
        <v>8323</v>
      </c>
      <c r="S1737" t="s">
        <v>8345</v>
      </c>
      <c r="T1737">
        <f t="shared" si="137"/>
        <v>11</v>
      </c>
      <c r="U1737">
        <f t="shared" si="138"/>
        <v>55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4">
        <f t="shared" ref="K1738:K1801" si="140">(((J1738/60)/60)/24)+DATE(1970,1,1)</f>
        <v>42286.861493055556</v>
      </c>
      <c r="L1738" s="13">
        <f t="shared" si="139"/>
        <v>2015</v>
      </c>
      <c r="M1738" s="14">
        <f t="shared" ref="M1738:M1801" si="141">(((I1738/60)/60)/24)+DATE(1970,1,1)</f>
        <v>42316.90315972222</v>
      </c>
      <c r="N1738" t="b">
        <v>0</v>
      </c>
      <c r="O1738">
        <v>1</v>
      </c>
      <c r="P1738" t="b">
        <v>0</v>
      </c>
      <c r="Q1738" t="s">
        <v>8291</v>
      </c>
      <c r="R1738" s="10" t="s">
        <v>8323</v>
      </c>
      <c r="S1738" t="s">
        <v>8345</v>
      </c>
      <c r="T1738">
        <f t="shared" ref="T1738:T1801" si="142">ROUND(E1738/D1738*100,0)</f>
        <v>1</v>
      </c>
      <c r="U1738">
        <f t="shared" ref="U1738:U1801" si="143">IFERROR(ROUND(E1738/O1738,2),0)</f>
        <v>22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4">
        <f t="shared" si="140"/>
        <v>42175.948981481488</v>
      </c>
      <c r="L1739" s="13">
        <f t="shared" si="139"/>
        <v>2015</v>
      </c>
      <c r="M1739" s="14">
        <f t="shared" si="141"/>
        <v>42205.948981481488</v>
      </c>
      <c r="N1739" t="b">
        <v>0</v>
      </c>
      <c r="O1739">
        <v>15</v>
      </c>
      <c r="P1739" t="b">
        <v>0</v>
      </c>
      <c r="Q1739" t="s">
        <v>8291</v>
      </c>
      <c r="R1739" s="10" t="s">
        <v>8323</v>
      </c>
      <c r="S1739" t="s">
        <v>8345</v>
      </c>
      <c r="T1739">
        <f t="shared" si="142"/>
        <v>21</v>
      </c>
      <c r="U1739">
        <f t="shared" si="143"/>
        <v>56.67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4">
        <f t="shared" si="140"/>
        <v>41884.874328703707</v>
      </c>
      <c r="L1740" s="13">
        <f t="shared" si="139"/>
        <v>2014</v>
      </c>
      <c r="M1740" s="14">
        <f t="shared" si="141"/>
        <v>41914.874328703707</v>
      </c>
      <c r="N1740" t="b">
        <v>0</v>
      </c>
      <c r="O1740">
        <v>1</v>
      </c>
      <c r="P1740" t="b">
        <v>0</v>
      </c>
      <c r="Q1740" t="s">
        <v>8291</v>
      </c>
      <c r="R1740" s="10" t="s">
        <v>8323</v>
      </c>
      <c r="S1740" t="s">
        <v>8345</v>
      </c>
      <c r="T1740">
        <f t="shared" si="142"/>
        <v>0</v>
      </c>
      <c r="U1740">
        <f t="shared" si="143"/>
        <v>20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4">
        <f t="shared" si="140"/>
        <v>42435.874212962968</v>
      </c>
      <c r="L1741" s="13">
        <f t="shared" si="139"/>
        <v>2016</v>
      </c>
      <c r="M1741" s="14">
        <f t="shared" si="141"/>
        <v>42494.832546296297</v>
      </c>
      <c r="N1741" t="b">
        <v>0</v>
      </c>
      <c r="O1741">
        <v>1</v>
      </c>
      <c r="P1741" t="b">
        <v>0</v>
      </c>
      <c r="Q1741" t="s">
        <v>8291</v>
      </c>
      <c r="R1741" s="10" t="s">
        <v>8323</v>
      </c>
      <c r="S1741" t="s">
        <v>8345</v>
      </c>
      <c r="T1741">
        <f t="shared" si="142"/>
        <v>0</v>
      </c>
      <c r="U1741">
        <f t="shared" si="143"/>
        <v>1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4">
        <f t="shared" si="140"/>
        <v>42171.817384259266</v>
      </c>
      <c r="L1742" s="13">
        <f t="shared" si="139"/>
        <v>2015</v>
      </c>
      <c r="M1742" s="14">
        <f t="shared" si="141"/>
        <v>42201.817384259266</v>
      </c>
      <c r="N1742" t="b">
        <v>0</v>
      </c>
      <c r="O1742">
        <v>0</v>
      </c>
      <c r="P1742" t="b">
        <v>0</v>
      </c>
      <c r="Q1742" t="s">
        <v>8291</v>
      </c>
      <c r="R1742" s="10" t="s">
        <v>8323</v>
      </c>
      <c r="S1742" t="s">
        <v>8345</v>
      </c>
      <c r="T1742">
        <f t="shared" si="142"/>
        <v>0</v>
      </c>
      <c r="U1742">
        <f t="shared" si="143"/>
        <v>0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4">
        <f t="shared" si="140"/>
        <v>42120.628136574072</v>
      </c>
      <c r="L1743" s="13">
        <f t="shared" si="139"/>
        <v>2015</v>
      </c>
      <c r="M1743" s="14">
        <f t="shared" si="141"/>
        <v>42165.628136574072</v>
      </c>
      <c r="N1743" t="b">
        <v>0</v>
      </c>
      <c r="O1743">
        <v>52</v>
      </c>
      <c r="P1743" t="b">
        <v>1</v>
      </c>
      <c r="Q1743" t="s">
        <v>8283</v>
      </c>
      <c r="R1743" s="10" t="s">
        <v>8336</v>
      </c>
      <c r="S1743" t="s">
        <v>8337</v>
      </c>
      <c r="T1743">
        <f t="shared" si="142"/>
        <v>111</v>
      </c>
      <c r="U1743">
        <f t="shared" si="143"/>
        <v>25.58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4">
        <f t="shared" si="140"/>
        <v>42710.876967592587</v>
      </c>
      <c r="L1744" s="13">
        <f t="shared" si="139"/>
        <v>2016</v>
      </c>
      <c r="M1744" s="14">
        <f t="shared" si="141"/>
        <v>42742.875</v>
      </c>
      <c r="N1744" t="b">
        <v>0</v>
      </c>
      <c r="O1744">
        <v>34</v>
      </c>
      <c r="P1744" t="b">
        <v>1</v>
      </c>
      <c r="Q1744" t="s">
        <v>8283</v>
      </c>
      <c r="R1744" s="10" t="s">
        <v>8336</v>
      </c>
      <c r="S1744" t="s">
        <v>8337</v>
      </c>
      <c r="T1744">
        <f t="shared" si="142"/>
        <v>109</v>
      </c>
      <c r="U1744">
        <f t="shared" si="143"/>
        <v>63.97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4">
        <f t="shared" si="140"/>
        <v>42586.925636574073</v>
      </c>
      <c r="L1745" s="13">
        <f t="shared" si="139"/>
        <v>2016</v>
      </c>
      <c r="M1745" s="14">
        <f t="shared" si="141"/>
        <v>42609.165972222225</v>
      </c>
      <c r="N1745" t="b">
        <v>0</v>
      </c>
      <c r="O1745">
        <v>67</v>
      </c>
      <c r="P1745" t="b">
        <v>1</v>
      </c>
      <c r="Q1745" t="s">
        <v>8283</v>
      </c>
      <c r="R1745" s="10" t="s">
        <v>8336</v>
      </c>
      <c r="S1745" t="s">
        <v>8337</v>
      </c>
      <c r="T1745">
        <f t="shared" si="142"/>
        <v>100</v>
      </c>
      <c r="U1745">
        <f t="shared" si="143"/>
        <v>89.93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4">
        <f t="shared" si="140"/>
        <v>42026.605057870373</v>
      </c>
      <c r="L1746" s="13">
        <f t="shared" si="139"/>
        <v>2015</v>
      </c>
      <c r="M1746" s="14">
        <f t="shared" si="141"/>
        <v>42071.563391203701</v>
      </c>
      <c r="N1746" t="b">
        <v>0</v>
      </c>
      <c r="O1746">
        <v>70</v>
      </c>
      <c r="P1746" t="b">
        <v>1</v>
      </c>
      <c r="Q1746" t="s">
        <v>8283</v>
      </c>
      <c r="R1746" s="10" t="s">
        <v>8336</v>
      </c>
      <c r="S1746" t="s">
        <v>8337</v>
      </c>
      <c r="T1746">
        <f t="shared" si="142"/>
        <v>118</v>
      </c>
      <c r="U1746">
        <f t="shared" si="143"/>
        <v>93.07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4">
        <f t="shared" si="140"/>
        <v>42690.259699074071</v>
      </c>
      <c r="L1747" s="13">
        <f t="shared" si="139"/>
        <v>2016</v>
      </c>
      <c r="M1747" s="14">
        <f t="shared" si="141"/>
        <v>42726.083333333328</v>
      </c>
      <c r="N1747" t="b">
        <v>0</v>
      </c>
      <c r="O1747">
        <v>89</v>
      </c>
      <c r="P1747" t="b">
        <v>1</v>
      </c>
      <c r="Q1747" t="s">
        <v>8283</v>
      </c>
      <c r="R1747" s="10" t="s">
        <v>8336</v>
      </c>
      <c r="S1747" t="s">
        <v>8337</v>
      </c>
      <c r="T1747">
        <f t="shared" si="142"/>
        <v>114</v>
      </c>
      <c r="U1747">
        <f t="shared" si="143"/>
        <v>89.67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4">
        <f t="shared" si="140"/>
        <v>42668.176701388889</v>
      </c>
      <c r="L1748" s="13">
        <f t="shared" si="139"/>
        <v>2016</v>
      </c>
      <c r="M1748" s="14">
        <f t="shared" si="141"/>
        <v>42698.083333333328</v>
      </c>
      <c r="N1748" t="b">
        <v>0</v>
      </c>
      <c r="O1748">
        <v>107</v>
      </c>
      <c r="P1748" t="b">
        <v>1</v>
      </c>
      <c r="Q1748" t="s">
        <v>8283</v>
      </c>
      <c r="R1748" s="10" t="s">
        <v>8336</v>
      </c>
      <c r="S1748" t="s">
        <v>8337</v>
      </c>
      <c r="T1748">
        <f t="shared" si="142"/>
        <v>148</v>
      </c>
      <c r="U1748">
        <f t="shared" si="143"/>
        <v>207.62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4">
        <f t="shared" si="140"/>
        <v>42292.435532407413</v>
      </c>
      <c r="L1749" s="13">
        <f t="shared" si="139"/>
        <v>2015</v>
      </c>
      <c r="M1749" s="14">
        <f t="shared" si="141"/>
        <v>42321.625</v>
      </c>
      <c r="N1749" t="b">
        <v>0</v>
      </c>
      <c r="O1749">
        <v>159</v>
      </c>
      <c r="P1749" t="b">
        <v>1</v>
      </c>
      <c r="Q1749" t="s">
        <v>8283</v>
      </c>
      <c r="R1749" s="10" t="s">
        <v>8336</v>
      </c>
      <c r="S1749" t="s">
        <v>8337</v>
      </c>
      <c r="T1749">
        <f t="shared" si="142"/>
        <v>105</v>
      </c>
      <c r="U1749">
        <f t="shared" si="143"/>
        <v>59.41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4">
        <f t="shared" si="140"/>
        <v>42219.950729166667</v>
      </c>
      <c r="L1750" s="13">
        <f t="shared" si="139"/>
        <v>2015</v>
      </c>
      <c r="M1750" s="14">
        <f t="shared" si="141"/>
        <v>42249.950729166667</v>
      </c>
      <c r="N1750" t="b">
        <v>0</v>
      </c>
      <c r="O1750">
        <v>181</v>
      </c>
      <c r="P1750" t="b">
        <v>1</v>
      </c>
      <c r="Q1750" t="s">
        <v>8283</v>
      </c>
      <c r="R1750" s="10" t="s">
        <v>8336</v>
      </c>
      <c r="S1750" t="s">
        <v>8337</v>
      </c>
      <c r="T1750">
        <f t="shared" si="142"/>
        <v>130</v>
      </c>
      <c r="U1750">
        <f t="shared" si="143"/>
        <v>358.97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4">
        <f t="shared" si="140"/>
        <v>42758.975937499999</v>
      </c>
      <c r="L1751" s="13">
        <f t="shared" si="139"/>
        <v>2017</v>
      </c>
      <c r="M1751" s="14">
        <f t="shared" si="141"/>
        <v>42795.791666666672</v>
      </c>
      <c r="N1751" t="b">
        <v>0</v>
      </c>
      <c r="O1751">
        <v>131</v>
      </c>
      <c r="P1751" t="b">
        <v>1</v>
      </c>
      <c r="Q1751" t="s">
        <v>8283</v>
      </c>
      <c r="R1751" s="10" t="s">
        <v>8336</v>
      </c>
      <c r="S1751" t="s">
        <v>8337</v>
      </c>
      <c r="T1751">
        <f t="shared" si="142"/>
        <v>123</v>
      </c>
      <c r="U1751">
        <f t="shared" si="143"/>
        <v>94.74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4">
        <f t="shared" si="140"/>
        <v>42454.836851851855</v>
      </c>
      <c r="L1752" s="13">
        <f t="shared" si="139"/>
        <v>2016</v>
      </c>
      <c r="M1752" s="14">
        <f t="shared" si="141"/>
        <v>42479.836851851855</v>
      </c>
      <c r="N1752" t="b">
        <v>0</v>
      </c>
      <c r="O1752">
        <v>125</v>
      </c>
      <c r="P1752" t="b">
        <v>1</v>
      </c>
      <c r="Q1752" t="s">
        <v>8283</v>
      </c>
      <c r="R1752" s="10" t="s">
        <v>8336</v>
      </c>
      <c r="S1752" t="s">
        <v>8337</v>
      </c>
      <c r="T1752">
        <f t="shared" si="142"/>
        <v>202</v>
      </c>
      <c r="U1752">
        <f t="shared" si="143"/>
        <v>80.650000000000006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4">
        <f t="shared" si="140"/>
        <v>42052.7815162037</v>
      </c>
      <c r="L1753" s="13">
        <f t="shared" si="139"/>
        <v>2015</v>
      </c>
      <c r="M1753" s="14">
        <f t="shared" si="141"/>
        <v>42082.739849537036</v>
      </c>
      <c r="N1753" t="b">
        <v>0</v>
      </c>
      <c r="O1753">
        <v>61</v>
      </c>
      <c r="P1753" t="b">
        <v>1</v>
      </c>
      <c r="Q1753" t="s">
        <v>8283</v>
      </c>
      <c r="R1753" s="10" t="s">
        <v>8336</v>
      </c>
      <c r="S1753" t="s">
        <v>8337</v>
      </c>
      <c r="T1753">
        <f t="shared" si="142"/>
        <v>103</v>
      </c>
      <c r="U1753">
        <f t="shared" si="143"/>
        <v>168.69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4">
        <f t="shared" si="140"/>
        <v>42627.253263888888</v>
      </c>
      <c r="L1754" s="13">
        <f t="shared" si="139"/>
        <v>2016</v>
      </c>
      <c r="M1754" s="14">
        <f t="shared" si="141"/>
        <v>42657.253263888888</v>
      </c>
      <c r="N1754" t="b">
        <v>0</v>
      </c>
      <c r="O1754">
        <v>90</v>
      </c>
      <c r="P1754" t="b">
        <v>1</v>
      </c>
      <c r="Q1754" t="s">
        <v>8283</v>
      </c>
      <c r="R1754" s="10" t="s">
        <v>8336</v>
      </c>
      <c r="S1754" t="s">
        <v>8337</v>
      </c>
      <c r="T1754">
        <f t="shared" si="142"/>
        <v>260</v>
      </c>
      <c r="U1754">
        <f t="shared" si="143"/>
        <v>34.69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4">
        <f t="shared" si="140"/>
        <v>42420.74962962963</v>
      </c>
      <c r="L1755" s="13">
        <f t="shared" si="139"/>
        <v>2016</v>
      </c>
      <c r="M1755" s="14">
        <f t="shared" si="141"/>
        <v>42450.707962962959</v>
      </c>
      <c r="N1755" t="b">
        <v>0</v>
      </c>
      <c r="O1755">
        <v>35</v>
      </c>
      <c r="P1755" t="b">
        <v>1</v>
      </c>
      <c r="Q1755" t="s">
        <v>8283</v>
      </c>
      <c r="R1755" s="10" t="s">
        <v>8336</v>
      </c>
      <c r="S1755" t="s">
        <v>8337</v>
      </c>
      <c r="T1755">
        <f t="shared" si="142"/>
        <v>108</v>
      </c>
      <c r="U1755">
        <f t="shared" si="143"/>
        <v>462.86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4">
        <f t="shared" si="140"/>
        <v>42067.876770833333</v>
      </c>
      <c r="L1756" s="13">
        <f t="shared" si="139"/>
        <v>2015</v>
      </c>
      <c r="M1756" s="14">
        <f t="shared" si="141"/>
        <v>42097.835104166668</v>
      </c>
      <c r="N1756" t="b">
        <v>0</v>
      </c>
      <c r="O1756">
        <v>90</v>
      </c>
      <c r="P1756" t="b">
        <v>1</v>
      </c>
      <c r="Q1756" t="s">
        <v>8283</v>
      </c>
      <c r="R1756" s="10" t="s">
        <v>8336</v>
      </c>
      <c r="S1756" t="s">
        <v>8337</v>
      </c>
      <c r="T1756">
        <f t="shared" si="142"/>
        <v>111</v>
      </c>
      <c r="U1756">
        <f t="shared" si="143"/>
        <v>104.39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4">
        <f t="shared" si="140"/>
        <v>42252.788900462961</v>
      </c>
      <c r="L1757" s="13">
        <f t="shared" si="139"/>
        <v>2015</v>
      </c>
      <c r="M1757" s="14">
        <f t="shared" si="141"/>
        <v>42282.788900462961</v>
      </c>
      <c r="N1757" t="b">
        <v>0</v>
      </c>
      <c r="O1757">
        <v>4</v>
      </c>
      <c r="P1757" t="b">
        <v>1</v>
      </c>
      <c r="Q1757" t="s">
        <v>8283</v>
      </c>
      <c r="R1757" s="10" t="s">
        <v>8336</v>
      </c>
      <c r="S1757" t="s">
        <v>8337</v>
      </c>
      <c r="T1757">
        <f t="shared" si="142"/>
        <v>120</v>
      </c>
      <c r="U1757">
        <f t="shared" si="143"/>
        <v>7.5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4">
        <f t="shared" si="140"/>
        <v>42571.167465277773</v>
      </c>
      <c r="L1758" s="13">
        <f t="shared" si="139"/>
        <v>2016</v>
      </c>
      <c r="M1758" s="14">
        <f t="shared" si="141"/>
        <v>42611.167465277773</v>
      </c>
      <c r="N1758" t="b">
        <v>0</v>
      </c>
      <c r="O1758">
        <v>120</v>
      </c>
      <c r="P1758" t="b">
        <v>1</v>
      </c>
      <c r="Q1758" t="s">
        <v>8283</v>
      </c>
      <c r="R1758" s="10" t="s">
        <v>8336</v>
      </c>
      <c r="S1758" t="s">
        <v>8337</v>
      </c>
      <c r="T1758">
        <f t="shared" si="142"/>
        <v>103</v>
      </c>
      <c r="U1758">
        <f t="shared" si="143"/>
        <v>47.13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4">
        <f t="shared" si="140"/>
        <v>42733.827349537038</v>
      </c>
      <c r="L1759" s="13">
        <f t="shared" si="139"/>
        <v>2016</v>
      </c>
      <c r="M1759" s="14">
        <f t="shared" si="141"/>
        <v>42763.811805555553</v>
      </c>
      <c r="N1759" t="b">
        <v>0</v>
      </c>
      <c r="O1759">
        <v>14</v>
      </c>
      <c r="P1759" t="b">
        <v>1</v>
      </c>
      <c r="Q1759" t="s">
        <v>8283</v>
      </c>
      <c r="R1759" s="10" t="s">
        <v>8336</v>
      </c>
      <c r="S1759" t="s">
        <v>8337</v>
      </c>
      <c r="T1759">
        <f t="shared" si="142"/>
        <v>116</v>
      </c>
      <c r="U1759">
        <f t="shared" si="143"/>
        <v>414.29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4">
        <f t="shared" si="140"/>
        <v>42505.955925925926</v>
      </c>
      <c r="L1760" s="13">
        <f t="shared" si="139"/>
        <v>2016</v>
      </c>
      <c r="M1760" s="14">
        <f t="shared" si="141"/>
        <v>42565.955925925926</v>
      </c>
      <c r="N1760" t="b">
        <v>0</v>
      </c>
      <c r="O1760">
        <v>27</v>
      </c>
      <c r="P1760" t="b">
        <v>1</v>
      </c>
      <c r="Q1760" t="s">
        <v>8283</v>
      </c>
      <c r="R1760" s="10" t="s">
        <v>8336</v>
      </c>
      <c r="S1760" t="s">
        <v>8337</v>
      </c>
      <c r="T1760">
        <f t="shared" si="142"/>
        <v>115</v>
      </c>
      <c r="U1760">
        <f t="shared" si="143"/>
        <v>42.48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4">
        <f t="shared" si="140"/>
        <v>42068.829039351855</v>
      </c>
      <c r="L1761" s="13">
        <f t="shared" si="139"/>
        <v>2015</v>
      </c>
      <c r="M1761" s="14">
        <f t="shared" si="141"/>
        <v>42088.787372685183</v>
      </c>
      <c r="N1761" t="b">
        <v>0</v>
      </c>
      <c r="O1761">
        <v>49</v>
      </c>
      <c r="P1761" t="b">
        <v>1</v>
      </c>
      <c r="Q1761" t="s">
        <v>8283</v>
      </c>
      <c r="R1761" s="10" t="s">
        <v>8336</v>
      </c>
      <c r="S1761" t="s">
        <v>8337</v>
      </c>
      <c r="T1761">
        <f t="shared" si="142"/>
        <v>107</v>
      </c>
      <c r="U1761">
        <f t="shared" si="143"/>
        <v>108.78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4">
        <f t="shared" si="140"/>
        <v>42405.67260416667</v>
      </c>
      <c r="L1762" s="13">
        <f t="shared" si="139"/>
        <v>2016</v>
      </c>
      <c r="M1762" s="14">
        <f t="shared" si="141"/>
        <v>42425.67260416667</v>
      </c>
      <c r="N1762" t="b">
        <v>0</v>
      </c>
      <c r="O1762">
        <v>102</v>
      </c>
      <c r="P1762" t="b">
        <v>1</v>
      </c>
      <c r="Q1762" t="s">
        <v>8283</v>
      </c>
      <c r="R1762" s="10" t="s">
        <v>8336</v>
      </c>
      <c r="S1762" t="s">
        <v>8337</v>
      </c>
      <c r="T1762">
        <f t="shared" si="142"/>
        <v>165</v>
      </c>
      <c r="U1762">
        <f t="shared" si="143"/>
        <v>81.099999999999994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4">
        <f t="shared" si="140"/>
        <v>42209.567824074074</v>
      </c>
      <c r="L1763" s="13">
        <f t="shared" si="139"/>
        <v>2015</v>
      </c>
      <c r="M1763" s="14">
        <f t="shared" si="141"/>
        <v>42259.567824074074</v>
      </c>
      <c r="N1763" t="b">
        <v>0</v>
      </c>
      <c r="O1763">
        <v>3</v>
      </c>
      <c r="P1763" t="b">
        <v>1</v>
      </c>
      <c r="Q1763" t="s">
        <v>8283</v>
      </c>
      <c r="R1763" s="10" t="s">
        <v>8336</v>
      </c>
      <c r="S1763" t="s">
        <v>8337</v>
      </c>
      <c r="T1763">
        <f t="shared" si="142"/>
        <v>155</v>
      </c>
      <c r="U1763">
        <f t="shared" si="143"/>
        <v>51.67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4">
        <f t="shared" si="140"/>
        <v>42410.982002314813</v>
      </c>
      <c r="L1764" s="13">
        <f t="shared" si="139"/>
        <v>2016</v>
      </c>
      <c r="M1764" s="14">
        <f t="shared" si="141"/>
        <v>42440.982002314813</v>
      </c>
      <c r="N1764" t="b">
        <v>0</v>
      </c>
      <c r="O1764">
        <v>25</v>
      </c>
      <c r="P1764" t="b">
        <v>1</v>
      </c>
      <c r="Q1764" t="s">
        <v>8283</v>
      </c>
      <c r="R1764" s="10" t="s">
        <v>8336</v>
      </c>
      <c r="S1764" t="s">
        <v>8337</v>
      </c>
      <c r="T1764">
        <f t="shared" si="142"/>
        <v>885</v>
      </c>
      <c r="U1764">
        <f t="shared" si="143"/>
        <v>35.4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4">
        <f t="shared" si="140"/>
        <v>42636.868518518517</v>
      </c>
      <c r="L1765" s="13">
        <f t="shared" si="139"/>
        <v>2016</v>
      </c>
      <c r="M1765" s="14">
        <f t="shared" si="141"/>
        <v>42666.868518518517</v>
      </c>
      <c r="N1765" t="b">
        <v>0</v>
      </c>
      <c r="O1765">
        <v>118</v>
      </c>
      <c r="P1765" t="b">
        <v>1</v>
      </c>
      <c r="Q1765" t="s">
        <v>8283</v>
      </c>
      <c r="R1765" s="10" t="s">
        <v>8336</v>
      </c>
      <c r="S1765" t="s">
        <v>8337</v>
      </c>
      <c r="T1765">
        <f t="shared" si="142"/>
        <v>102</v>
      </c>
      <c r="U1765">
        <f t="shared" si="143"/>
        <v>103.64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4">
        <f t="shared" si="140"/>
        <v>41825.485868055555</v>
      </c>
      <c r="L1766" s="13">
        <f t="shared" si="139"/>
        <v>2014</v>
      </c>
      <c r="M1766" s="14">
        <f t="shared" si="141"/>
        <v>41854.485868055555</v>
      </c>
      <c r="N1766" t="b">
        <v>1</v>
      </c>
      <c r="O1766">
        <v>39</v>
      </c>
      <c r="P1766" t="b">
        <v>0</v>
      </c>
      <c r="Q1766" t="s">
        <v>8283</v>
      </c>
      <c r="R1766" s="10" t="s">
        <v>8336</v>
      </c>
      <c r="S1766" t="s">
        <v>8337</v>
      </c>
      <c r="T1766">
        <f t="shared" si="142"/>
        <v>20</v>
      </c>
      <c r="U1766">
        <f t="shared" si="143"/>
        <v>55.28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4">
        <f t="shared" si="140"/>
        <v>41834.980462962965</v>
      </c>
      <c r="L1767" s="13">
        <f t="shared" si="139"/>
        <v>2014</v>
      </c>
      <c r="M1767" s="14">
        <f t="shared" si="141"/>
        <v>41864.980462962965</v>
      </c>
      <c r="N1767" t="b">
        <v>1</v>
      </c>
      <c r="O1767">
        <v>103</v>
      </c>
      <c r="P1767" t="b">
        <v>0</v>
      </c>
      <c r="Q1767" t="s">
        <v>8283</v>
      </c>
      <c r="R1767" s="10" t="s">
        <v>8336</v>
      </c>
      <c r="S1767" t="s">
        <v>8337</v>
      </c>
      <c r="T1767">
        <f t="shared" si="142"/>
        <v>59</v>
      </c>
      <c r="U1767">
        <f t="shared" si="143"/>
        <v>72.17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4">
        <f t="shared" si="140"/>
        <v>41855.859814814816</v>
      </c>
      <c r="L1768" s="13">
        <f t="shared" si="139"/>
        <v>2014</v>
      </c>
      <c r="M1768" s="14">
        <f t="shared" si="141"/>
        <v>41876.859814814816</v>
      </c>
      <c r="N1768" t="b">
        <v>1</v>
      </c>
      <c r="O1768">
        <v>0</v>
      </c>
      <c r="P1768" t="b">
        <v>0</v>
      </c>
      <c r="Q1768" t="s">
        <v>8283</v>
      </c>
      <c r="R1768" s="10" t="s">
        <v>8336</v>
      </c>
      <c r="S1768" t="s">
        <v>8337</v>
      </c>
      <c r="T1768">
        <f t="shared" si="142"/>
        <v>0</v>
      </c>
      <c r="U1768">
        <f t="shared" si="143"/>
        <v>0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4">
        <f t="shared" si="140"/>
        <v>41824.658379629633</v>
      </c>
      <c r="L1769" s="13">
        <f t="shared" si="139"/>
        <v>2014</v>
      </c>
      <c r="M1769" s="14">
        <f t="shared" si="141"/>
        <v>41854.658379629633</v>
      </c>
      <c r="N1769" t="b">
        <v>1</v>
      </c>
      <c r="O1769">
        <v>39</v>
      </c>
      <c r="P1769" t="b">
        <v>0</v>
      </c>
      <c r="Q1769" t="s">
        <v>8283</v>
      </c>
      <c r="R1769" s="10" t="s">
        <v>8336</v>
      </c>
      <c r="S1769" t="s">
        <v>8337</v>
      </c>
      <c r="T1769">
        <f t="shared" si="142"/>
        <v>46</v>
      </c>
      <c r="U1769">
        <f t="shared" si="143"/>
        <v>58.62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4">
        <f t="shared" si="140"/>
        <v>41849.560694444444</v>
      </c>
      <c r="L1770" s="13">
        <f t="shared" si="139"/>
        <v>2014</v>
      </c>
      <c r="M1770" s="14">
        <f t="shared" si="141"/>
        <v>41909.560694444444</v>
      </c>
      <c r="N1770" t="b">
        <v>1</v>
      </c>
      <c r="O1770">
        <v>15</v>
      </c>
      <c r="P1770" t="b">
        <v>0</v>
      </c>
      <c r="Q1770" t="s">
        <v>8283</v>
      </c>
      <c r="R1770" s="10" t="s">
        <v>8336</v>
      </c>
      <c r="S1770" t="s">
        <v>8337</v>
      </c>
      <c r="T1770">
        <f t="shared" si="142"/>
        <v>4</v>
      </c>
      <c r="U1770">
        <f t="shared" si="143"/>
        <v>12.47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4">
        <f t="shared" si="140"/>
        <v>41987.818969907406</v>
      </c>
      <c r="L1771" s="13">
        <f t="shared" si="139"/>
        <v>2014</v>
      </c>
      <c r="M1771" s="14">
        <f t="shared" si="141"/>
        <v>42017.818969907406</v>
      </c>
      <c r="N1771" t="b">
        <v>1</v>
      </c>
      <c r="O1771">
        <v>22</v>
      </c>
      <c r="P1771" t="b">
        <v>0</v>
      </c>
      <c r="Q1771" t="s">
        <v>8283</v>
      </c>
      <c r="R1771" s="10" t="s">
        <v>8336</v>
      </c>
      <c r="S1771" t="s">
        <v>8337</v>
      </c>
      <c r="T1771">
        <f t="shared" si="142"/>
        <v>3</v>
      </c>
      <c r="U1771">
        <f t="shared" si="143"/>
        <v>49.14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4">
        <f t="shared" si="140"/>
        <v>41891.780023148152</v>
      </c>
      <c r="L1772" s="13">
        <f t="shared" si="139"/>
        <v>2014</v>
      </c>
      <c r="M1772" s="14">
        <f t="shared" si="141"/>
        <v>41926.780023148152</v>
      </c>
      <c r="N1772" t="b">
        <v>1</v>
      </c>
      <c r="O1772">
        <v>92</v>
      </c>
      <c r="P1772" t="b">
        <v>0</v>
      </c>
      <c r="Q1772" t="s">
        <v>8283</v>
      </c>
      <c r="R1772" s="10" t="s">
        <v>8336</v>
      </c>
      <c r="S1772" t="s">
        <v>8337</v>
      </c>
      <c r="T1772">
        <f t="shared" si="142"/>
        <v>57</v>
      </c>
      <c r="U1772">
        <f t="shared" si="143"/>
        <v>150.5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4">
        <f t="shared" si="140"/>
        <v>41905.979629629634</v>
      </c>
      <c r="L1773" s="13">
        <f t="shared" si="139"/>
        <v>2014</v>
      </c>
      <c r="M1773" s="14">
        <f t="shared" si="141"/>
        <v>41935.979629629634</v>
      </c>
      <c r="N1773" t="b">
        <v>1</v>
      </c>
      <c r="O1773">
        <v>25</v>
      </c>
      <c r="P1773" t="b">
        <v>0</v>
      </c>
      <c r="Q1773" t="s">
        <v>8283</v>
      </c>
      <c r="R1773" s="10" t="s">
        <v>8336</v>
      </c>
      <c r="S1773" t="s">
        <v>8337</v>
      </c>
      <c r="T1773">
        <f t="shared" si="142"/>
        <v>21</v>
      </c>
      <c r="U1773">
        <f t="shared" si="143"/>
        <v>35.799999999999997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4">
        <f t="shared" si="140"/>
        <v>41766.718009259261</v>
      </c>
      <c r="L1774" s="13">
        <f t="shared" si="139"/>
        <v>2014</v>
      </c>
      <c r="M1774" s="14">
        <f t="shared" si="141"/>
        <v>41826.718009259261</v>
      </c>
      <c r="N1774" t="b">
        <v>1</v>
      </c>
      <c r="O1774">
        <v>19</v>
      </c>
      <c r="P1774" t="b">
        <v>0</v>
      </c>
      <c r="Q1774" t="s">
        <v>8283</v>
      </c>
      <c r="R1774" s="10" t="s">
        <v>8336</v>
      </c>
      <c r="S1774" t="s">
        <v>8337</v>
      </c>
      <c r="T1774">
        <f t="shared" si="142"/>
        <v>16</v>
      </c>
      <c r="U1774">
        <f t="shared" si="143"/>
        <v>45.16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4">
        <f t="shared" si="140"/>
        <v>41978.760393518518</v>
      </c>
      <c r="L1775" s="13">
        <f t="shared" si="139"/>
        <v>2014</v>
      </c>
      <c r="M1775" s="14">
        <f t="shared" si="141"/>
        <v>42023.760393518518</v>
      </c>
      <c r="N1775" t="b">
        <v>1</v>
      </c>
      <c r="O1775">
        <v>19</v>
      </c>
      <c r="P1775" t="b">
        <v>0</v>
      </c>
      <c r="Q1775" t="s">
        <v>8283</v>
      </c>
      <c r="R1775" s="10" t="s">
        <v>8336</v>
      </c>
      <c r="S1775" t="s">
        <v>8337</v>
      </c>
      <c r="T1775">
        <f t="shared" si="142"/>
        <v>6</v>
      </c>
      <c r="U1775">
        <f t="shared" si="143"/>
        <v>98.79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4">
        <f t="shared" si="140"/>
        <v>41930.218657407408</v>
      </c>
      <c r="L1776" s="13">
        <f t="shared" si="139"/>
        <v>2014</v>
      </c>
      <c r="M1776" s="14">
        <f t="shared" si="141"/>
        <v>41972.624305555553</v>
      </c>
      <c r="N1776" t="b">
        <v>1</v>
      </c>
      <c r="O1776">
        <v>13</v>
      </c>
      <c r="P1776" t="b">
        <v>0</v>
      </c>
      <c r="Q1776" t="s">
        <v>8283</v>
      </c>
      <c r="R1776" s="10" t="s">
        <v>8336</v>
      </c>
      <c r="S1776" t="s">
        <v>8337</v>
      </c>
      <c r="T1776">
        <f t="shared" si="142"/>
        <v>46</v>
      </c>
      <c r="U1776">
        <f t="shared" si="143"/>
        <v>88.31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4">
        <f t="shared" si="140"/>
        <v>41891.976388888892</v>
      </c>
      <c r="L1777" s="13">
        <f t="shared" si="139"/>
        <v>2014</v>
      </c>
      <c r="M1777" s="14">
        <f t="shared" si="141"/>
        <v>41936.976388888892</v>
      </c>
      <c r="N1777" t="b">
        <v>1</v>
      </c>
      <c r="O1777">
        <v>124</v>
      </c>
      <c r="P1777" t="b">
        <v>0</v>
      </c>
      <c r="Q1777" t="s">
        <v>8283</v>
      </c>
      <c r="R1777" s="10" t="s">
        <v>8336</v>
      </c>
      <c r="S1777" t="s">
        <v>8337</v>
      </c>
      <c r="T1777">
        <f t="shared" si="142"/>
        <v>65</v>
      </c>
      <c r="U1777">
        <f t="shared" si="143"/>
        <v>170.63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4">
        <f t="shared" si="140"/>
        <v>41905.95684027778</v>
      </c>
      <c r="L1778" s="13">
        <f t="shared" si="139"/>
        <v>2014</v>
      </c>
      <c r="M1778" s="14">
        <f t="shared" si="141"/>
        <v>41941.95684027778</v>
      </c>
      <c r="N1778" t="b">
        <v>1</v>
      </c>
      <c r="O1778">
        <v>4</v>
      </c>
      <c r="P1778" t="b">
        <v>0</v>
      </c>
      <c r="Q1778" t="s">
        <v>8283</v>
      </c>
      <c r="R1778" s="10" t="s">
        <v>8336</v>
      </c>
      <c r="S1778" t="s">
        <v>8337</v>
      </c>
      <c r="T1778">
        <f t="shared" si="142"/>
        <v>7</v>
      </c>
      <c r="U1778">
        <f t="shared" si="143"/>
        <v>83.75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4">
        <f t="shared" si="140"/>
        <v>42025.357094907406</v>
      </c>
      <c r="L1779" s="13">
        <f t="shared" si="139"/>
        <v>2015</v>
      </c>
      <c r="M1779" s="14">
        <f t="shared" si="141"/>
        <v>42055.357094907406</v>
      </c>
      <c r="N1779" t="b">
        <v>1</v>
      </c>
      <c r="O1779">
        <v>10</v>
      </c>
      <c r="P1779" t="b">
        <v>0</v>
      </c>
      <c r="Q1779" t="s">
        <v>8283</v>
      </c>
      <c r="R1779" s="10" t="s">
        <v>8336</v>
      </c>
      <c r="S1779" t="s">
        <v>8337</v>
      </c>
      <c r="T1779">
        <f t="shared" si="142"/>
        <v>14</v>
      </c>
      <c r="U1779">
        <f t="shared" si="143"/>
        <v>65.099999999999994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4">
        <f t="shared" si="140"/>
        <v>42045.86336805555</v>
      </c>
      <c r="L1780" s="13">
        <f t="shared" si="139"/>
        <v>2015</v>
      </c>
      <c r="M1780" s="14">
        <f t="shared" si="141"/>
        <v>42090.821701388893</v>
      </c>
      <c r="N1780" t="b">
        <v>1</v>
      </c>
      <c r="O1780">
        <v>15</v>
      </c>
      <c r="P1780" t="b">
        <v>0</v>
      </c>
      <c r="Q1780" t="s">
        <v>8283</v>
      </c>
      <c r="R1780" s="10" t="s">
        <v>8336</v>
      </c>
      <c r="S1780" t="s">
        <v>8337</v>
      </c>
      <c r="T1780">
        <f t="shared" si="142"/>
        <v>2</v>
      </c>
      <c r="U1780">
        <f t="shared" si="143"/>
        <v>66.33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4">
        <f t="shared" si="140"/>
        <v>42585.691898148143</v>
      </c>
      <c r="L1781" s="13">
        <f t="shared" si="139"/>
        <v>2016</v>
      </c>
      <c r="M1781" s="14">
        <f t="shared" si="141"/>
        <v>42615.691898148143</v>
      </c>
      <c r="N1781" t="b">
        <v>1</v>
      </c>
      <c r="O1781">
        <v>38</v>
      </c>
      <c r="P1781" t="b">
        <v>0</v>
      </c>
      <c r="Q1781" t="s">
        <v>8283</v>
      </c>
      <c r="R1781" s="10" t="s">
        <v>8336</v>
      </c>
      <c r="S1781" t="s">
        <v>8337</v>
      </c>
      <c r="T1781">
        <f t="shared" si="142"/>
        <v>36</v>
      </c>
      <c r="U1781">
        <f t="shared" si="143"/>
        <v>104.89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4">
        <f t="shared" si="140"/>
        <v>42493.600810185191</v>
      </c>
      <c r="L1782" s="13">
        <f t="shared" si="139"/>
        <v>2016</v>
      </c>
      <c r="M1782" s="14">
        <f t="shared" si="141"/>
        <v>42553.600810185191</v>
      </c>
      <c r="N1782" t="b">
        <v>1</v>
      </c>
      <c r="O1782">
        <v>152</v>
      </c>
      <c r="P1782" t="b">
        <v>0</v>
      </c>
      <c r="Q1782" t="s">
        <v>8283</v>
      </c>
      <c r="R1782" s="10" t="s">
        <v>8336</v>
      </c>
      <c r="S1782" t="s">
        <v>8337</v>
      </c>
      <c r="T1782">
        <f t="shared" si="142"/>
        <v>40</v>
      </c>
      <c r="U1782">
        <f t="shared" si="143"/>
        <v>78.44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4">
        <f t="shared" si="140"/>
        <v>42597.617418981477</v>
      </c>
      <c r="L1783" s="13">
        <f t="shared" si="139"/>
        <v>2016</v>
      </c>
      <c r="M1783" s="14">
        <f t="shared" si="141"/>
        <v>42628.617418981477</v>
      </c>
      <c r="N1783" t="b">
        <v>1</v>
      </c>
      <c r="O1783">
        <v>24</v>
      </c>
      <c r="P1783" t="b">
        <v>0</v>
      </c>
      <c r="Q1783" t="s">
        <v>8283</v>
      </c>
      <c r="R1783" s="10" t="s">
        <v>8336</v>
      </c>
      <c r="S1783" t="s">
        <v>8337</v>
      </c>
      <c r="T1783">
        <f t="shared" si="142"/>
        <v>26</v>
      </c>
      <c r="U1783">
        <f t="shared" si="143"/>
        <v>59.04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4">
        <f t="shared" si="140"/>
        <v>42388.575104166666</v>
      </c>
      <c r="L1784" s="13">
        <f t="shared" si="139"/>
        <v>2016</v>
      </c>
      <c r="M1784" s="14">
        <f t="shared" si="141"/>
        <v>42421.575104166666</v>
      </c>
      <c r="N1784" t="b">
        <v>1</v>
      </c>
      <c r="O1784">
        <v>76</v>
      </c>
      <c r="P1784" t="b">
        <v>0</v>
      </c>
      <c r="Q1784" t="s">
        <v>8283</v>
      </c>
      <c r="R1784" s="10" t="s">
        <v>8336</v>
      </c>
      <c r="S1784" t="s">
        <v>8337</v>
      </c>
      <c r="T1784">
        <f t="shared" si="142"/>
        <v>15</v>
      </c>
      <c r="U1784">
        <f t="shared" si="143"/>
        <v>71.34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4">
        <f t="shared" si="140"/>
        <v>42115.949976851851</v>
      </c>
      <c r="L1785" s="13">
        <f t="shared" si="139"/>
        <v>2015</v>
      </c>
      <c r="M1785" s="14">
        <f t="shared" si="141"/>
        <v>42145.949976851851</v>
      </c>
      <c r="N1785" t="b">
        <v>1</v>
      </c>
      <c r="O1785">
        <v>185</v>
      </c>
      <c r="P1785" t="b">
        <v>0</v>
      </c>
      <c r="Q1785" t="s">
        <v>8283</v>
      </c>
      <c r="R1785" s="10" t="s">
        <v>8336</v>
      </c>
      <c r="S1785" t="s">
        <v>8337</v>
      </c>
      <c r="T1785">
        <f t="shared" si="142"/>
        <v>24</v>
      </c>
      <c r="U1785">
        <f t="shared" si="143"/>
        <v>51.23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4">
        <f t="shared" si="140"/>
        <v>42003.655555555553</v>
      </c>
      <c r="L1786" s="13">
        <f t="shared" si="139"/>
        <v>2014</v>
      </c>
      <c r="M1786" s="14">
        <f t="shared" si="141"/>
        <v>42035.142361111109</v>
      </c>
      <c r="N1786" t="b">
        <v>1</v>
      </c>
      <c r="O1786">
        <v>33</v>
      </c>
      <c r="P1786" t="b">
        <v>0</v>
      </c>
      <c r="Q1786" t="s">
        <v>8283</v>
      </c>
      <c r="R1786" s="10" t="s">
        <v>8336</v>
      </c>
      <c r="S1786" t="s">
        <v>8337</v>
      </c>
      <c r="T1786">
        <f t="shared" si="142"/>
        <v>40</v>
      </c>
      <c r="U1786">
        <f t="shared" si="143"/>
        <v>60.24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4">
        <f t="shared" si="140"/>
        <v>41897.134895833333</v>
      </c>
      <c r="L1787" s="13">
        <f t="shared" si="139"/>
        <v>2014</v>
      </c>
      <c r="M1787" s="14">
        <f t="shared" si="141"/>
        <v>41928</v>
      </c>
      <c r="N1787" t="b">
        <v>1</v>
      </c>
      <c r="O1787">
        <v>108</v>
      </c>
      <c r="P1787" t="b">
        <v>0</v>
      </c>
      <c r="Q1787" t="s">
        <v>8283</v>
      </c>
      <c r="R1787" s="10" t="s">
        <v>8336</v>
      </c>
      <c r="S1787" t="s">
        <v>8337</v>
      </c>
      <c r="T1787">
        <f t="shared" si="142"/>
        <v>20</v>
      </c>
      <c r="U1787">
        <f t="shared" si="143"/>
        <v>44.94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4">
        <f t="shared" si="140"/>
        <v>41958.550659722227</v>
      </c>
      <c r="L1788" s="13">
        <f t="shared" si="139"/>
        <v>2014</v>
      </c>
      <c r="M1788" s="14">
        <f t="shared" si="141"/>
        <v>41988.550659722227</v>
      </c>
      <c r="N1788" t="b">
        <v>1</v>
      </c>
      <c r="O1788">
        <v>29</v>
      </c>
      <c r="P1788" t="b">
        <v>0</v>
      </c>
      <c r="Q1788" t="s">
        <v>8283</v>
      </c>
      <c r="R1788" s="10" t="s">
        <v>8336</v>
      </c>
      <c r="S1788" t="s">
        <v>8337</v>
      </c>
      <c r="T1788">
        <f t="shared" si="142"/>
        <v>48</v>
      </c>
      <c r="U1788">
        <f t="shared" si="143"/>
        <v>31.21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4">
        <f t="shared" si="140"/>
        <v>42068.65552083333</v>
      </c>
      <c r="L1789" s="13">
        <f t="shared" si="139"/>
        <v>2015</v>
      </c>
      <c r="M1789" s="14">
        <f t="shared" si="141"/>
        <v>42098.613854166666</v>
      </c>
      <c r="N1789" t="b">
        <v>1</v>
      </c>
      <c r="O1789">
        <v>24</v>
      </c>
      <c r="P1789" t="b">
        <v>0</v>
      </c>
      <c r="Q1789" t="s">
        <v>8283</v>
      </c>
      <c r="R1789" s="10" t="s">
        <v>8336</v>
      </c>
      <c r="S1789" t="s">
        <v>8337</v>
      </c>
      <c r="T1789">
        <f t="shared" si="142"/>
        <v>15</v>
      </c>
      <c r="U1789">
        <f t="shared" si="143"/>
        <v>63.88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4">
        <f t="shared" si="140"/>
        <v>41913.94840277778</v>
      </c>
      <c r="L1790" s="13">
        <f t="shared" si="139"/>
        <v>2014</v>
      </c>
      <c r="M1790" s="14">
        <f t="shared" si="141"/>
        <v>41943.94840277778</v>
      </c>
      <c r="N1790" t="b">
        <v>1</v>
      </c>
      <c r="O1790">
        <v>4</v>
      </c>
      <c r="P1790" t="b">
        <v>0</v>
      </c>
      <c r="Q1790" t="s">
        <v>8283</v>
      </c>
      <c r="R1790" s="10" t="s">
        <v>8336</v>
      </c>
      <c r="S1790" t="s">
        <v>8337</v>
      </c>
      <c r="T1790">
        <f t="shared" si="142"/>
        <v>1</v>
      </c>
      <c r="U1790">
        <f t="shared" si="143"/>
        <v>19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4">
        <f t="shared" si="140"/>
        <v>41956.250034722223</v>
      </c>
      <c r="L1791" s="13">
        <f t="shared" si="139"/>
        <v>2014</v>
      </c>
      <c r="M1791" s="14">
        <f t="shared" si="141"/>
        <v>42016.250034722223</v>
      </c>
      <c r="N1791" t="b">
        <v>1</v>
      </c>
      <c r="O1791">
        <v>4</v>
      </c>
      <c r="P1791" t="b">
        <v>0</v>
      </c>
      <c r="Q1791" t="s">
        <v>8283</v>
      </c>
      <c r="R1791" s="10" t="s">
        <v>8336</v>
      </c>
      <c r="S1791" t="s">
        <v>8337</v>
      </c>
      <c r="T1791">
        <f t="shared" si="142"/>
        <v>1</v>
      </c>
      <c r="U1791">
        <f t="shared" si="143"/>
        <v>10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4">
        <f t="shared" si="140"/>
        <v>42010.674513888895</v>
      </c>
      <c r="L1792" s="13">
        <f t="shared" si="139"/>
        <v>2015</v>
      </c>
      <c r="M1792" s="14">
        <f t="shared" si="141"/>
        <v>42040.674513888895</v>
      </c>
      <c r="N1792" t="b">
        <v>1</v>
      </c>
      <c r="O1792">
        <v>15</v>
      </c>
      <c r="P1792" t="b">
        <v>0</v>
      </c>
      <c r="Q1792" t="s">
        <v>8283</v>
      </c>
      <c r="R1792" s="10" t="s">
        <v>8336</v>
      </c>
      <c r="S1792" t="s">
        <v>8337</v>
      </c>
      <c r="T1792">
        <f t="shared" si="142"/>
        <v>5</v>
      </c>
      <c r="U1792">
        <f t="shared" si="143"/>
        <v>109.07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4">
        <f t="shared" si="140"/>
        <v>41973.740335648152</v>
      </c>
      <c r="L1793" s="13">
        <f t="shared" si="139"/>
        <v>2014</v>
      </c>
      <c r="M1793" s="14">
        <f t="shared" si="141"/>
        <v>42033.740335648152</v>
      </c>
      <c r="N1793" t="b">
        <v>1</v>
      </c>
      <c r="O1793">
        <v>4</v>
      </c>
      <c r="P1793" t="b">
        <v>0</v>
      </c>
      <c r="Q1793" t="s">
        <v>8283</v>
      </c>
      <c r="R1793" s="10" t="s">
        <v>8336</v>
      </c>
      <c r="S1793" t="s">
        <v>8337</v>
      </c>
      <c r="T1793">
        <f t="shared" si="142"/>
        <v>4</v>
      </c>
      <c r="U1793">
        <f t="shared" si="143"/>
        <v>26.75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4">
        <f t="shared" si="140"/>
        <v>42189.031041666662</v>
      </c>
      <c r="L1794" s="13">
        <f t="shared" si="139"/>
        <v>2015</v>
      </c>
      <c r="M1794" s="14">
        <f t="shared" si="141"/>
        <v>42226.290972222225</v>
      </c>
      <c r="N1794" t="b">
        <v>1</v>
      </c>
      <c r="O1794">
        <v>139</v>
      </c>
      <c r="P1794" t="b">
        <v>0</v>
      </c>
      <c r="Q1794" t="s">
        <v>8283</v>
      </c>
      <c r="R1794" s="10" t="s">
        <v>8336</v>
      </c>
      <c r="S1794" t="s">
        <v>8337</v>
      </c>
      <c r="T1794">
        <f t="shared" si="142"/>
        <v>61</v>
      </c>
      <c r="U1794">
        <f t="shared" si="143"/>
        <v>109.94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4">
        <f t="shared" si="140"/>
        <v>41940.89166666667</v>
      </c>
      <c r="L1795" s="13">
        <f t="shared" ref="L1795:L1858" si="144">YEAR(K1795)</f>
        <v>2014</v>
      </c>
      <c r="M1795" s="14">
        <f t="shared" si="141"/>
        <v>41970.933333333334</v>
      </c>
      <c r="N1795" t="b">
        <v>1</v>
      </c>
      <c r="O1795">
        <v>2</v>
      </c>
      <c r="P1795" t="b">
        <v>0</v>
      </c>
      <c r="Q1795" t="s">
        <v>8283</v>
      </c>
      <c r="R1795" s="10" t="s">
        <v>8336</v>
      </c>
      <c r="S1795" t="s">
        <v>8337</v>
      </c>
      <c r="T1795">
        <f t="shared" si="142"/>
        <v>1</v>
      </c>
      <c r="U1795">
        <f t="shared" si="143"/>
        <v>20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4">
        <f t="shared" si="140"/>
        <v>42011.551180555558</v>
      </c>
      <c r="L1796" s="13">
        <f t="shared" si="144"/>
        <v>2015</v>
      </c>
      <c r="M1796" s="14">
        <f t="shared" si="141"/>
        <v>42046.551180555558</v>
      </c>
      <c r="N1796" t="b">
        <v>1</v>
      </c>
      <c r="O1796">
        <v>18</v>
      </c>
      <c r="P1796" t="b">
        <v>0</v>
      </c>
      <c r="Q1796" t="s">
        <v>8283</v>
      </c>
      <c r="R1796" s="10" t="s">
        <v>8336</v>
      </c>
      <c r="S1796" t="s">
        <v>8337</v>
      </c>
      <c r="T1796">
        <f t="shared" si="142"/>
        <v>11</v>
      </c>
      <c r="U1796">
        <f t="shared" si="143"/>
        <v>55.39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4">
        <f t="shared" si="140"/>
        <v>42628.288668981477</v>
      </c>
      <c r="L1797" s="13">
        <f t="shared" si="144"/>
        <v>2016</v>
      </c>
      <c r="M1797" s="14">
        <f t="shared" si="141"/>
        <v>42657.666666666672</v>
      </c>
      <c r="N1797" t="b">
        <v>1</v>
      </c>
      <c r="O1797">
        <v>81</v>
      </c>
      <c r="P1797" t="b">
        <v>0</v>
      </c>
      <c r="Q1797" t="s">
        <v>8283</v>
      </c>
      <c r="R1797" s="10" t="s">
        <v>8336</v>
      </c>
      <c r="S1797" t="s">
        <v>8337</v>
      </c>
      <c r="T1797">
        <f t="shared" si="142"/>
        <v>39</v>
      </c>
      <c r="U1797">
        <f t="shared" si="143"/>
        <v>133.9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4">
        <f t="shared" si="140"/>
        <v>42515.439421296294</v>
      </c>
      <c r="L1798" s="13">
        <f t="shared" si="144"/>
        <v>2016</v>
      </c>
      <c r="M1798" s="14">
        <f t="shared" si="141"/>
        <v>42575.439421296294</v>
      </c>
      <c r="N1798" t="b">
        <v>1</v>
      </c>
      <c r="O1798">
        <v>86</v>
      </c>
      <c r="P1798" t="b">
        <v>0</v>
      </c>
      <c r="Q1798" t="s">
        <v>8283</v>
      </c>
      <c r="R1798" s="10" t="s">
        <v>8336</v>
      </c>
      <c r="S1798" t="s">
        <v>8337</v>
      </c>
      <c r="T1798">
        <f t="shared" si="142"/>
        <v>22</v>
      </c>
      <c r="U1798">
        <f t="shared" si="143"/>
        <v>48.72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4">
        <f t="shared" si="140"/>
        <v>42689.56931712963</v>
      </c>
      <c r="L1799" s="13">
        <f t="shared" si="144"/>
        <v>2016</v>
      </c>
      <c r="M1799" s="14">
        <f t="shared" si="141"/>
        <v>42719.56931712963</v>
      </c>
      <c r="N1799" t="b">
        <v>1</v>
      </c>
      <c r="O1799">
        <v>140</v>
      </c>
      <c r="P1799" t="b">
        <v>0</v>
      </c>
      <c r="Q1799" t="s">
        <v>8283</v>
      </c>
      <c r="R1799" s="10" t="s">
        <v>8336</v>
      </c>
      <c r="S1799" t="s">
        <v>8337</v>
      </c>
      <c r="T1799">
        <f t="shared" si="142"/>
        <v>68</v>
      </c>
      <c r="U1799">
        <f t="shared" si="143"/>
        <v>48.25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4">
        <f t="shared" si="140"/>
        <v>42344.32677083333</v>
      </c>
      <c r="L1800" s="13">
        <f t="shared" si="144"/>
        <v>2015</v>
      </c>
      <c r="M1800" s="14">
        <f t="shared" si="141"/>
        <v>42404.32677083333</v>
      </c>
      <c r="N1800" t="b">
        <v>1</v>
      </c>
      <c r="O1800">
        <v>37</v>
      </c>
      <c r="P1800" t="b">
        <v>0</v>
      </c>
      <c r="Q1800" t="s">
        <v>8283</v>
      </c>
      <c r="R1800" s="10" t="s">
        <v>8336</v>
      </c>
      <c r="S1800" t="s">
        <v>8337</v>
      </c>
      <c r="T1800">
        <f t="shared" si="142"/>
        <v>14</v>
      </c>
      <c r="U1800">
        <f t="shared" si="143"/>
        <v>58.97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4">
        <f t="shared" si="140"/>
        <v>41934.842685185184</v>
      </c>
      <c r="L1801" s="13">
        <f t="shared" si="144"/>
        <v>2014</v>
      </c>
      <c r="M1801" s="14">
        <f t="shared" si="141"/>
        <v>41954.884351851855</v>
      </c>
      <c r="N1801" t="b">
        <v>1</v>
      </c>
      <c r="O1801">
        <v>6</v>
      </c>
      <c r="P1801" t="b">
        <v>0</v>
      </c>
      <c r="Q1801" t="s">
        <v>8283</v>
      </c>
      <c r="R1801" s="10" t="s">
        <v>8336</v>
      </c>
      <c r="S1801" t="s">
        <v>8337</v>
      </c>
      <c r="T1801">
        <f t="shared" si="142"/>
        <v>2</v>
      </c>
      <c r="U1801">
        <f t="shared" si="143"/>
        <v>11.64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4">
        <f t="shared" ref="K1802:K1865" si="145">(((J1802/60)/60)/24)+DATE(1970,1,1)</f>
        <v>42623.606134259258</v>
      </c>
      <c r="L1802" s="13">
        <f t="shared" si="144"/>
        <v>2016</v>
      </c>
      <c r="M1802" s="14">
        <f t="shared" ref="M1802:M1865" si="146">(((I1802/60)/60)/24)+DATE(1970,1,1)</f>
        <v>42653.606134259258</v>
      </c>
      <c r="N1802" t="b">
        <v>1</v>
      </c>
      <c r="O1802">
        <v>113</v>
      </c>
      <c r="P1802" t="b">
        <v>0</v>
      </c>
      <c r="Q1802" t="s">
        <v>8283</v>
      </c>
      <c r="R1802" s="10" t="s">
        <v>8336</v>
      </c>
      <c r="S1802" t="s">
        <v>8337</v>
      </c>
      <c r="T1802">
        <f t="shared" ref="T1802:T1865" si="147">ROUND(E1802/D1802*100,0)</f>
        <v>20</v>
      </c>
      <c r="U1802">
        <f t="shared" ref="U1802:U1865" si="148">IFERROR(ROUND(E1802/O1802,2),0)</f>
        <v>83.72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4">
        <f t="shared" si="145"/>
        <v>42321.660509259258</v>
      </c>
      <c r="L1803" s="13">
        <f t="shared" si="144"/>
        <v>2015</v>
      </c>
      <c r="M1803" s="14">
        <f t="shared" si="146"/>
        <v>42353.506944444445</v>
      </c>
      <c r="N1803" t="b">
        <v>1</v>
      </c>
      <c r="O1803">
        <v>37</v>
      </c>
      <c r="P1803" t="b">
        <v>0</v>
      </c>
      <c r="Q1803" t="s">
        <v>8283</v>
      </c>
      <c r="R1803" s="10" t="s">
        <v>8336</v>
      </c>
      <c r="S1803" t="s">
        <v>8337</v>
      </c>
      <c r="T1803">
        <f t="shared" si="147"/>
        <v>14</v>
      </c>
      <c r="U1803">
        <f t="shared" si="148"/>
        <v>63.65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4">
        <f t="shared" si="145"/>
        <v>42159.47256944445</v>
      </c>
      <c r="L1804" s="13">
        <f t="shared" si="144"/>
        <v>2015</v>
      </c>
      <c r="M1804" s="14">
        <f t="shared" si="146"/>
        <v>42182.915972222225</v>
      </c>
      <c r="N1804" t="b">
        <v>1</v>
      </c>
      <c r="O1804">
        <v>18</v>
      </c>
      <c r="P1804" t="b">
        <v>0</v>
      </c>
      <c r="Q1804" t="s">
        <v>8283</v>
      </c>
      <c r="R1804" s="10" t="s">
        <v>8336</v>
      </c>
      <c r="S1804" t="s">
        <v>8337</v>
      </c>
      <c r="T1804">
        <f t="shared" si="147"/>
        <v>48</v>
      </c>
      <c r="U1804">
        <f t="shared" si="148"/>
        <v>94.28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4">
        <f t="shared" si="145"/>
        <v>42018.071550925932</v>
      </c>
      <c r="L1805" s="13">
        <f t="shared" si="144"/>
        <v>2015</v>
      </c>
      <c r="M1805" s="14">
        <f t="shared" si="146"/>
        <v>42049.071550925932</v>
      </c>
      <c r="N1805" t="b">
        <v>1</v>
      </c>
      <c r="O1805">
        <v>75</v>
      </c>
      <c r="P1805" t="b">
        <v>0</v>
      </c>
      <c r="Q1805" t="s">
        <v>8283</v>
      </c>
      <c r="R1805" s="10" t="s">
        <v>8336</v>
      </c>
      <c r="S1805" t="s">
        <v>8337</v>
      </c>
      <c r="T1805">
        <f t="shared" si="147"/>
        <v>31</v>
      </c>
      <c r="U1805">
        <f t="shared" si="148"/>
        <v>71.87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4">
        <f t="shared" si="145"/>
        <v>42282.678287037037</v>
      </c>
      <c r="L1806" s="13">
        <f t="shared" si="144"/>
        <v>2015</v>
      </c>
      <c r="M1806" s="14">
        <f t="shared" si="146"/>
        <v>42322.719953703709</v>
      </c>
      <c r="N1806" t="b">
        <v>1</v>
      </c>
      <c r="O1806">
        <v>52</v>
      </c>
      <c r="P1806" t="b">
        <v>0</v>
      </c>
      <c r="Q1806" t="s">
        <v>8283</v>
      </c>
      <c r="R1806" s="10" t="s">
        <v>8336</v>
      </c>
      <c r="S1806" t="s">
        <v>8337</v>
      </c>
      <c r="T1806">
        <f t="shared" si="147"/>
        <v>35</v>
      </c>
      <c r="U1806">
        <f t="shared" si="148"/>
        <v>104.85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4">
        <f t="shared" si="145"/>
        <v>42247.803912037038</v>
      </c>
      <c r="L1807" s="13">
        <f t="shared" si="144"/>
        <v>2015</v>
      </c>
      <c r="M1807" s="14">
        <f t="shared" si="146"/>
        <v>42279.75</v>
      </c>
      <c r="N1807" t="b">
        <v>1</v>
      </c>
      <c r="O1807">
        <v>122</v>
      </c>
      <c r="P1807" t="b">
        <v>0</v>
      </c>
      <c r="Q1807" t="s">
        <v>8283</v>
      </c>
      <c r="R1807" s="10" t="s">
        <v>8336</v>
      </c>
      <c r="S1807" t="s">
        <v>8337</v>
      </c>
      <c r="T1807">
        <f t="shared" si="147"/>
        <v>36</v>
      </c>
      <c r="U1807">
        <f t="shared" si="148"/>
        <v>67.14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4">
        <f t="shared" si="145"/>
        <v>41877.638298611113</v>
      </c>
      <c r="L1808" s="13">
        <f t="shared" si="144"/>
        <v>2014</v>
      </c>
      <c r="M1808" s="14">
        <f t="shared" si="146"/>
        <v>41912.638298611113</v>
      </c>
      <c r="N1808" t="b">
        <v>1</v>
      </c>
      <c r="O1808">
        <v>8</v>
      </c>
      <c r="P1808" t="b">
        <v>0</v>
      </c>
      <c r="Q1808" t="s">
        <v>8283</v>
      </c>
      <c r="R1808" s="10" t="s">
        <v>8336</v>
      </c>
      <c r="S1808" t="s">
        <v>8337</v>
      </c>
      <c r="T1808">
        <f t="shared" si="147"/>
        <v>3</v>
      </c>
      <c r="U1808">
        <f t="shared" si="148"/>
        <v>73.88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4">
        <f t="shared" si="145"/>
        <v>41880.068437499998</v>
      </c>
      <c r="L1809" s="13">
        <f t="shared" si="144"/>
        <v>2014</v>
      </c>
      <c r="M1809" s="14">
        <f t="shared" si="146"/>
        <v>41910.068437499998</v>
      </c>
      <c r="N1809" t="b">
        <v>1</v>
      </c>
      <c r="O1809">
        <v>8</v>
      </c>
      <c r="P1809" t="b">
        <v>0</v>
      </c>
      <c r="Q1809" t="s">
        <v>8283</v>
      </c>
      <c r="R1809" s="10" t="s">
        <v>8336</v>
      </c>
      <c r="S1809" t="s">
        <v>8337</v>
      </c>
      <c r="T1809">
        <f t="shared" si="147"/>
        <v>11</v>
      </c>
      <c r="U1809">
        <f t="shared" si="148"/>
        <v>69.13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4">
        <f t="shared" si="145"/>
        <v>42742.680902777778</v>
      </c>
      <c r="L1810" s="13">
        <f t="shared" si="144"/>
        <v>2017</v>
      </c>
      <c r="M1810" s="14">
        <f t="shared" si="146"/>
        <v>42777.680902777778</v>
      </c>
      <c r="N1810" t="b">
        <v>1</v>
      </c>
      <c r="O1810">
        <v>96</v>
      </c>
      <c r="P1810" t="b">
        <v>0</v>
      </c>
      <c r="Q1810" t="s">
        <v>8283</v>
      </c>
      <c r="R1810" s="10" t="s">
        <v>8336</v>
      </c>
      <c r="S1810" t="s">
        <v>8337</v>
      </c>
      <c r="T1810">
        <f t="shared" si="147"/>
        <v>41</v>
      </c>
      <c r="U1810">
        <f t="shared" si="148"/>
        <v>120.77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4">
        <f t="shared" si="145"/>
        <v>42029.907858796301</v>
      </c>
      <c r="L1811" s="13">
        <f t="shared" si="144"/>
        <v>2015</v>
      </c>
      <c r="M1811" s="14">
        <f t="shared" si="146"/>
        <v>42064.907858796301</v>
      </c>
      <c r="N1811" t="b">
        <v>1</v>
      </c>
      <c r="O1811">
        <v>9</v>
      </c>
      <c r="P1811" t="b">
        <v>0</v>
      </c>
      <c r="Q1811" t="s">
        <v>8283</v>
      </c>
      <c r="R1811" s="10" t="s">
        <v>8336</v>
      </c>
      <c r="S1811" t="s">
        <v>8337</v>
      </c>
      <c r="T1811">
        <f t="shared" si="147"/>
        <v>11</v>
      </c>
      <c r="U1811">
        <f t="shared" si="148"/>
        <v>42.22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4">
        <f t="shared" si="145"/>
        <v>41860.91002314815</v>
      </c>
      <c r="L1812" s="13">
        <f t="shared" si="144"/>
        <v>2014</v>
      </c>
      <c r="M1812" s="14">
        <f t="shared" si="146"/>
        <v>41872.91002314815</v>
      </c>
      <c r="N1812" t="b">
        <v>0</v>
      </c>
      <c r="O1812">
        <v>2</v>
      </c>
      <c r="P1812" t="b">
        <v>0</v>
      </c>
      <c r="Q1812" t="s">
        <v>8283</v>
      </c>
      <c r="R1812" s="10" t="s">
        <v>8336</v>
      </c>
      <c r="S1812" t="s">
        <v>8337</v>
      </c>
      <c r="T1812">
        <f t="shared" si="147"/>
        <v>3</v>
      </c>
      <c r="U1812">
        <f t="shared" si="148"/>
        <v>7.5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4">
        <f t="shared" si="145"/>
        <v>41876.433680555558</v>
      </c>
      <c r="L1813" s="13">
        <f t="shared" si="144"/>
        <v>2014</v>
      </c>
      <c r="M1813" s="14">
        <f t="shared" si="146"/>
        <v>41936.166666666664</v>
      </c>
      <c r="N1813" t="b">
        <v>0</v>
      </c>
      <c r="O1813">
        <v>26</v>
      </c>
      <c r="P1813" t="b">
        <v>0</v>
      </c>
      <c r="Q1813" t="s">
        <v>8283</v>
      </c>
      <c r="R1813" s="10" t="s">
        <v>8336</v>
      </c>
      <c r="S1813" t="s">
        <v>8337</v>
      </c>
      <c r="T1813">
        <f t="shared" si="147"/>
        <v>0</v>
      </c>
      <c r="U1813">
        <f t="shared" si="148"/>
        <v>1.54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4">
        <f t="shared" si="145"/>
        <v>42524.318703703699</v>
      </c>
      <c r="L1814" s="13">
        <f t="shared" si="144"/>
        <v>2016</v>
      </c>
      <c r="M1814" s="14">
        <f t="shared" si="146"/>
        <v>42554.318703703699</v>
      </c>
      <c r="N1814" t="b">
        <v>0</v>
      </c>
      <c r="O1814">
        <v>23</v>
      </c>
      <c r="P1814" t="b">
        <v>0</v>
      </c>
      <c r="Q1814" t="s">
        <v>8283</v>
      </c>
      <c r="R1814" s="10" t="s">
        <v>8336</v>
      </c>
      <c r="S1814" t="s">
        <v>8337</v>
      </c>
      <c r="T1814">
        <f t="shared" si="147"/>
        <v>13</v>
      </c>
      <c r="U1814">
        <f t="shared" si="148"/>
        <v>37.61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4">
        <f t="shared" si="145"/>
        <v>41829.889027777775</v>
      </c>
      <c r="L1815" s="13">
        <f t="shared" si="144"/>
        <v>2014</v>
      </c>
      <c r="M1815" s="14">
        <f t="shared" si="146"/>
        <v>41859.889027777775</v>
      </c>
      <c r="N1815" t="b">
        <v>0</v>
      </c>
      <c r="O1815">
        <v>0</v>
      </c>
      <c r="P1815" t="b">
        <v>0</v>
      </c>
      <c r="Q1815" t="s">
        <v>8283</v>
      </c>
      <c r="R1815" s="10" t="s">
        <v>8336</v>
      </c>
      <c r="S1815" t="s">
        <v>8337</v>
      </c>
      <c r="T1815">
        <f t="shared" si="147"/>
        <v>0</v>
      </c>
      <c r="U1815">
        <f t="shared" si="148"/>
        <v>0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4">
        <f t="shared" si="145"/>
        <v>42033.314074074078</v>
      </c>
      <c r="L1816" s="13">
        <f t="shared" si="144"/>
        <v>2015</v>
      </c>
      <c r="M1816" s="14">
        <f t="shared" si="146"/>
        <v>42063.314074074078</v>
      </c>
      <c r="N1816" t="b">
        <v>0</v>
      </c>
      <c r="O1816">
        <v>140</v>
      </c>
      <c r="P1816" t="b">
        <v>0</v>
      </c>
      <c r="Q1816" t="s">
        <v>8283</v>
      </c>
      <c r="R1816" s="10" t="s">
        <v>8336</v>
      </c>
      <c r="S1816" t="s">
        <v>8337</v>
      </c>
      <c r="T1816">
        <f t="shared" si="147"/>
        <v>49</v>
      </c>
      <c r="U1816">
        <f t="shared" si="148"/>
        <v>42.16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4">
        <f t="shared" si="145"/>
        <v>42172.906678240746</v>
      </c>
      <c r="L1817" s="13">
        <f t="shared" si="144"/>
        <v>2015</v>
      </c>
      <c r="M1817" s="14">
        <f t="shared" si="146"/>
        <v>42186.906678240746</v>
      </c>
      <c r="N1817" t="b">
        <v>0</v>
      </c>
      <c r="O1817">
        <v>0</v>
      </c>
      <c r="P1817" t="b">
        <v>0</v>
      </c>
      <c r="Q1817" t="s">
        <v>8283</v>
      </c>
      <c r="R1817" s="10" t="s">
        <v>8336</v>
      </c>
      <c r="S1817" t="s">
        <v>8337</v>
      </c>
      <c r="T1817">
        <f t="shared" si="147"/>
        <v>0</v>
      </c>
      <c r="U1817">
        <f t="shared" si="148"/>
        <v>0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4">
        <f t="shared" si="145"/>
        <v>42548.876192129625</v>
      </c>
      <c r="L1818" s="13">
        <f t="shared" si="144"/>
        <v>2016</v>
      </c>
      <c r="M1818" s="14">
        <f t="shared" si="146"/>
        <v>42576.791666666672</v>
      </c>
      <c r="N1818" t="b">
        <v>0</v>
      </c>
      <c r="O1818">
        <v>6</v>
      </c>
      <c r="P1818" t="b">
        <v>0</v>
      </c>
      <c r="Q1818" t="s">
        <v>8283</v>
      </c>
      <c r="R1818" s="10" t="s">
        <v>8336</v>
      </c>
      <c r="S1818" t="s">
        <v>8337</v>
      </c>
      <c r="T1818">
        <f t="shared" si="147"/>
        <v>2</v>
      </c>
      <c r="U1818">
        <f t="shared" si="148"/>
        <v>84.83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4">
        <f t="shared" si="145"/>
        <v>42705.662118055552</v>
      </c>
      <c r="L1819" s="13">
        <f t="shared" si="144"/>
        <v>2016</v>
      </c>
      <c r="M1819" s="14">
        <f t="shared" si="146"/>
        <v>42765.290972222225</v>
      </c>
      <c r="N1819" t="b">
        <v>0</v>
      </c>
      <c r="O1819">
        <v>100</v>
      </c>
      <c r="P1819" t="b">
        <v>0</v>
      </c>
      <c r="Q1819" t="s">
        <v>8283</v>
      </c>
      <c r="R1819" s="10" t="s">
        <v>8336</v>
      </c>
      <c r="S1819" t="s">
        <v>8337</v>
      </c>
      <c r="T1819">
        <f t="shared" si="147"/>
        <v>52</v>
      </c>
      <c r="U1819">
        <f t="shared" si="148"/>
        <v>94.19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4">
        <f t="shared" si="145"/>
        <v>42067.234375</v>
      </c>
      <c r="L1820" s="13">
        <f t="shared" si="144"/>
        <v>2015</v>
      </c>
      <c r="M1820" s="14">
        <f t="shared" si="146"/>
        <v>42097.192708333328</v>
      </c>
      <c r="N1820" t="b">
        <v>0</v>
      </c>
      <c r="O1820">
        <v>0</v>
      </c>
      <c r="P1820" t="b">
        <v>0</v>
      </c>
      <c r="Q1820" t="s">
        <v>8283</v>
      </c>
      <c r="R1820" s="10" t="s">
        <v>8336</v>
      </c>
      <c r="S1820" t="s">
        <v>8337</v>
      </c>
      <c r="T1820">
        <f t="shared" si="147"/>
        <v>0</v>
      </c>
      <c r="U1820">
        <f t="shared" si="148"/>
        <v>0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4">
        <f t="shared" si="145"/>
        <v>41820.752268518518</v>
      </c>
      <c r="L1821" s="13">
        <f t="shared" si="144"/>
        <v>2014</v>
      </c>
      <c r="M1821" s="14">
        <f t="shared" si="146"/>
        <v>41850.752268518518</v>
      </c>
      <c r="N1821" t="b">
        <v>0</v>
      </c>
      <c r="O1821">
        <v>4</v>
      </c>
      <c r="P1821" t="b">
        <v>0</v>
      </c>
      <c r="Q1821" t="s">
        <v>8283</v>
      </c>
      <c r="R1821" s="10" t="s">
        <v>8336</v>
      </c>
      <c r="S1821" t="s">
        <v>8337</v>
      </c>
      <c r="T1821">
        <f t="shared" si="147"/>
        <v>2</v>
      </c>
      <c r="U1821">
        <f t="shared" si="148"/>
        <v>6.25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4">
        <f t="shared" si="145"/>
        <v>42065.084375000006</v>
      </c>
      <c r="L1822" s="13">
        <f t="shared" si="144"/>
        <v>2015</v>
      </c>
      <c r="M1822" s="14">
        <f t="shared" si="146"/>
        <v>42095.042708333334</v>
      </c>
      <c r="N1822" t="b">
        <v>0</v>
      </c>
      <c r="O1822">
        <v>8</v>
      </c>
      <c r="P1822" t="b">
        <v>0</v>
      </c>
      <c r="Q1822" t="s">
        <v>8283</v>
      </c>
      <c r="R1822" s="10" t="s">
        <v>8336</v>
      </c>
      <c r="S1822" t="s">
        <v>8337</v>
      </c>
      <c r="T1822">
        <f t="shared" si="147"/>
        <v>7</v>
      </c>
      <c r="U1822">
        <f t="shared" si="148"/>
        <v>213.38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4">
        <f t="shared" si="145"/>
        <v>40926.319062499999</v>
      </c>
      <c r="L1823" s="13">
        <f t="shared" si="144"/>
        <v>2012</v>
      </c>
      <c r="M1823" s="14">
        <f t="shared" si="146"/>
        <v>40971.319062499999</v>
      </c>
      <c r="N1823" t="b">
        <v>0</v>
      </c>
      <c r="O1823">
        <v>57</v>
      </c>
      <c r="P1823" t="b">
        <v>1</v>
      </c>
      <c r="Q1823" t="s">
        <v>8274</v>
      </c>
      <c r="R1823" s="10" t="s">
        <v>8323</v>
      </c>
      <c r="S1823" t="s">
        <v>8324</v>
      </c>
      <c r="T1823">
        <f t="shared" si="147"/>
        <v>135</v>
      </c>
      <c r="U1823">
        <f t="shared" si="148"/>
        <v>59.16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4">
        <f t="shared" si="145"/>
        <v>41634.797013888885</v>
      </c>
      <c r="L1824" s="13">
        <f t="shared" si="144"/>
        <v>2013</v>
      </c>
      <c r="M1824" s="14">
        <f t="shared" si="146"/>
        <v>41670.792361111111</v>
      </c>
      <c r="N1824" t="b">
        <v>0</v>
      </c>
      <c r="O1824">
        <v>11</v>
      </c>
      <c r="P1824" t="b">
        <v>1</v>
      </c>
      <c r="Q1824" t="s">
        <v>8274</v>
      </c>
      <c r="R1824" s="10" t="s">
        <v>8323</v>
      </c>
      <c r="S1824" t="s">
        <v>8324</v>
      </c>
      <c r="T1824">
        <f t="shared" si="147"/>
        <v>100</v>
      </c>
      <c r="U1824">
        <f t="shared" si="148"/>
        <v>27.27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4">
        <f t="shared" si="145"/>
        <v>41176.684907407405</v>
      </c>
      <c r="L1825" s="13">
        <f t="shared" si="144"/>
        <v>2012</v>
      </c>
      <c r="M1825" s="14">
        <f t="shared" si="146"/>
        <v>41206.684907407405</v>
      </c>
      <c r="N1825" t="b">
        <v>0</v>
      </c>
      <c r="O1825">
        <v>33</v>
      </c>
      <c r="P1825" t="b">
        <v>1</v>
      </c>
      <c r="Q1825" t="s">
        <v>8274</v>
      </c>
      <c r="R1825" s="10" t="s">
        <v>8323</v>
      </c>
      <c r="S1825" t="s">
        <v>8324</v>
      </c>
      <c r="T1825">
        <f t="shared" si="147"/>
        <v>116</v>
      </c>
      <c r="U1825">
        <f t="shared" si="148"/>
        <v>24.58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4">
        <f t="shared" si="145"/>
        <v>41626.916284722225</v>
      </c>
      <c r="L1826" s="13">
        <f t="shared" si="144"/>
        <v>2013</v>
      </c>
      <c r="M1826" s="14">
        <f t="shared" si="146"/>
        <v>41647.088888888888</v>
      </c>
      <c r="N1826" t="b">
        <v>0</v>
      </c>
      <c r="O1826">
        <v>40</v>
      </c>
      <c r="P1826" t="b">
        <v>1</v>
      </c>
      <c r="Q1826" t="s">
        <v>8274</v>
      </c>
      <c r="R1826" s="10" t="s">
        <v>8323</v>
      </c>
      <c r="S1826" t="s">
        <v>8324</v>
      </c>
      <c r="T1826">
        <f t="shared" si="147"/>
        <v>100</v>
      </c>
      <c r="U1826">
        <f t="shared" si="148"/>
        <v>75.05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4">
        <f t="shared" si="145"/>
        <v>41443.83452546296</v>
      </c>
      <c r="L1827" s="13">
        <f t="shared" si="144"/>
        <v>2013</v>
      </c>
      <c r="M1827" s="14">
        <f t="shared" si="146"/>
        <v>41466.83452546296</v>
      </c>
      <c r="N1827" t="b">
        <v>0</v>
      </c>
      <c r="O1827">
        <v>50</v>
      </c>
      <c r="P1827" t="b">
        <v>1</v>
      </c>
      <c r="Q1827" t="s">
        <v>8274</v>
      </c>
      <c r="R1827" s="10" t="s">
        <v>8323</v>
      </c>
      <c r="S1827" t="s">
        <v>8324</v>
      </c>
      <c r="T1827">
        <f t="shared" si="147"/>
        <v>105</v>
      </c>
      <c r="U1827">
        <f t="shared" si="148"/>
        <v>42.02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4">
        <f t="shared" si="145"/>
        <v>41657.923807870371</v>
      </c>
      <c r="L1828" s="13">
        <f t="shared" si="144"/>
        <v>2014</v>
      </c>
      <c r="M1828" s="14">
        <f t="shared" si="146"/>
        <v>41687.923807870371</v>
      </c>
      <c r="N1828" t="b">
        <v>0</v>
      </c>
      <c r="O1828">
        <v>38</v>
      </c>
      <c r="P1828" t="b">
        <v>1</v>
      </c>
      <c r="Q1828" t="s">
        <v>8274</v>
      </c>
      <c r="R1828" s="10" t="s">
        <v>8323</v>
      </c>
      <c r="S1828" t="s">
        <v>8324</v>
      </c>
      <c r="T1828">
        <f t="shared" si="147"/>
        <v>101</v>
      </c>
      <c r="U1828">
        <f t="shared" si="148"/>
        <v>53.16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4">
        <f t="shared" si="145"/>
        <v>40555.325937499998</v>
      </c>
      <c r="L1829" s="13">
        <f t="shared" si="144"/>
        <v>2011</v>
      </c>
      <c r="M1829" s="14">
        <f t="shared" si="146"/>
        <v>40605.325937499998</v>
      </c>
      <c r="N1829" t="b">
        <v>0</v>
      </c>
      <c r="O1829">
        <v>96</v>
      </c>
      <c r="P1829" t="b">
        <v>1</v>
      </c>
      <c r="Q1829" t="s">
        <v>8274</v>
      </c>
      <c r="R1829" s="10" t="s">
        <v>8323</v>
      </c>
      <c r="S1829" t="s">
        <v>8324</v>
      </c>
      <c r="T1829">
        <f t="shared" si="147"/>
        <v>101</v>
      </c>
      <c r="U1829">
        <f t="shared" si="148"/>
        <v>83.89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4">
        <f t="shared" si="145"/>
        <v>41736.899652777778</v>
      </c>
      <c r="L1830" s="13">
        <f t="shared" si="144"/>
        <v>2014</v>
      </c>
      <c r="M1830" s="14">
        <f t="shared" si="146"/>
        <v>41768.916666666664</v>
      </c>
      <c r="N1830" t="b">
        <v>0</v>
      </c>
      <c r="O1830">
        <v>48</v>
      </c>
      <c r="P1830" t="b">
        <v>1</v>
      </c>
      <c r="Q1830" t="s">
        <v>8274</v>
      </c>
      <c r="R1830" s="10" t="s">
        <v>8323</v>
      </c>
      <c r="S1830" t="s">
        <v>8324</v>
      </c>
      <c r="T1830">
        <f t="shared" si="147"/>
        <v>100</v>
      </c>
      <c r="U1830">
        <f t="shared" si="148"/>
        <v>417.33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4">
        <f t="shared" si="145"/>
        <v>40516.087627314817</v>
      </c>
      <c r="L1831" s="13">
        <f t="shared" si="144"/>
        <v>2010</v>
      </c>
      <c r="M1831" s="14">
        <f t="shared" si="146"/>
        <v>40564.916666666664</v>
      </c>
      <c r="N1831" t="b">
        <v>0</v>
      </c>
      <c r="O1831">
        <v>33</v>
      </c>
      <c r="P1831" t="b">
        <v>1</v>
      </c>
      <c r="Q1831" t="s">
        <v>8274</v>
      </c>
      <c r="R1831" s="10" t="s">
        <v>8323</v>
      </c>
      <c r="S1831" t="s">
        <v>8324</v>
      </c>
      <c r="T1831">
        <f t="shared" si="147"/>
        <v>167</v>
      </c>
      <c r="U1831">
        <f t="shared" si="148"/>
        <v>75.77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4">
        <f t="shared" si="145"/>
        <v>41664.684108796297</v>
      </c>
      <c r="L1832" s="13">
        <f t="shared" si="144"/>
        <v>2014</v>
      </c>
      <c r="M1832" s="14">
        <f t="shared" si="146"/>
        <v>41694.684108796297</v>
      </c>
      <c r="N1832" t="b">
        <v>0</v>
      </c>
      <c r="O1832">
        <v>226</v>
      </c>
      <c r="P1832" t="b">
        <v>1</v>
      </c>
      <c r="Q1832" t="s">
        <v>8274</v>
      </c>
      <c r="R1832" s="10" t="s">
        <v>8323</v>
      </c>
      <c r="S1832" t="s">
        <v>8324</v>
      </c>
      <c r="T1832">
        <f t="shared" si="147"/>
        <v>102</v>
      </c>
      <c r="U1832">
        <f t="shared" si="148"/>
        <v>67.39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4">
        <f t="shared" si="145"/>
        <v>41026.996099537035</v>
      </c>
      <c r="L1833" s="13">
        <f t="shared" si="144"/>
        <v>2012</v>
      </c>
      <c r="M1833" s="14">
        <f t="shared" si="146"/>
        <v>41041.996099537035</v>
      </c>
      <c r="N1833" t="b">
        <v>0</v>
      </c>
      <c r="O1833">
        <v>14</v>
      </c>
      <c r="P1833" t="b">
        <v>1</v>
      </c>
      <c r="Q1833" t="s">
        <v>8274</v>
      </c>
      <c r="R1833" s="10" t="s">
        <v>8323</v>
      </c>
      <c r="S1833" t="s">
        <v>8324</v>
      </c>
      <c r="T1833">
        <f t="shared" si="147"/>
        <v>103</v>
      </c>
      <c r="U1833">
        <f t="shared" si="148"/>
        <v>73.569999999999993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4">
        <f t="shared" si="145"/>
        <v>40576.539664351854</v>
      </c>
      <c r="L1834" s="13">
        <f t="shared" si="144"/>
        <v>2011</v>
      </c>
      <c r="M1834" s="14">
        <f t="shared" si="146"/>
        <v>40606.539664351854</v>
      </c>
      <c r="N1834" t="b">
        <v>0</v>
      </c>
      <c r="O1834">
        <v>20</v>
      </c>
      <c r="P1834" t="b">
        <v>1</v>
      </c>
      <c r="Q1834" t="s">
        <v>8274</v>
      </c>
      <c r="R1834" s="10" t="s">
        <v>8323</v>
      </c>
      <c r="S1834" t="s">
        <v>8324</v>
      </c>
      <c r="T1834">
        <f t="shared" si="147"/>
        <v>143</v>
      </c>
      <c r="U1834">
        <f t="shared" si="148"/>
        <v>25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4">
        <f t="shared" si="145"/>
        <v>41303.044016203705</v>
      </c>
      <c r="L1835" s="13">
        <f t="shared" si="144"/>
        <v>2013</v>
      </c>
      <c r="M1835" s="14">
        <f t="shared" si="146"/>
        <v>41335.332638888889</v>
      </c>
      <c r="N1835" t="b">
        <v>0</v>
      </c>
      <c r="O1835">
        <v>25</v>
      </c>
      <c r="P1835" t="b">
        <v>1</v>
      </c>
      <c r="Q1835" t="s">
        <v>8274</v>
      </c>
      <c r="R1835" s="10" t="s">
        <v>8323</v>
      </c>
      <c r="S1835" t="s">
        <v>8324</v>
      </c>
      <c r="T1835">
        <f t="shared" si="147"/>
        <v>263</v>
      </c>
      <c r="U1835">
        <f t="shared" si="148"/>
        <v>42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4">
        <f t="shared" si="145"/>
        <v>41988.964062500003</v>
      </c>
      <c r="L1836" s="13">
        <f t="shared" si="144"/>
        <v>2014</v>
      </c>
      <c r="M1836" s="14">
        <f t="shared" si="146"/>
        <v>42028.964062500003</v>
      </c>
      <c r="N1836" t="b">
        <v>0</v>
      </c>
      <c r="O1836">
        <v>90</v>
      </c>
      <c r="P1836" t="b">
        <v>1</v>
      </c>
      <c r="Q1836" t="s">
        <v>8274</v>
      </c>
      <c r="R1836" s="10" t="s">
        <v>8323</v>
      </c>
      <c r="S1836" t="s">
        <v>8324</v>
      </c>
      <c r="T1836">
        <f t="shared" si="147"/>
        <v>118</v>
      </c>
      <c r="U1836">
        <f t="shared" si="148"/>
        <v>131.16999999999999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4">
        <f t="shared" si="145"/>
        <v>42430.702210648145</v>
      </c>
      <c r="L1837" s="13">
        <f t="shared" si="144"/>
        <v>2016</v>
      </c>
      <c r="M1837" s="14">
        <f t="shared" si="146"/>
        <v>42460.660543981481</v>
      </c>
      <c r="N1837" t="b">
        <v>0</v>
      </c>
      <c r="O1837">
        <v>11</v>
      </c>
      <c r="P1837" t="b">
        <v>1</v>
      </c>
      <c r="Q1837" t="s">
        <v>8274</v>
      </c>
      <c r="R1837" s="10" t="s">
        <v>8323</v>
      </c>
      <c r="S1837" t="s">
        <v>8324</v>
      </c>
      <c r="T1837">
        <f t="shared" si="147"/>
        <v>104</v>
      </c>
      <c r="U1837">
        <f t="shared" si="148"/>
        <v>47.27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4">
        <f t="shared" si="145"/>
        <v>41305.809363425928</v>
      </c>
      <c r="L1838" s="13">
        <f t="shared" si="144"/>
        <v>2013</v>
      </c>
      <c r="M1838" s="14">
        <f t="shared" si="146"/>
        <v>41322.809363425928</v>
      </c>
      <c r="N1838" t="b">
        <v>0</v>
      </c>
      <c r="O1838">
        <v>55</v>
      </c>
      <c r="P1838" t="b">
        <v>1</v>
      </c>
      <c r="Q1838" t="s">
        <v>8274</v>
      </c>
      <c r="R1838" s="10" t="s">
        <v>8323</v>
      </c>
      <c r="S1838" t="s">
        <v>8324</v>
      </c>
      <c r="T1838">
        <f t="shared" si="147"/>
        <v>200</v>
      </c>
      <c r="U1838">
        <f t="shared" si="148"/>
        <v>182.13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4">
        <f t="shared" si="145"/>
        <v>40926.047858796301</v>
      </c>
      <c r="L1839" s="13">
        <f t="shared" si="144"/>
        <v>2012</v>
      </c>
      <c r="M1839" s="14">
        <f t="shared" si="146"/>
        <v>40986.006192129629</v>
      </c>
      <c r="N1839" t="b">
        <v>0</v>
      </c>
      <c r="O1839">
        <v>30</v>
      </c>
      <c r="P1839" t="b">
        <v>1</v>
      </c>
      <c r="Q1839" t="s">
        <v>8274</v>
      </c>
      <c r="R1839" s="10" t="s">
        <v>8323</v>
      </c>
      <c r="S1839" t="s">
        <v>8324</v>
      </c>
      <c r="T1839">
        <f t="shared" si="147"/>
        <v>307</v>
      </c>
      <c r="U1839">
        <f t="shared" si="148"/>
        <v>61.37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4">
        <f t="shared" si="145"/>
        <v>40788.786539351851</v>
      </c>
      <c r="L1840" s="13">
        <f t="shared" si="144"/>
        <v>2011</v>
      </c>
      <c r="M1840" s="14">
        <f t="shared" si="146"/>
        <v>40817.125</v>
      </c>
      <c r="N1840" t="b">
        <v>0</v>
      </c>
      <c r="O1840">
        <v>28</v>
      </c>
      <c r="P1840" t="b">
        <v>1</v>
      </c>
      <c r="Q1840" t="s">
        <v>8274</v>
      </c>
      <c r="R1840" s="10" t="s">
        <v>8323</v>
      </c>
      <c r="S1840" t="s">
        <v>8324</v>
      </c>
      <c r="T1840">
        <f t="shared" si="147"/>
        <v>100</v>
      </c>
      <c r="U1840">
        <f t="shared" si="148"/>
        <v>35.770000000000003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4">
        <f t="shared" si="145"/>
        <v>42614.722013888888</v>
      </c>
      <c r="L1841" s="13">
        <f t="shared" si="144"/>
        <v>2016</v>
      </c>
      <c r="M1841" s="14">
        <f t="shared" si="146"/>
        <v>42644.722013888888</v>
      </c>
      <c r="N1841" t="b">
        <v>0</v>
      </c>
      <c r="O1841">
        <v>45</v>
      </c>
      <c r="P1841" t="b">
        <v>1</v>
      </c>
      <c r="Q1841" t="s">
        <v>8274</v>
      </c>
      <c r="R1841" s="10" t="s">
        <v>8323</v>
      </c>
      <c r="S1841" t="s">
        <v>8324</v>
      </c>
      <c r="T1841">
        <f t="shared" si="147"/>
        <v>205</v>
      </c>
      <c r="U1841">
        <f t="shared" si="148"/>
        <v>45.62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4">
        <f t="shared" si="145"/>
        <v>41382.096180555556</v>
      </c>
      <c r="L1842" s="13">
        <f t="shared" si="144"/>
        <v>2013</v>
      </c>
      <c r="M1842" s="14">
        <f t="shared" si="146"/>
        <v>41401.207638888889</v>
      </c>
      <c r="N1842" t="b">
        <v>0</v>
      </c>
      <c r="O1842">
        <v>13</v>
      </c>
      <c r="P1842" t="b">
        <v>1</v>
      </c>
      <c r="Q1842" t="s">
        <v>8274</v>
      </c>
      <c r="R1842" s="10" t="s">
        <v>8323</v>
      </c>
      <c r="S1842" t="s">
        <v>8324</v>
      </c>
      <c r="T1842">
        <f t="shared" si="147"/>
        <v>109</v>
      </c>
      <c r="U1842">
        <f t="shared" si="148"/>
        <v>75.38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4">
        <f t="shared" si="145"/>
        <v>41745.84542824074</v>
      </c>
      <c r="L1843" s="13">
        <f t="shared" si="144"/>
        <v>2014</v>
      </c>
      <c r="M1843" s="14">
        <f t="shared" si="146"/>
        <v>41779.207638888889</v>
      </c>
      <c r="N1843" t="b">
        <v>0</v>
      </c>
      <c r="O1843">
        <v>40</v>
      </c>
      <c r="P1843" t="b">
        <v>1</v>
      </c>
      <c r="Q1843" t="s">
        <v>8274</v>
      </c>
      <c r="R1843" s="10" t="s">
        <v>8323</v>
      </c>
      <c r="S1843" t="s">
        <v>8324</v>
      </c>
      <c r="T1843">
        <f t="shared" si="147"/>
        <v>102</v>
      </c>
      <c r="U1843">
        <f t="shared" si="148"/>
        <v>50.88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4">
        <f t="shared" si="145"/>
        <v>42031.631724537037</v>
      </c>
      <c r="L1844" s="13">
        <f t="shared" si="144"/>
        <v>2015</v>
      </c>
      <c r="M1844" s="14">
        <f t="shared" si="146"/>
        <v>42065.249305555553</v>
      </c>
      <c r="N1844" t="b">
        <v>0</v>
      </c>
      <c r="O1844">
        <v>21</v>
      </c>
      <c r="P1844" t="b">
        <v>1</v>
      </c>
      <c r="Q1844" t="s">
        <v>8274</v>
      </c>
      <c r="R1844" s="10" t="s">
        <v>8323</v>
      </c>
      <c r="S1844" t="s">
        <v>8324</v>
      </c>
      <c r="T1844">
        <f t="shared" si="147"/>
        <v>125</v>
      </c>
      <c r="U1844">
        <f t="shared" si="148"/>
        <v>119.29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4">
        <f t="shared" si="145"/>
        <v>40564.994837962964</v>
      </c>
      <c r="L1845" s="13">
        <f t="shared" si="144"/>
        <v>2011</v>
      </c>
      <c r="M1845" s="14">
        <f t="shared" si="146"/>
        <v>40594.994837962964</v>
      </c>
      <c r="N1845" t="b">
        <v>0</v>
      </c>
      <c r="O1845">
        <v>134</v>
      </c>
      <c r="P1845" t="b">
        <v>1</v>
      </c>
      <c r="Q1845" t="s">
        <v>8274</v>
      </c>
      <c r="R1845" s="10" t="s">
        <v>8323</v>
      </c>
      <c r="S1845" t="s">
        <v>8324</v>
      </c>
      <c r="T1845">
        <f t="shared" si="147"/>
        <v>124</v>
      </c>
      <c r="U1845">
        <f t="shared" si="148"/>
        <v>92.54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4">
        <f t="shared" si="145"/>
        <v>40666.973541666666</v>
      </c>
      <c r="L1846" s="13">
        <f t="shared" si="144"/>
        <v>2011</v>
      </c>
      <c r="M1846" s="14">
        <f t="shared" si="146"/>
        <v>40705.125</v>
      </c>
      <c r="N1846" t="b">
        <v>0</v>
      </c>
      <c r="O1846">
        <v>20</v>
      </c>
      <c r="P1846" t="b">
        <v>1</v>
      </c>
      <c r="Q1846" t="s">
        <v>8274</v>
      </c>
      <c r="R1846" s="10" t="s">
        <v>8323</v>
      </c>
      <c r="S1846" t="s">
        <v>8324</v>
      </c>
      <c r="T1846">
        <f t="shared" si="147"/>
        <v>101</v>
      </c>
      <c r="U1846">
        <f t="shared" si="148"/>
        <v>76.05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4">
        <f t="shared" si="145"/>
        <v>42523.333310185189</v>
      </c>
      <c r="L1847" s="13">
        <f t="shared" si="144"/>
        <v>2016</v>
      </c>
      <c r="M1847" s="14">
        <f t="shared" si="146"/>
        <v>42538.204861111109</v>
      </c>
      <c r="N1847" t="b">
        <v>0</v>
      </c>
      <c r="O1847">
        <v>19</v>
      </c>
      <c r="P1847" t="b">
        <v>1</v>
      </c>
      <c r="Q1847" t="s">
        <v>8274</v>
      </c>
      <c r="R1847" s="10" t="s">
        <v>8323</v>
      </c>
      <c r="S1847" t="s">
        <v>8324</v>
      </c>
      <c r="T1847">
        <f t="shared" si="147"/>
        <v>100</v>
      </c>
      <c r="U1847">
        <f t="shared" si="148"/>
        <v>52.63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4">
        <f t="shared" si="145"/>
        <v>41228.650196759263</v>
      </c>
      <c r="L1848" s="13">
        <f t="shared" si="144"/>
        <v>2012</v>
      </c>
      <c r="M1848" s="14">
        <f t="shared" si="146"/>
        <v>41258.650196759263</v>
      </c>
      <c r="N1848" t="b">
        <v>0</v>
      </c>
      <c r="O1848">
        <v>209</v>
      </c>
      <c r="P1848" t="b">
        <v>1</v>
      </c>
      <c r="Q1848" t="s">
        <v>8274</v>
      </c>
      <c r="R1848" s="10" t="s">
        <v>8323</v>
      </c>
      <c r="S1848" t="s">
        <v>8324</v>
      </c>
      <c r="T1848">
        <f t="shared" si="147"/>
        <v>138</v>
      </c>
      <c r="U1848">
        <f t="shared" si="148"/>
        <v>98.99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4">
        <f t="shared" si="145"/>
        <v>42094.236481481479</v>
      </c>
      <c r="L1849" s="13">
        <f t="shared" si="144"/>
        <v>2015</v>
      </c>
      <c r="M1849" s="14">
        <f t="shared" si="146"/>
        <v>42115.236481481479</v>
      </c>
      <c r="N1849" t="b">
        <v>0</v>
      </c>
      <c r="O1849">
        <v>38</v>
      </c>
      <c r="P1849" t="b">
        <v>1</v>
      </c>
      <c r="Q1849" t="s">
        <v>8274</v>
      </c>
      <c r="R1849" s="10" t="s">
        <v>8323</v>
      </c>
      <c r="S1849" t="s">
        <v>8324</v>
      </c>
      <c r="T1849">
        <f t="shared" si="147"/>
        <v>121</v>
      </c>
      <c r="U1849">
        <f t="shared" si="148"/>
        <v>79.53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4">
        <f t="shared" si="145"/>
        <v>40691.788055555553</v>
      </c>
      <c r="L1850" s="13">
        <f t="shared" si="144"/>
        <v>2011</v>
      </c>
      <c r="M1850" s="14">
        <f t="shared" si="146"/>
        <v>40755.290972222225</v>
      </c>
      <c r="N1850" t="b">
        <v>0</v>
      </c>
      <c r="O1850">
        <v>24</v>
      </c>
      <c r="P1850" t="b">
        <v>1</v>
      </c>
      <c r="Q1850" t="s">
        <v>8274</v>
      </c>
      <c r="R1850" s="10" t="s">
        <v>8323</v>
      </c>
      <c r="S1850" t="s">
        <v>8324</v>
      </c>
      <c r="T1850">
        <f t="shared" si="147"/>
        <v>107</v>
      </c>
      <c r="U1850">
        <f t="shared" si="148"/>
        <v>134.21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4">
        <f t="shared" si="145"/>
        <v>41169.845590277779</v>
      </c>
      <c r="L1851" s="13">
        <f t="shared" si="144"/>
        <v>2012</v>
      </c>
      <c r="M1851" s="14">
        <f t="shared" si="146"/>
        <v>41199.845590277779</v>
      </c>
      <c r="N1851" t="b">
        <v>0</v>
      </c>
      <c r="O1851">
        <v>8</v>
      </c>
      <c r="P1851" t="b">
        <v>1</v>
      </c>
      <c r="Q1851" t="s">
        <v>8274</v>
      </c>
      <c r="R1851" s="10" t="s">
        <v>8323</v>
      </c>
      <c r="S1851" t="s">
        <v>8324</v>
      </c>
      <c r="T1851">
        <f t="shared" si="147"/>
        <v>100</v>
      </c>
      <c r="U1851">
        <f t="shared" si="148"/>
        <v>37.630000000000003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4">
        <f t="shared" si="145"/>
        <v>41800.959490740745</v>
      </c>
      <c r="L1852" s="13">
        <f t="shared" si="144"/>
        <v>2014</v>
      </c>
      <c r="M1852" s="14">
        <f t="shared" si="146"/>
        <v>41830.959490740745</v>
      </c>
      <c r="N1852" t="b">
        <v>0</v>
      </c>
      <c r="O1852">
        <v>179</v>
      </c>
      <c r="P1852" t="b">
        <v>1</v>
      </c>
      <c r="Q1852" t="s">
        <v>8274</v>
      </c>
      <c r="R1852" s="10" t="s">
        <v>8323</v>
      </c>
      <c r="S1852" t="s">
        <v>8324</v>
      </c>
      <c r="T1852">
        <f t="shared" si="147"/>
        <v>102</v>
      </c>
      <c r="U1852">
        <f t="shared" si="148"/>
        <v>51.04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4">
        <f t="shared" si="145"/>
        <v>41827.906689814816</v>
      </c>
      <c r="L1853" s="13">
        <f t="shared" si="144"/>
        <v>2014</v>
      </c>
      <c r="M1853" s="14">
        <f t="shared" si="146"/>
        <v>41848.041666666664</v>
      </c>
      <c r="N1853" t="b">
        <v>0</v>
      </c>
      <c r="O1853">
        <v>26</v>
      </c>
      <c r="P1853" t="b">
        <v>1</v>
      </c>
      <c r="Q1853" t="s">
        <v>8274</v>
      </c>
      <c r="R1853" s="10" t="s">
        <v>8323</v>
      </c>
      <c r="S1853" t="s">
        <v>8324</v>
      </c>
      <c r="T1853">
        <f t="shared" si="147"/>
        <v>100</v>
      </c>
      <c r="U1853">
        <f t="shared" si="148"/>
        <v>50.04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4">
        <f t="shared" si="145"/>
        <v>42081.77143518519</v>
      </c>
      <c r="L1854" s="13">
        <f t="shared" si="144"/>
        <v>2015</v>
      </c>
      <c r="M1854" s="14">
        <f t="shared" si="146"/>
        <v>42119</v>
      </c>
      <c r="N1854" t="b">
        <v>0</v>
      </c>
      <c r="O1854">
        <v>131</v>
      </c>
      <c r="P1854" t="b">
        <v>1</v>
      </c>
      <c r="Q1854" t="s">
        <v>8274</v>
      </c>
      <c r="R1854" s="10" t="s">
        <v>8323</v>
      </c>
      <c r="S1854" t="s">
        <v>8324</v>
      </c>
      <c r="T1854">
        <f t="shared" si="147"/>
        <v>117</v>
      </c>
      <c r="U1854">
        <f t="shared" si="148"/>
        <v>133.93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4">
        <f t="shared" si="145"/>
        <v>41177.060381944444</v>
      </c>
      <c r="L1855" s="13">
        <f t="shared" si="144"/>
        <v>2012</v>
      </c>
      <c r="M1855" s="14">
        <f t="shared" si="146"/>
        <v>41227.102048611108</v>
      </c>
      <c r="N1855" t="b">
        <v>0</v>
      </c>
      <c r="O1855">
        <v>14</v>
      </c>
      <c r="P1855" t="b">
        <v>1</v>
      </c>
      <c r="Q1855" t="s">
        <v>8274</v>
      </c>
      <c r="R1855" s="10" t="s">
        <v>8323</v>
      </c>
      <c r="S1855" t="s">
        <v>8324</v>
      </c>
      <c r="T1855">
        <f t="shared" si="147"/>
        <v>102</v>
      </c>
      <c r="U1855">
        <f t="shared" si="148"/>
        <v>58.21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4">
        <f t="shared" si="145"/>
        <v>41388.021261574075</v>
      </c>
      <c r="L1856" s="13">
        <f t="shared" si="144"/>
        <v>2013</v>
      </c>
      <c r="M1856" s="14">
        <f t="shared" si="146"/>
        <v>41418.021261574075</v>
      </c>
      <c r="N1856" t="b">
        <v>0</v>
      </c>
      <c r="O1856">
        <v>174</v>
      </c>
      <c r="P1856" t="b">
        <v>1</v>
      </c>
      <c r="Q1856" t="s">
        <v>8274</v>
      </c>
      <c r="R1856" s="10" t="s">
        <v>8323</v>
      </c>
      <c r="S1856" t="s">
        <v>8324</v>
      </c>
      <c r="T1856">
        <f t="shared" si="147"/>
        <v>102</v>
      </c>
      <c r="U1856">
        <f t="shared" si="148"/>
        <v>88.04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4">
        <f t="shared" si="145"/>
        <v>41600.538657407407</v>
      </c>
      <c r="L1857" s="13">
        <f t="shared" si="144"/>
        <v>2013</v>
      </c>
      <c r="M1857" s="14">
        <f t="shared" si="146"/>
        <v>41645.538657407407</v>
      </c>
      <c r="N1857" t="b">
        <v>0</v>
      </c>
      <c r="O1857">
        <v>191</v>
      </c>
      <c r="P1857" t="b">
        <v>1</v>
      </c>
      <c r="Q1857" t="s">
        <v>8274</v>
      </c>
      <c r="R1857" s="10" t="s">
        <v>8323</v>
      </c>
      <c r="S1857" t="s">
        <v>8324</v>
      </c>
      <c r="T1857">
        <f t="shared" si="147"/>
        <v>154</v>
      </c>
      <c r="U1857">
        <f t="shared" si="148"/>
        <v>70.58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4">
        <f t="shared" si="145"/>
        <v>41817.854999999996</v>
      </c>
      <c r="L1858" s="13">
        <f t="shared" si="144"/>
        <v>2014</v>
      </c>
      <c r="M1858" s="14">
        <f t="shared" si="146"/>
        <v>41838.854999999996</v>
      </c>
      <c r="N1858" t="b">
        <v>0</v>
      </c>
      <c r="O1858">
        <v>38</v>
      </c>
      <c r="P1858" t="b">
        <v>1</v>
      </c>
      <c r="Q1858" t="s">
        <v>8274</v>
      </c>
      <c r="R1858" s="10" t="s">
        <v>8323</v>
      </c>
      <c r="S1858" t="s">
        <v>8324</v>
      </c>
      <c r="T1858">
        <f t="shared" si="147"/>
        <v>101</v>
      </c>
      <c r="U1858">
        <f t="shared" si="148"/>
        <v>53.29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4">
        <f t="shared" si="145"/>
        <v>41864.76866898148</v>
      </c>
      <c r="L1859" s="13">
        <f t="shared" ref="L1859:L1922" si="149">YEAR(K1859)</f>
        <v>2014</v>
      </c>
      <c r="M1859" s="14">
        <f t="shared" si="146"/>
        <v>41894.76866898148</v>
      </c>
      <c r="N1859" t="b">
        <v>0</v>
      </c>
      <c r="O1859">
        <v>22</v>
      </c>
      <c r="P1859" t="b">
        <v>1</v>
      </c>
      <c r="Q1859" t="s">
        <v>8274</v>
      </c>
      <c r="R1859" s="10" t="s">
        <v>8323</v>
      </c>
      <c r="S1859" t="s">
        <v>8324</v>
      </c>
      <c r="T1859">
        <f t="shared" si="147"/>
        <v>100</v>
      </c>
      <c r="U1859">
        <f t="shared" si="148"/>
        <v>136.36000000000001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4">
        <f t="shared" si="145"/>
        <v>40833.200474537036</v>
      </c>
      <c r="L1860" s="13">
        <f t="shared" si="149"/>
        <v>2011</v>
      </c>
      <c r="M1860" s="14">
        <f t="shared" si="146"/>
        <v>40893.242141203707</v>
      </c>
      <c r="N1860" t="b">
        <v>0</v>
      </c>
      <c r="O1860">
        <v>149</v>
      </c>
      <c r="P1860" t="b">
        <v>1</v>
      </c>
      <c r="Q1860" t="s">
        <v>8274</v>
      </c>
      <c r="R1860" s="10" t="s">
        <v>8323</v>
      </c>
      <c r="S1860" t="s">
        <v>8324</v>
      </c>
      <c r="T1860">
        <f t="shared" si="147"/>
        <v>109</v>
      </c>
      <c r="U1860">
        <f t="shared" si="148"/>
        <v>40.549999999999997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4">
        <f t="shared" si="145"/>
        <v>40778.770011574074</v>
      </c>
      <c r="L1861" s="13">
        <f t="shared" si="149"/>
        <v>2011</v>
      </c>
      <c r="M1861" s="14">
        <f t="shared" si="146"/>
        <v>40808.770011574074</v>
      </c>
      <c r="N1861" t="b">
        <v>0</v>
      </c>
      <c r="O1861">
        <v>56</v>
      </c>
      <c r="P1861" t="b">
        <v>1</v>
      </c>
      <c r="Q1861" t="s">
        <v>8274</v>
      </c>
      <c r="R1861" s="10" t="s">
        <v>8323</v>
      </c>
      <c r="S1861" t="s">
        <v>8324</v>
      </c>
      <c r="T1861">
        <f t="shared" si="147"/>
        <v>132</v>
      </c>
      <c r="U1861">
        <f t="shared" si="148"/>
        <v>70.63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4">
        <f t="shared" si="145"/>
        <v>41655.709305555552</v>
      </c>
      <c r="L1862" s="13">
        <f t="shared" si="149"/>
        <v>2014</v>
      </c>
      <c r="M1862" s="14">
        <f t="shared" si="146"/>
        <v>41676.709305555552</v>
      </c>
      <c r="N1862" t="b">
        <v>0</v>
      </c>
      <c r="O1862">
        <v>19</v>
      </c>
      <c r="P1862" t="b">
        <v>1</v>
      </c>
      <c r="Q1862" t="s">
        <v>8274</v>
      </c>
      <c r="R1862" s="10" t="s">
        <v>8323</v>
      </c>
      <c r="S1862" t="s">
        <v>8324</v>
      </c>
      <c r="T1862">
        <f t="shared" si="147"/>
        <v>133</v>
      </c>
      <c r="U1862">
        <f t="shared" si="148"/>
        <v>52.68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4">
        <f t="shared" si="145"/>
        <v>42000.300243055557</v>
      </c>
      <c r="L1863" s="13">
        <f t="shared" si="149"/>
        <v>2014</v>
      </c>
      <c r="M1863" s="14">
        <f t="shared" si="146"/>
        <v>42030.300243055557</v>
      </c>
      <c r="N1863" t="b">
        <v>0</v>
      </c>
      <c r="O1863">
        <v>0</v>
      </c>
      <c r="P1863" t="b">
        <v>0</v>
      </c>
      <c r="Q1863" t="s">
        <v>8281</v>
      </c>
      <c r="R1863" s="10" t="s">
        <v>8331</v>
      </c>
      <c r="S1863" t="s">
        <v>8333</v>
      </c>
      <c r="T1863">
        <f t="shared" si="147"/>
        <v>0</v>
      </c>
      <c r="U1863">
        <f t="shared" si="148"/>
        <v>0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4">
        <f t="shared" si="145"/>
        <v>42755.492754629624</v>
      </c>
      <c r="L1864" s="13">
        <f t="shared" si="149"/>
        <v>2017</v>
      </c>
      <c r="M1864" s="14">
        <f t="shared" si="146"/>
        <v>42802.3125</v>
      </c>
      <c r="N1864" t="b">
        <v>0</v>
      </c>
      <c r="O1864">
        <v>16</v>
      </c>
      <c r="P1864" t="b">
        <v>0</v>
      </c>
      <c r="Q1864" t="s">
        <v>8281</v>
      </c>
      <c r="R1864" s="10" t="s">
        <v>8331</v>
      </c>
      <c r="S1864" t="s">
        <v>8333</v>
      </c>
      <c r="T1864">
        <f t="shared" si="147"/>
        <v>8</v>
      </c>
      <c r="U1864">
        <f t="shared" si="148"/>
        <v>90.94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4">
        <f t="shared" si="145"/>
        <v>41772.797280092593</v>
      </c>
      <c r="L1865" s="13">
        <f t="shared" si="149"/>
        <v>2014</v>
      </c>
      <c r="M1865" s="14">
        <f t="shared" si="146"/>
        <v>41802.797280092593</v>
      </c>
      <c r="N1865" t="b">
        <v>0</v>
      </c>
      <c r="O1865">
        <v>2</v>
      </c>
      <c r="P1865" t="b">
        <v>0</v>
      </c>
      <c r="Q1865" t="s">
        <v>8281</v>
      </c>
      <c r="R1865" s="10" t="s">
        <v>8331</v>
      </c>
      <c r="S1865" t="s">
        <v>8333</v>
      </c>
      <c r="T1865">
        <f t="shared" si="147"/>
        <v>0</v>
      </c>
      <c r="U1865">
        <f t="shared" si="148"/>
        <v>5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4">
        <f t="shared" ref="K1866:K1929" si="150">(((J1866/60)/60)/24)+DATE(1970,1,1)</f>
        <v>41733.716435185182</v>
      </c>
      <c r="L1866" s="13">
        <f t="shared" si="149"/>
        <v>2014</v>
      </c>
      <c r="M1866" s="14">
        <f t="shared" ref="M1866:M1929" si="151">(((I1866/60)/60)/24)+DATE(1970,1,1)</f>
        <v>41763.716435185182</v>
      </c>
      <c r="N1866" t="b">
        <v>0</v>
      </c>
      <c r="O1866">
        <v>48</v>
      </c>
      <c r="P1866" t="b">
        <v>0</v>
      </c>
      <c r="Q1866" t="s">
        <v>8281</v>
      </c>
      <c r="R1866" s="10" t="s">
        <v>8331</v>
      </c>
      <c r="S1866" t="s">
        <v>8333</v>
      </c>
      <c r="T1866">
        <f t="shared" ref="T1866:T1929" si="152">ROUND(E1866/D1866*100,0)</f>
        <v>43</v>
      </c>
      <c r="U1866">
        <f t="shared" ref="U1866:U1929" si="153">IFERROR(ROUND(E1866/O1866,2),0)</f>
        <v>58.08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4">
        <f t="shared" si="150"/>
        <v>42645.367442129631</v>
      </c>
      <c r="L1867" s="13">
        <f t="shared" si="149"/>
        <v>2016</v>
      </c>
      <c r="M1867" s="14">
        <f t="shared" si="151"/>
        <v>42680.409108796302</v>
      </c>
      <c r="N1867" t="b">
        <v>0</v>
      </c>
      <c r="O1867">
        <v>2</v>
      </c>
      <c r="P1867" t="b">
        <v>0</v>
      </c>
      <c r="Q1867" t="s">
        <v>8281</v>
      </c>
      <c r="R1867" s="10" t="s">
        <v>8331</v>
      </c>
      <c r="S1867" t="s">
        <v>8333</v>
      </c>
      <c r="T1867">
        <f t="shared" si="152"/>
        <v>0</v>
      </c>
      <c r="U1867">
        <f t="shared" si="153"/>
        <v>2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4">
        <f t="shared" si="150"/>
        <v>42742.246493055558</v>
      </c>
      <c r="L1868" s="13">
        <f t="shared" si="149"/>
        <v>2017</v>
      </c>
      <c r="M1868" s="14">
        <f t="shared" si="151"/>
        <v>42795.166666666672</v>
      </c>
      <c r="N1868" t="b">
        <v>0</v>
      </c>
      <c r="O1868">
        <v>2</v>
      </c>
      <c r="P1868" t="b">
        <v>0</v>
      </c>
      <c r="Q1868" t="s">
        <v>8281</v>
      </c>
      <c r="R1868" s="10" t="s">
        <v>8331</v>
      </c>
      <c r="S1868" t="s">
        <v>8333</v>
      </c>
      <c r="T1868">
        <f t="shared" si="152"/>
        <v>1</v>
      </c>
      <c r="U1868">
        <f t="shared" si="153"/>
        <v>62.5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4">
        <f t="shared" si="150"/>
        <v>42649.924907407403</v>
      </c>
      <c r="L1869" s="13">
        <f t="shared" si="149"/>
        <v>2016</v>
      </c>
      <c r="M1869" s="14">
        <f t="shared" si="151"/>
        <v>42679.924907407403</v>
      </c>
      <c r="N1869" t="b">
        <v>0</v>
      </c>
      <c r="O1869">
        <v>1</v>
      </c>
      <c r="P1869" t="b">
        <v>0</v>
      </c>
      <c r="Q1869" t="s">
        <v>8281</v>
      </c>
      <c r="R1869" s="10" t="s">
        <v>8331</v>
      </c>
      <c r="S1869" t="s">
        <v>8333</v>
      </c>
      <c r="T1869">
        <f t="shared" si="152"/>
        <v>0</v>
      </c>
      <c r="U1869">
        <f t="shared" si="153"/>
        <v>10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4">
        <f t="shared" si="150"/>
        <v>42328.779224537036</v>
      </c>
      <c r="L1870" s="13">
        <f t="shared" si="149"/>
        <v>2015</v>
      </c>
      <c r="M1870" s="14">
        <f t="shared" si="151"/>
        <v>42353.332638888889</v>
      </c>
      <c r="N1870" t="b">
        <v>0</v>
      </c>
      <c r="O1870">
        <v>17</v>
      </c>
      <c r="P1870" t="b">
        <v>0</v>
      </c>
      <c r="Q1870" t="s">
        <v>8281</v>
      </c>
      <c r="R1870" s="10" t="s">
        <v>8331</v>
      </c>
      <c r="S1870" t="s">
        <v>8333</v>
      </c>
      <c r="T1870">
        <f t="shared" si="152"/>
        <v>5</v>
      </c>
      <c r="U1870">
        <f t="shared" si="153"/>
        <v>71.59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4">
        <f t="shared" si="150"/>
        <v>42709.002881944441</v>
      </c>
      <c r="L1871" s="13">
        <f t="shared" si="149"/>
        <v>2016</v>
      </c>
      <c r="M1871" s="14">
        <f t="shared" si="151"/>
        <v>42739.002881944441</v>
      </c>
      <c r="N1871" t="b">
        <v>0</v>
      </c>
      <c r="O1871">
        <v>0</v>
      </c>
      <c r="P1871" t="b">
        <v>0</v>
      </c>
      <c r="Q1871" t="s">
        <v>8281</v>
      </c>
      <c r="R1871" s="10" t="s">
        <v>8331</v>
      </c>
      <c r="S1871" t="s">
        <v>8333</v>
      </c>
      <c r="T1871">
        <f t="shared" si="152"/>
        <v>0</v>
      </c>
      <c r="U1871">
        <f t="shared" si="153"/>
        <v>0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4">
        <f t="shared" si="150"/>
        <v>42371.355729166666</v>
      </c>
      <c r="L1872" s="13">
        <f t="shared" si="149"/>
        <v>2016</v>
      </c>
      <c r="M1872" s="14">
        <f t="shared" si="151"/>
        <v>42400.178472222222</v>
      </c>
      <c r="N1872" t="b">
        <v>0</v>
      </c>
      <c r="O1872">
        <v>11</v>
      </c>
      <c r="P1872" t="b">
        <v>0</v>
      </c>
      <c r="Q1872" t="s">
        <v>8281</v>
      </c>
      <c r="R1872" s="10" t="s">
        <v>8331</v>
      </c>
      <c r="S1872" t="s">
        <v>8333</v>
      </c>
      <c r="T1872">
        <f t="shared" si="152"/>
        <v>10</v>
      </c>
      <c r="U1872">
        <f t="shared" si="153"/>
        <v>32.82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4">
        <f t="shared" si="150"/>
        <v>41923.783576388887</v>
      </c>
      <c r="L1873" s="13">
        <f t="shared" si="149"/>
        <v>2014</v>
      </c>
      <c r="M1873" s="14">
        <f t="shared" si="151"/>
        <v>41963.825243055559</v>
      </c>
      <c r="N1873" t="b">
        <v>0</v>
      </c>
      <c r="O1873">
        <v>95</v>
      </c>
      <c r="P1873" t="b">
        <v>0</v>
      </c>
      <c r="Q1873" t="s">
        <v>8281</v>
      </c>
      <c r="R1873" s="10" t="s">
        <v>8331</v>
      </c>
      <c r="S1873" t="s">
        <v>8333</v>
      </c>
      <c r="T1873">
        <f t="shared" si="152"/>
        <v>72</v>
      </c>
      <c r="U1873">
        <f t="shared" si="153"/>
        <v>49.12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4">
        <f t="shared" si="150"/>
        <v>42155.129652777774</v>
      </c>
      <c r="L1874" s="13">
        <f t="shared" si="149"/>
        <v>2015</v>
      </c>
      <c r="M1874" s="14">
        <f t="shared" si="151"/>
        <v>42185.129652777774</v>
      </c>
      <c r="N1874" t="b">
        <v>0</v>
      </c>
      <c r="O1874">
        <v>13</v>
      </c>
      <c r="P1874" t="b">
        <v>0</v>
      </c>
      <c r="Q1874" t="s">
        <v>8281</v>
      </c>
      <c r="R1874" s="10" t="s">
        <v>8331</v>
      </c>
      <c r="S1874" t="s">
        <v>8333</v>
      </c>
      <c r="T1874">
        <f t="shared" si="152"/>
        <v>1</v>
      </c>
      <c r="U1874">
        <f t="shared" si="153"/>
        <v>16.309999999999999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4">
        <f t="shared" si="150"/>
        <v>42164.615856481483</v>
      </c>
      <c r="L1875" s="13">
        <f t="shared" si="149"/>
        <v>2015</v>
      </c>
      <c r="M1875" s="14">
        <f t="shared" si="151"/>
        <v>42193.697916666672</v>
      </c>
      <c r="N1875" t="b">
        <v>0</v>
      </c>
      <c r="O1875">
        <v>2</v>
      </c>
      <c r="P1875" t="b">
        <v>0</v>
      </c>
      <c r="Q1875" t="s">
        <v>8281</v>
      </c>
      <c r="R1875" s="10" t="s">
        <v>8331</v>
      </c>
      <c r="S1875" t="s">
        <v>8333</v>
      </c>
      <c r="T1875">
        <f t="shared" si="152"/>
        <v>0</v>
      </c>
      <c r="U1875">
        <f t="shared" si="153"/>
        <v>18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4">
        <f t="shared" si="150"/>
        <v>42529.969131944439</v>
      </c>
      <c r="L1876" s="13">
        <f t="shared" si="149"/>
        <v>2016</v>
      </c>
      <c r="M1876" s="14">
        <f t="shared" si="151"/>
        <v>42549.969131944439</v>
      </c>
      <c r="N1876" t="b">
        <v>0</v>
      </c>
      <c r="O1876">
        <v>2</v>
      </c>
      <c r="P1876" t="b">
        <v>0</v>
      </c>
      <c r="Q1876" t="s">
        <v>8281</v>
      </c>
      <c r="R1876" s="10" t="s">
        <v>8331</v>
      </c>
      <c r="S1876" t="s">
        <v>8333</v>
      </c>
      <c r="T1876">
        <f t="shared" si="152"/>
        <v>0</v>
      </c>
      <c r="U1876">
        <f t="shared" si="153"/>
        <v>13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4">
        <f t="shared" si="150"/>
        <v>42528.899398148147</v>
      </c>
      <c r="L1877" s="13">
        <f t="shared" si="149"/>
        <v>2016</v>
      </c>
      <c r="M1877" s="14">
        <f t="shared" si="151"/>
        <v>42588.899398148147</v>
      </c>
      <c r="N1877" t="b">
        <v>0</v>
      </c>
      <c r="O1877">
        <v>3</v>
      </c>
      <c r="P1877" t="b">
        <v>0</v>
      </c>
      <c r="Q1877" t="s">
        <v>8281</v>
      </c>
      <c r="R1877" s="10" t="s">
        <v>8331</v>
      </c>
      <c r="S1877" t="s">
        <v>8333</v>
      </c>
      <c r="T1877">
        <f t="shared" si="152"/>
        <v>1</v>
      </c>
      <c r="U1877">
        <f t="shared" si="153"/>
        <v>17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4">
        <f t="shared" si="150"/>
        <v>41776.284780092588</v>
      </c>
      <c r="L1878" s="13">
        <f t="shared" si="149"/>
        <v>2014</v>
      </c>
      <c r="M1878" s="14">
        <f t="shared" si="151"/>
        <v>41806.284780092588</v>
      </c>
      <c r="N1878" t="b">
        <v>0</v>
      </c>
      <c r="O1878">
        <v>0</v>
      </c>
      <c r="P1878" t="b">
        <v>0</v>
      </c>
      <c r="Q1878" t="s">
        <v>8281</v>
      </c>
      <c r="R1878" s="10" t="s">
        <v>8331</v>
      </c>
      <c r="S1878" t="s">
        <v>8333</v>
      </c>
      <c r="T1878">
        <f t="shared" si="152"/>
        <v>0</v>
      </c>
      <c r="U1878">
        <f t="shared" si="153"/>
        <v>0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4">
        <f t="shared" si="150"/>
        <v>42035.029224537036</v>
      </c>
      <c r="L1879" s="13">
        <f t="shared" si="149"/>
        <v>2015</v>
      </c>
      <c r="M1879" s="14">
        <f t="shared" si="151"/>
        <v>42064.029224537036</v>
      </c>
      <c r="N1879" t="b">
        <v>0</v>
      </c>
      <c r="O1879">
        <v>0</v>
      </c>
      <c r="P1879" t="b">
        <v>0</v>
      </c>
      <c r="Q1879" t="s">
        <v>8281</v>
      </c>
      <c r="R1879" s="10" t="s">
        <v>8331</v>
      </c>
      <c r="S1879" t="s">
        <v>8333</v>
      </c>
      <c r="T1879">
        <f t="shared" si="152"/>
        <v>0</v>
      </c>
      <c r="U1879">
        <f t="shared" si="153"/>
        <v>0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4">
        <f t="shared" si="150"/>
        <v>41773.008738425924</v>
      </c>
      <c r="L1880" s="13">
        <f t="shared" si="149"/>
        <v>2014</v>
      </c>
      <c r="M1880" s="14">
        <f t="shared" si="151"/>
        <v>41803.008738425924</v>
      </c>
      <c r="N1880" t="b">
        <v>0</v>
      </c>
      <c r="O1880">
        <v>0</v>
      </c>
      <c r="P1880" t="b">
        <v>0</v>
      </c>
      <c r="Q1880" t="s">
        <v>8281</v>
      </c>
      <c r="R1880" s="10" t="s">
        <v>8331</v>
      </c>
      <c r="S1880" t="s">
        <v>8333</v>
      </c>
      <c r="T1880">
        <f t="shared" si="152"/>
        <v>0</v>
      </c>
      <c r="U1880">
        <f t="shared" si="153"/>
        <v>0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4">
        <f t="shared" si="150"/>
        <v>42413.649641203709</v>
      </c>
      <c r="L1881" s="13">
        <f t="shared" si="149"/>
        <v>2016</v>
      </c>
      <c r="M1881" s="14">
        <f t="shared" si="151"/>
        <v>42443.607974537037</v>
      </c>
      <c r="N1881" t="b">
        <v>0</v>
      </c>
      <c r="O1881">
        <v>2</v>
      </c>
      <c r="P1881" t="b">
        <v>0</v>
      </c>
      <c r="Q1881" t="s">
        <v>8281</v>
      </c>
      <c r="R1881" s="10" t="s">
        <v>8331</v>
      </c>
      <c r="S1881" t="s">
        <v>8333</v>
      </c>
      <c r="T1881">
        <f t="shared" si="152"/>
        <v>0</v>
      </c>
      <c r="U1881">
        <f t="shared" si="153"/>
        <v>3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4">
        <f t="shared" si="150"/>
        <v>42430.566898148143</v>
      </c>
      <c r="L1882" s="13">
        <f t="shared" si="149"/>
        <v>2016</v>
      </c>
      <c r="M1882" s="14">
        <f t="shared" si="151"/>
        <v>42459.525231481486</v>
      </c>
      <c r="N1882" t="b">
        <v>0</v>
      </c>
      <c r="O1882">
        <v>24</v>
      </c>
      <c r="P1882" t="b">
        <v>0</v>
      </c>
      <c r="Q1882" t="s">
        <v>8281</v>
      </c>
      <c r="R1882" s="10" t="s">
        <v>8331</v>
      </c>
      <c r="S1882" t="s">
        <v>8333</v>
      </c>
      <c r="T1882">
        <f t="shared" si="152"/>
        <v>20</v>
      </c>
      <c r="U1882">
        <f t="shared" si="153"/>
        <v>41.83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4">
        <f t="shared" si="150"/>
        <v>42043.152650462958</v>
      </c>
      <c r="L1883" s="13">
        <f t="shared" si="149"/>
        <v>2015</v>
      </c>
      <c r="M1883" s="14">
        <f t="shared" si="151"/>
        <v>42073.110983796301</v>
      </c>
      <c r="N1883" t="b">
        <v>0</v>
      </c>
      <c r="O1883">
        <v>70</v>
      </c>
      <c r="P1883" t="b">
        <v>1</v>
      </c>
      <c r="Q1883" t="s">
        <v>8277</v>
      </c>
      <c r="R1883" s="10" t="s">
        <v>8323</v>
      </c>
      <c r="S1883" t="s">
        <v>8327</v>
      </c>
      <c r="T1883">
        <f t="shared" si="152"/>
        <v>173</v>
      </c>
      <c r="U1883">
        <f t="shared" si="153"/>
        <v>49.34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4">
        <f t="shared" si="150"/>
        <v>41067.949212962965</v>
      </c>
      <c r="L1884" s="13">
        <f t="shared" si="149"/>
        <v>2012</v>
      </c>
      <c r="M1884" s="14">
        <f t="shared" si="151"/>
        <v>41100.991666666669</v>
      </c>
      <c r="N1884" t="b">
        <v>0</v>
      </c>
      <c r="O1884">
        <v>81</v>
      </c>
      <c r="P1884" t="b">
        <v>1</v>
      </c>
      <c r="Q1884" t="s">
        <v>8277</v>
      </c>
      <c r="R1884" s="10" t="s">
        <v>8323</v>
      </c>
      <c r="S1884" t="s">
        <v>8327</v>
      </c>
      <c r="T1884">
        <f t="shared" si="152"/>
        <v>101</v>
      </c>
      <c r="U1884">
        <f t="shared" si="153"/>
        <v>41.73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4">
        <f t="shared" si="150"/>
        <v>40977.948009259257</v>
      </c>
      <c r="L1885" s="13">
        <f t="shared" si="149"/>
        <v>2012</v>
      </c>
      <c r="M1885" s="14">
        <f t="shared" si="151"/>
        <v>41007.906342592592</v>
      </c>
      <c r="N1885" t="b">
        <v>0</v>
      </c>
      <c r="O1885">
        <v>32</v>
      </c>
      <c r="P1885" t="b">
        <v>1</v>
      </c>
      <c r="Q1885" t="s">
        <v>8277</v>
      </c>
      <c r="R1885" s="10" t="s">
        <v>8323</v>
      </c>
      <c r="S1885" t="s">
        <v>8327</v>
      </c>
      <c r="T1885">
        <f t="shared" si="152"/>
        <v>105</v>
      </c>
      <c r="U1885">
        <f t="shared" si="153"/>
        <v>32.72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4">
        <f t="shared" si="150"/>
        <v>41205.198321759257</v>
      </c>
      <c r="L1886" s="13">
        <f t="shared" si="149"/>
        <v>2012</v>
      </c>
      <c r="M1886" s="14">
        <f t="shared" si="151"/>
        <v>41240.5</v>
      </c>
      <c r="N1886" t="b">
        <v>0</v>
      </c>
      <c r="O1886">
        <v>26</v>
      </c>
      <c r="P1886" t="b">
        <v>1</v>
      </c>
      <c r="Q1886" t="s">
        <v>8277</v>
      </c>
      <c r="R1886" s="10" t="s">
        <v>8323</v>
      </c>
      <c r="S1886" t="s">
        <v>8327</v>
      </c>
      <c r="T1886">
        <f t="shared" si="152"/>
        <v>135</v>
      </c>
      <c r="U1886">
        <f t="shared" si="153"/>
        <v>51.96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4">
        <f t="shared" si="150"/>
        <v>41099.093865740739</v>
      </c>
      <c r="L1887" s="13">
        <f t="shared" si="149"/>
        <v>2012</v>
      </c>
      <c r="M1887" s="14">
        <f t="shared" si="151"/>
        <v>41131.916666666664</v>
      </c>
      <c r="N1887" t="b">
        <v>0</v>
      </c>
      <c r="O1887">
        <v>105</v>
      </c>
      <c r="P1887" t="b">
        <v>1</v>
      </c>
      <c r="Q1887" t="s">
        <v>8277</v>
      </c>
      <c r="R1887" s="10" t="s">
        <v>8323</v>
      </c>
      <c r="S1887" t="s">
        <v>8327</v>
      </c>
      <c r="T1887">
        <f t="shared" si="152"/>
        <v>116</v>
      </c>
      <c r="U1887">
        <f t="shared" si="153"/>
        <v>50.69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4">
        <f t="shared" si="150"/>
        <v>41925.906689814816</v>
      </c>
      <c r="L1888" s="13">
        <f t="shared" si="149"/>
        <v>2014</v>
      </c>
      <c r="M1888" s="14">
        <f t="shared" si="151"/>
        <v>41955.94835648148</v>
      </c>
      <c r="N1888" t="b">
        <v>0</v>
      </c>
      <c r="O1888">
        <v>29</v>
      </c>
      <c r="P1888" t="b">
        <v>1</v>
      </c>
      <c r="Q1888" t="s">
        <v>8277</v>
      </c>
      <c r="R1888" s="10" t="s">
        <v>8323</v>
      </c>
      <c r="S1888" t="s">
        <v>8327</v>
      </c>
      <c r="T1888">
        <f t="shared" si="152"/>
        <v>102</v>
      </c>
      <c r="U1888">
        <f t="shared" si="153"/>
        <v>42.24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4">
        <f t="shared" si="150"/>
        <v>42323.800138888888</v>
      </c>
      <c r="L1889" s="13">
        <f t="shared" si="149"/>
        <v>2015</v>
      </c>
      <c r="M1889" s="14">
        <f t="shared" si="151"/>
        <v>42341.895833333328</v>
      </c>
      <c r="N1889" t="b">
        <v>0</v>
      </c>
      <c r="O1889">
        <v>8</v>
      </c>
      <c r="P1889" t="b">
        <v>1</v>
      </c>
      <c r="Q1889" t="s">
        <v>8277</v>
      </c>
      <c r="R1889" s="10" t="s">
        <v>8323</v>
      </c>
      <c r="S1889" t="s">
        <v>8327</v>
      </c>
      <c r="T1889">
        <f t="shared" si="152"/>
        <v>111</v>
      </c>
      <c r="U1889">
        <f t="shared" si="153"/>
        <v>416.88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4">
        <f t="shared" si="150"/>
        <v>40299.239953703705</v>
      </c>
      <c r="L1890" s="13">
        <f t="shared" si="149"/>
        <v>2010</v>
      </c>
      <c r="M1890" s="14">
        <f t="shared" si="151"/>
        <v>40330.207638888889</v>
      </c>
      <c r="N1890" t="b">
        <v>0</v>
      </c>
      <c r="O1890">
        <v>89</v>
      </c>
      <c r="P1890" t="b">
        <v>1</v>
      </c>
      <c r="Q1890" t="s">
        <v>8277</v>
      </c>
      <c r="R1890" s="10" t="s">
        <v>8323</v>
      </c>
      <c r="S1890" t="s">
        <v>8327</v>
      </c>
      <c r="T1890">
        <f t="shared" si="152"/>
        <v>166</v>
      </c>
      <c r="U1890">
        <f t="shared" si="153"/>
        <v>46.65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4">
        <f t="shared" si="150"/>
        <v>41299.793356481481</v>
      </c>
      <c r="L1891" s="13">
        <f t="shared" si="149"/>
        <v>2013</v>
      </c>
      <c r="M1891" s="14">
        <f t="shared" si="151"/>
        <v>41344.751689814817</v>
      </c>
      <c r="N1891" t="b">
        <v>0</v>
      </c>
      <c r="O1891">
        <v>44</v>
      </c>
      <c r="P1891" t="b">
        <v>1</v>
      </c>
      <c r="Q1891" t="s">
        <v>8277</v>
      </c>
      <c r="R1891" s="10" t="s">
        <v>8323</v>
      </c>
      <c r="S1891" t="s">
        <v>8327</v>
      </c>
      <c r="T1891">
        <f t="shared" si="152"/>
        <v>107</v>
      </c>
      <c r="U1891">
        <f t="shared" si="153"/>
        <v>48.45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4">
        <f t="shared" si="150"/>
        <v>41228.786203703705</v>
      </c>
      <c r="L1892" s="13">
        <f t="shared" si="149"/>
        <v>2012</v>
      </c>
      <c r="M1892" s="14">
        <f t="shared" si="151"/>
        <v>41258.786203703705</v>
      </c>
      <c r="N1892" t="b">
        <v>0</v>
      </c>
      <c r="O1892">
        <v>246</v>
      </c>
      <c r="P1892" t="b">
        <v>1</v>
      </c>
      <c r="Q1892" t="s">
        <v>8277</v>
      </c>
      <c r="R1892" s="10" t="s">
        <v>8323</v>
      </c>
      <c r="S1892" t="s">
        <v>8327</v>
      </c>
      <c r="T1892">
        <f t="shared" si="152"/>
        <v>145</v>
      </c>
      <c r="U1892">
        <f t="shared" si="153"/>
        <v>70.53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4">
        <f t="shared" si="150"/>
        <v>40335.798078703701</v>
      </c>
      <c r="L1893" s="13">
        <f t="shared" si="149"/>
        <v>2010</v>
      </c>
      <c r="M1893" s="14">
        <f t="shared" si="151"/>
        <v>40381.25</v>
      </c>
      <c r="N1893" t="b">
        <v>0</v>
      </c>
      <c r="O1893">
        <v>120</v>
      </c>
      <c r="P1893" t="b">
        <v>1</v>
      </c>
      <c r="Q1893" t="s">
        <v>8277</v>
      </c>
      <c r="R1893" s="10" t="s">
        <v>8323</v>
      </c>
      <c r="S1893" t="s">
        <v>8327</v>
      </c>
      <c r="T1893">
        <f t="shared" si="152"/>
        <v>106</v>
      </c>
      <c r="U1893">
        <f t="shared" si="153"/>
        <v>87.96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4">
        <f t="shared" si="150"/>
        <v>40671.637511574074</v>
      </c>
      <c r="L1894" s="13">
        <f t="shared" si="149"/>
        <v>2011</v>
      </c>
      <c r="M1894" s="14">
        <f t="shared" si="151"/>
        <v>40701.637511574074</v>
      </c>
      <c r="N1894" t="b">
        <v>0</v>
      </c>
      <c r="O1894">
        <v>26</v>
      </c>
      <c r="P1894" t="b">
        <v>1</v>
      </c>
      <c r="Q1894" t="s">
        <v>8277</v>
      </c>
      <c r="R1894" s="10" t="s">
        <v>8323</v>
      </c>
      <c r="S1894" t="s">
        <v>8327</v>
      </c>
      <c r="T1894">
        <f t="shared" si="152"/>
        <v>137</v>
      </c>
      <c r="U1894">
        <f t="shared" si="153"/>
        <v>26.27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4">
        <f t="shared" si="150"/>
        <v>40632.94195601852</v>
      </c>
      <c r="L1895" s="13">
        <f t="shared" si="149"/>
        <v>2011</v>
      </c>
      <c r="M1895" s="14">
        <f t="shared" si="151"/>
        <v>40649.165972222225</v>
      </c>
      <c r="N1895" t="b">
        <v>0</v>
      </c>
      <c r="O1895">
        <v>45</v>
      </c>
      <c r="P1895" t="b">
        <v>1</v>
      </c>
      <c r="Q1895" t="s">
        <v>8277</v>
      </c>
      <c r="R1895" s="10" t="s">
        <v>8323</v>
      </c>
      <c r="S1895" t="s">
        <v>8327</v>
      </c>
      <c r="T1895">
        <f t="shared" si="152"/>
        <v>104</v>
      </c>
      <c r="U1895">
        <f t="shared" si="153"/>
        <v>57.78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4">
        <f t="shared" si="150"/>
        <v>40920.904895833337</v>
      </c>
      <c r="L1896" s="13">
        <f t="shared" si="149"/>
        <v>2012</v>
      </c>
      <c r="M1896" s="14">
        <f t="shared" si="151"/>
        <v>40951.904895833337</v>
      </c>
      <c r="N1896" t="b">
        <v>0</v>
      </c>
      <c r="O1896">
        <v>20</v>
      </c>
      <c r="P1896" t="b">
        <v>1</v>
      </c>
      <c r="Q1896" t="s">
        <v>8277</v>
      </c>
      <c r="R1896" s="10" t="s">
        <v>8323</v>
      </c>
      <c r="S1896" t="s">
        <v>8327</v>
      </c>
      <c r="T1896">
        <f t="shared" si="152"/>
        <v>115</v>
      </c>
      <c r="U1896">
        <f t="shared" si="153"/>
        <v>57.25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4">
        <f t="shared" si="150"/>
        <v>42267.746782407412</v>
      </c>
      <c r="L1897" s="13">
        <f t="shared" si="149"/>
        <v>2015</v>
      </c>
      <c r="M1897" s="14">
        <f t="shared" si="151"/>
        <v>42297.746782407412</v>
      </c>
      <c r="N1897" t="b">
        <v>0</v>
      </c>
      <c r="O1897">
        <v>47</v>
      </c>
      <c r="P1897" t="b">
        <v>1</v>
      </c>
      <c r="Q1897" t="s">
        <v>8277</v>
      </c>
      <c r="R1897" s="10" t="s">
        <v>8323</v>
      </c>
      <c r="S1897" t="s">
        <v>8327</v>
      </c>
      <c r="T1897">
        <f t="shared" si="152"/>
        <v>102</v>
      </c>
      <c r="U1897">
        <f t="shared" si="153"/>
        <v>196.34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4">
        <f t="shared" si="150"/>
        <v>40981.710243055553</v>
      </c>
      <c r="L1898" s="13">
        <f t="shared" si="149"/>
        <v>2012</v>
      </c>
      <c r="M1898" s="14">
        <f t="shared" si="151"/>
        <v>41011.710243055553</v>
      </c>
      <c r="N1898" t="b">
        <v>0</v>
      </c>
      <c r="O1898">
        <v>13</v>
      </c>
      <c r="P1898" t="b">
        <v>1</v>
      </c>
      <c r="Q1898" t="s">
        <v>8277</v>
      </c>
      <c r="R1898" s="10" t="s">
        <v>8323</v>
      </c>
      <c r="S1898" t="s">
        <v>8327</v>
      </c>
      <c r="T1898">
        <f t="shared" si="152"/>
        <v>124</v>
      </c>
      <c r="U1898">
        <f t="shared" si="153"/>
        <v>43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4">
        <f t="shared" si="150"/>
        <v>41680.583402777782</v>
      </c>
      <c r="L1899" s="13">
        <f t="shared" si="149"/>
        <v>2014</v>
      </c>
      <c r="M1899" s="14">
        <f t="shared" si="151"/>
        <v>41702.875</v>
      </c>
      <c r="N1899" t="b">
        <v>0</v>
      </c>
      <c r="O1899">
        <v>183</v>
      </c>
      <c r="P1899" t="b">
        <v>1</v>
      </c>
      <c r="Q1899" t="s">
        <v>8277</v>
      </c>
      <c r="R1899" s="10" t="s">
        <v>8323</v>
      </c>
      <c r="S1899" t="s">
        <v>8327</v>
      </c>
      <c r="T1899">
        <f t="shared" si="152"/>
        <v>102</v>
      </c>
      <c r="U1899">
        <f t="shared" si="153"/>
        <v>35.549999999999997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4">
        <f t="shared" si="150"/>
        <v>42366.192974537036</v>
      </c>
      <c r="L1900" s="13">
        <f t="shared" si="149"/>
        <v>2015</v>
      </c>
      <c r="M1900" s="14">
        <f t="shared" si="151"/>
        <v>42401.75</v>
      </c>
      <c r="N1900" t="b">
        <v>0</v>
      </c>
      <c r="O1900">
        <v>21</v>
      </c>
      <c r="P1900" t="b">
        <v>1</v>
      </c>
      <c r="Q1900" t="s">
        <v>8277</v>
      </c>
      <c r="R1900" s="10" t="s">
        <v>8323</v>
      </c>
      <c r="S1900" t="s">
        <v>8327</v>
      </c>
      <c r="T1900">
        <f t="shared" si="152"/>
        <v>145</v>
      </c>
      <c r="U1900">
        <f t="shared" si="153"/>
        <v>68.81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4">
        <f t="shared" si="150"/>
        <v>42058.941736111112</v>
      </c>
      <c r="L1901" s="13">
        <f t="shared" si="149"/>
        <v>2015</v>
      </c>
      <c r="M1901" s="14">
        <f t="shared" si="151"/>
        <v>42088.90006944444</v>
      </c>
      <c r="N1901" t="b">
        <v>0</v>
      </c>
      <c r="O1901">
        <v>42</v>
      </c>
      <c r="P1901" t="b">
        <v>1</v>
      </c>
      <c r="Q1901" t="s">
        <v>8277</v>
      </c>
      <c r="R1901" s="10" t="s">
        <v>8323</v>
      </c>
      <c r="S1901" t="s">
        <v>8327</v>
      </c>
      <c r="T1901">
        <f t="shared" si="152"/>
        <v>133</v>
      </c>
      <c r="U1901">
        <f t="shared" si="153"/>
        <v>28.57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4">
        <f t="shared" si="150"/>
        <v>41160.871886574074</v>
      </c>
      <c r="L1902" s="13">
        <f t="shared" si="149"/>
        <v>2012</v>
      </c>
      <c r="M1902" s="14">
        <f t="shared" si="151"/>
        <v>41188.415972222225</v>
      </c>
      <c r="N1902" t="b">
        <v>0</v>
      </c>
      <c r="O1902">
        <v>54</v>
      </c>
      <c r="P1902" t="b">
        <v>1</v>
      </c>
      <c r="Q1902" t="s">
        <v>8277</v>
      </c>
      <c r="R1902" s="10" t="s">
        <v>8323</v>
      </c>
      <c r="S1902" t="s">
        <v>8327</v>
      </c>
      <c r="T1902">
        <f t="shared" si="152"/>
        <v>109</v>
      </c>
      <c r="U1902">
        <f t="shared" si="153"/>
        <v>50.63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4">
        <f t="shared" si="150"/>
        <v>42116.54315972222</v>
      </c>
      <c r="L1903" s="13">
        <f t="shared" si="149"/>
        <v>2015</v>
      </c>
      <c r="M1903" s="14">
        <f t="shared" si="151"/>
        <v>42146.541666666672</v>
      </c>
      <c r="N1903" t="b">
        <v>0</v>
      </c>
      <c r="O1903">
        <v>25</v>
      </c>
      <c r="P1903" t="b">
        <v>0</v>
      </c>
      <c r="Q1903" t="s">
        <v>8292</v>
      </c>
      <c r="R1903" s="10" t="s">
        <v>8317</v>
      </c>
      <c r="S1903" t="s">
        <v>8346</v>
      </c>
      <c r="T1903">
        <f t="shared" si="152"/>
        <v>3</v>
      </c>
      <c r="U1903">
        <f t="shared" si="153"/>
        <v>106.8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4">
        <f t="shared" si="150"/>
        <v>42037.789895833332</v>
      </c>
      <c r="L1904" s="13">
        <f t="shared" si="149"/>
        <v>2015</v>
      </c>
      <c r="M1904" s="14">
        <f t="shared" si="151"/>
        <v>42067.789895833332</v>
      </c>
      <c r="N1904" t="b">
        <v>0</v>
      </c>
      <c r="O1904">
        <v>3</v>
      </c>
      <c r="P1904" t="b">
        <v>0</v>
      </c>
      <c r="Q1904" t="s">
        <v>8292</v>
      </c>
      <c r="R1904" s="10" t="s">
        <v>8317</v>
      </c>
      <c r="S1904" t="s">
        <v>8346</v>
      </c>
      <c r="T1904">
        <f t="shared" si="152"/>
        <v>1</v>
      </c>
      <c r="U1904">
        <f t="shared" si="153"/>
        <v>4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4">
        <f t="shared" si="150"/>
        <v>42702.770729166667</v>
      </c>
      <c r="L1905" s="13">
        <f t="shared" si="149"/>
        <v>2016</v>
      </c>
      <c r="M1905" s="14">
        <f t="shared" si="151"/>
        <v>42762.770729166667</v>
      </c>
      <c r="N1905" t="b">
        <v>0</v>
      </c>
      <c r="O1905">
        <v>41</v>
      </c>
      <c r="P1905" t="b">
        <v>0</v>
      </c>
      <c r="Q1905" t="s">
        <v>8292</v>
      </c>
      <c r="R1905" s="10" t="s">
        <v>8317</v>
      </c>
      <c r="S1905" t="s">
        <v>8346</v>
      </c>
      <c r="T1905">
        <f t="shared" si="152"/>
        <v>47</v>
      </c>
      <c r="U1905">
        <f t="shared" si="153"/>
        <v>34.1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4">
        <f t="shared" si="150"/>
        <v>42326.685428240744</v>
      </c>
      <c r="L1906" s="13">
        <f t="shared" si="149"/>
        <v>2015</v>
      </c>
      <c r="M1906" s="14">
        <f t="shared" si="151"/>
        <v>42371.685428240744</v>
      </c>
      <c r="N1906" t="b">
        <v>0</v>
      </c>
      <c r="O1906">
        <v>2</v>
      </c>
      <c r="P1906" t="b">
        <v>0</v>
      </c>
      <c r="Q1906" t="s">
        <v>8292</v>
      </c>
      <c r="R1906" s="10" t="s">
        <v>8317</v>
      </c>
      <c r="S1906" t="s">
        <v>8346</v>
      </c>
      <c r="T1906">
        <f t="shared" si="152"/>
        <v>0</v>
      </c>
      <c r="U1906">
        <f t="shared" si="153"/>
        <v>25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4">
        <f t="shared" si="150"/>
        <v>41859.925856481481</v>
      </c>
      <c r="L1907" s="13">
        <f t="shared" si="149"/>
        <v>2014</v>
      </c>
      <c r="M1907" s="14">
        <f t="shared" si="151"/>
        <v>41889.925856481481</v>
      </c>
      <c r="N1907" t="b">
        <v>0</v>
      </c>
      <c r="O1907">
        <v>4</v>
      </c>
      <c r="P1907" t="b">
        <v>0</v>
      </c>
      <c r="Q1907" t="s">
        <v>8292</v>
      </c>
      <c r="R1907" s="10" t="s">
        <v>8317</v>
      </c>
      <c r="S1907" t="s">
        <v>8346</v>
      </c>
      <c r="T1907">
        <f t="shared" si="152"/>
        <v>0</v>
      </c>
      <c r="U1907">
        <f t="shared" si="153"/>
        <v>10.5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4">
        <f t="shared" si="150"/>
        <v>42514.671099537038</v>
      </c>
      <c r="L1908" s="13">
        <f t="shared" si="149"/>
        <v>2016</v>
      </c>
      <c r="M1908" s="14">
        <f t="shared" si="151"/>
        <v>42544.671099537038</v>
      </c>
      <c r="N1908" t="b">
        <v>0</v>
      </c>
      <c r="O1908">
        <v>99</v>
      </c>
      <c r="P1908" t="b">
        <v>0</v>
      </c>
      <c r="Q1908" t="s">
        <v>8292</v>
      </c>
      <c r="R1908" s="10" t="s">
        <v>8317</v>
      </c>
      <c r="S1908" t="s">
        <v>8346</v>
      </c>
      <c r="T1908">
        <f t="shared" si="152"/>
        <v>43</v>
      </c>
      <c r="U1908">
        <f t="shared" si="153"/>
        <v>215.96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4">
        <f t="shared" si="150"/>
        <v>41767.587094907409</v>
      </c>
      <c r="L1909" s="13">
        <f t="shared" si="149"/>
        <v>2014</v>
      </c>
      <c r="M1909" s="14">
        <f t="shared" si="151"/>
        <v>41782.587094907409</v>
      </c>
      <c r="N1909" t="b">
        <v>0</v>
      </c>
      <c r="O1909">
        <v>4</v>
      </c>
      <c r="P1909" t="b">
        <v>0</v>
      </c>
      <c r="Q1909" t="s">
        <v>8292</v>
      </c>
      <c r="R1909" s="10" t="s">
        <v>8317</v>
      </c>
      <c r="S1909" t="s">
        <v>8346</v>
      </c>
      <c r="T1909">
        <f t="shared" si="152"/>
        <v>0</v>
      </c>
      <c r="U1909">
        <f t="shared" si="153"/>
        <v>21.25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4">
        <f t="shared" si="150"/>
        <v>42703.917824074073</v>
      </c>
      <c r="L1910" s="13">
        <f t="shared" si="149"/>
        <v>2016</v>
      </c>
      <c r="M1910" s="14">
        <f t="shared" si="151"/>
        <v>42733.917824074073</v>
      </c>
      <c r="N1910" t="b">
        <v>0</v>
      </c>
      <c r="O1910">
        <v>4</v>
      </c>
      <c r="P1910" t="b">
        <v>0</v>
      </c>
      <c r="Q1910" t="s">
        <v>8292</v>
      </c>
      <c r="R1910" s="10" t="s">
        <v>8317</v>
      </c>
      <c r="S1910" t="s">
        <v>8346</v>
      </c>
      <c r="T1910">
        <f t="shared" si="152"/>
        <v>2</v>
      </c>
      <c r="U1910">
        <f t="shared" si="153"/>
        <v>108.25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4">
        <f t="shared" si="150"/>
        <v>41905.429155092592</v>
      </c>
      <c r="L1911" s="13">
        <f t="shared" si="149"/>
        <v>2014</v>
      </c>
      <c r="M1911" s="14">
        <f t="shared" si="151"/>
        <v>41935.429155092592</v>
      </c>
      <c r="N1911" t="b">
        <v>0</v>
      </c>
      <c r="O1911">
        <v>38</v>
      </c>
      <c r="P1911" t="b">
        <v>0</v>
      </c>
      <c r="Q1911" t="s">
        <v>8292</v>
      </c>
      <c r="R1911" s="10" t="s">
        <v>8317</v>
      </c>
      <c r="S1911" t="s">
        <v>8346</v>
      </c>
      <c r="T1911">
        <f t="shared" si="152"/>
        <v>14</v>
      </c>
      <c r="U1911">
        <f t="shared" si="153"/>
        <v>129.97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4">
        <f t="shared" si="150"/>
        <v>42264.963159722218</v>
      </c>
      <c r="L1912" s="13">
        <f t="shared" si="149"/>
        <v>2015</v>
      </c>
      <c r="M1912" s="14">
        <f t="shared" si="151"/>
        <v>42308.947916666672</v>
      </c>
      <c r="N1912" t="b">
        <v>0</v>
      </c>
      <c r="O1912">
        <v>285</v>
      </c>
      <c r="P1912" t="b">
        <v>0</v>
      </c>
      <c r="Q1912" t="s">
        <v>8292</v>
      </c>
      <c r="R1912" s="10" t="s">
        <v>8317</v>
      </c>
      <c r="S1912" t="s">
        <v>8346</v>
      </c>
      <c r="T1912">
        <f t="shared" si="152"/>
        <v>39</v>
      </c>
      <c r="U1912">
        <f t="shared" si="153"/>
        <v>117.49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4">
        <f t="shared" si="150"/>
        <v>41830.033958333333</v>
      </c>
      <c r="L1913" s="13">
        <f t="shared" si="149"/>
        <v>2014</v>
      </c>
      <c r="M1913" s="14">
        <f t="shared" si="151"/>
        <v>41860.033958333333</v>
      </c>
      <c r="N1913" t="b">
        <v>0</v>
      </c>
      <c r="O1913">
        <v>1</v>
      </c>
      <c r="P1913" t="b">
        <v>0</v>
      </c>
      <c r="Q1913" t="s">
        <v>8292</v>
      </c>
      <c r="R1913" s="10" t="s">
        <v>8317</v>
      </c>
      <c r="S1913" t="s">
        <v>8346</v>
      </c>
      <c r="T1913">
        <f t="shared" si="152"/>
        <v>0</v>
      </c>
      <c r="U1913">
        <f t="shared" si="153"/>
        <v>10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4">
        <f t="shared" si="150"/>
        <v>42129.226388888885</v>
      </c>
      <c r="L1914" s="13">
        <f t="shared" si="149"/>
        <v>2015</v>
      </c>
      <c r="M1914" s="14">
        <f t="shared" si="151"/>
        <v>42159.226388888885</v>
      </c>
      <c r="N1914" t="b">
        <v>0</v>
      </c>
      <c r="O1914">
        <v>42</v>
      </c>
      <c r="P1914" t="b">
        <v>0</v>
      </c>
      <c r="Q1914" t="s">
        <v>8292</v>
      </c>
      <c r="R1914" s="10" t="s">
        <v>8317</v>
      </c>
      <c r="S1914" t="s">
        <v>8346</v>
      </c>
      <c r="T1914">
        <f t="shared" si="152"/>
        <v>59</v>
      </c>
      <c r="U1914">
        <f t="shared" si="153"/>
        <v>70.599999999999994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4">
        <f t="shared" si="150"/>
        <v>41890.511319444442</v>
      </c>
      <c r="L1915" s="13">
        <f t="shared" si="149"/>
        <v>2014</v>
      </c>
      <c r="M1915" s="14">
        <f t="shared" si="151"/>
        <v>41920.511319444442</v>
      </c>
      <c r="N1915" t="b">
        <v>0</v>
      </c>
      <c r="O1915">
        <v>26</v>
      </c>
      <c r="P1915" t="b">
        <v>0</v>
      </c>
      <c r="Q1915" t="s">
        <v>8292</v>
      </c>
      <c r="R1915" s="10" t="s">
        <v>8317</v>
      </c>
      <c r="S1915" t="s">
        <v>8346</v>
      </c>
      <c r="T1915">
        <f t="shared" si="152"/>
        <v>1</v>
      </c>
      <c r="U1915">
        <f t="shared" si="153"/>
        <v>24.5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4">
        <f t="shared" si="150"/>
        <v>41929.174456018518</v>
      </c>
      <c r="L1916" s="13">
        <f t="shared" si="149"/>
        <v>2014</v>
      </c>
      <c r="M1916" s="14">
        <f t="shared" si="151"/>
        <v>41944.165972222225</v>
      </c>
      <c r="N1916" t="b">
        <v>0</v>
      </c>
      <c r="O1916">
        <v>2</v>
      </c>
      <c r="P1916" t="b">
        <v>0</v>
      </c>
      <c r="Q1916" t="s">
        <v>8292</v>
      </c>
      <c r="R1916" s="10" t="s">
        <v>8317</v>
      </c>
      <c r="S1916" t="s">
        <v>8346</v>
      </c>
      <c r="T1916">
        <f t="shared" si="152"/>
        <v>9</v>
      </c>
      <c r="U1916">
        <f t="shared" si="153"/>
        <v>30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4">
        <f t="shared" si="150"/>
        <v>41864.04886574074</v>
      </c>
      <c r="L1917" s="13">
        <f t="shared" si="149"/>
        <v>2014</v>
      </c>
      <c r="M1917" s="14">
        <f t="shared" si="151"/>
        <v>41884.04886574074</v>
      </c>
      <c r="N1917" t="b">
        <v>0</v>
      </c>
      <c r="O1917">
        <v>4</v>
      </c>
      <c r="P1917" t="b">
        <v>0</v>
      </c>
      <c r="Q1917" t="s">
        <v>8292</v>
      </c>
      <c r="R1917" s="10" t="s">
        <v>8317</v>
      </c>
      <c r="S1917" t="s">
        <v>8346</v>
      </c>
      <c r="T1917">
        <f t="shared" si="152"/>
        <v>2</v>
      </c>
      <c r="U1917">
        <f t="shared" si="153"/>
        <v>2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4">
        <f t="shared" si="150"/>
        <v>42656.717303240745</v>
      </c>
      <c r="L1918" s="13">
        <f t="shared" si="149"/>
        <v>2016</v>
      </c>
      <c r="M1918" s="14">
        <f t="shared" si="151"/>
        <v>42681.758969907409</v>
      </c>
      <c r="N1918" t="b">
        <v>0</v>
      </c>
      <c r="O1918">
        <v>6</v>
      </c>
      <c r="P1918" t="b">
        <v>0</v>
      </c>
      <c r="Q1918" t="s">
        <v>8292</v>
      </c>
      <c r="R1918" s="10" t="s">
        <v>8317</v>
      </c>
      <c r="S1918" t="s">
        <v>8346</v>
      </c>
      <c r="T1918">
        <f t="shared" si="152"/>
        <v>1</v>
      </c>
      <c r="U1918">
        <f t="shared" si="153"/>
        <v>17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4">
        <f t="shared" si="150"/>
        <v>42746.270057870366</v>
      </c>
      <c r="L1919" s="13">
        <f t="shared" si="149"/>
        <v>2017</v>
      </c>
      <c r="M1919" s="14">
        <f t="shared" si="151"/>
        <v>42776.270057870366</v>
      </c>
      <c r="N1919" t="b">
        <v>0</v>
      </c>
      <c r="O1919">
        <v>70</v>
      </c>
      <c r="P1919" t="b">
        <v>0</v>
      </c>
      <c r="Q1919" t="s">
        <v>8292</v>
      </c>
      <c r="R1919" s="10" t="s">
        <v>8317</v>
      </c>
      <c r="S1919" t="s">
        <v>8346</v>
      </c>
      <c r="T1919">
        <f t="shared" si="152"/>
        <v>53</v>
      </c>
      <c r="U1919">
        <f t="shared" si="153"/>
        <v>2928.93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4">
        <f t="shared" si="150"/>
        <v>41828.789942129632</v>
      </c>
      <c r="L1920" s="13">
        <f t="shared" si="149"/>
        <v>2014</v>
      </c>
      <c r="M1920" s="14">
        <f t="shared" si="151"/>
        <v>41863.789942129632</v>
      </c>
      <c r="N1920" t="b">
        <v>0</v>
      </c>
      <c r="O1920">
        <v>9</v>
      </c>
      <c r="P1920" t="b">
        <v>0</v>
      </c>
      <c r="Q1920" t="s">
        <v>8292</v>
      </c>
      <c r="R1920" s="10" t="s">
        <v>8317</v>
      </c>
      <c r="S1920" t="s">
        <v>8346</v>
      </c>
      <c r="T1920">
        <f t="shared" si="152"/>
        <v>1</v>
      </c>
      <c r="U1920">
        <f t="shared" si="153"/>
        <v>28.89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4">
        <f t="shared" si="150"/>
        <v>42113.875567129624</v>
      </c>
      <c r="L1921" s="13">
        <f t="shared" si="149"/>
        <v>2015</v>
      </c>
      <c r="M1921" s="14">
        <f t="shared" si="151"/>
        <v>42143.875567129624</v>
      </c>
      <c r="N1921" t="b">
        <v>0</v>
      </c>
      <c r="O1921">
        <v>8</v>
      </c>
      <c r="P1921" t="b">
        <v>0</v>
      </c>
      <c r="Q1921" t="s">
        <v>8292</v>
      </c>
      <c r="R1921" s="10" t="s">
        <v>8317</v>
      </c>
      <c r="S1921" t="s">
        <v>8346</v>
      </c>
      <c r="T1921">
        <f t="shared" si="152"/>
        <v>47</v>
      </c>
      <c r="U1921">
        <f t="shared" si="153"/>
        <v>29.63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4">
        <f t="shared" si="150"/>
        <v>42270.875706018516</v>
      </c>
      <c r="L1922" s="13">
        <f t="shared" si="149"/>
        <v>2015</v>
      </c>
      <c r="M1922" s="14">
        <f t="shared" si="151"/>
        <v>42298.958333333328</v>
      </c>
      <c r="N1922" t="b">
        <v>0</v>
      </c>
      <c r="O1922">
        <v>105</v>
      </c>
      <c r="P1922" t="b">
        <v>0</v>
      </c>
      <c r="Q1922" t="s">
        <v>8292</v>
      </c>
      <c r="R1922" s="10" t="s">
        <v>8317</v>
      </c>
      <c r="S1922" t="s">
        <v>8346</v>
      </c>
      <c r="T1922">
        <f t="shared" si="152"/>
        <v>43</v>
      </c>
      <c r="U1922">
        <f t="shared" si="153"/>
        <v>40.98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4">
        <f t="shared" si="150"/>
        <v>41074.221562500003</v>
      </c>
      <c r="L1923" s="13">
        <f t="shared" ref="L1923:L1986" si="154">YEAR(K1923)</f>
        <v>2012</v>
      </c>
      <c r="M1923" s="14">
        <f t="shared" si="151"/>
        <v>41104.221562500003</v>
      </c>
      <c r="N1923" t="b">
        <v>0</v>
      </c>
      <c r="O1923">
        <v>38</v>
      </c>
      <c r="P1923" t="b">
        <v>1</v>
      </c>
      <c r="Q1923" t="s">
        <v>8277</v>
      </c>
      <c r="R1923" s="10" t="s">
        <v>8323</v>
      </c>
      <c r="S1923" t="s">
        <v>8327</v>
      </c>
      <c r="T1923">
        <f t="shared" si="152"/>
        <v>137</v>
      </c>
      <c r="U1923">
        <f t="shared" si="153"/>
        <v>54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4">
        <f t="shared" si="150"/>
        <v>41590.255868055552</v>
      </c>
      <c r="L1924" s="13">
        <f t="shared" si="154"/>
        <v>2013</v>
      </c>
      <c r="M1924" s="14">
        <f t="shared" si="151"/>
        <v>41620.255868055552</v>
      </c>
      <c r="N1924" t="b">
        <v>0</v>
      </c>
      <c r="O1924">
        <v>64</v>
      </c>
      <c r="P1924" t="b">
        <v>1</v>
      </c>
      <c r="Q1924" t="s">
        <v>8277</v>
      </c>
      <c r="R1924" s="10" t="s">
        <v>8323</v>
      </c>
      <c r="S1924" t="s">
        <v>8327</v>
      </c>
      <c r="T1924">
        <f t="shared" si="152"/>
        <v>116</v>
      </c>
      <c r="U1924">
        <f t="shared" si="153"/>
        <v>36.11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4">
        <f t="shared" si="150"/>
        <v>40772.848749999997</v>
      </c>
      <c r="L1925" s="13">
        <f t="shared" si="154"/>
        <v>2011</v>
      </c>
      <c r="M1925" s="14">
        <f t="shared" si="151"/>
        <v>40813.207638888889</v>
      </c>
      <c r="N1925" t="b">
        <v>0</v>
      </c>
      <c r="O1925">
        <v>13</v>
      </c>
      <c r="P1925" t="b">
        <v>1</v>
      </c>
      <c r="Q1925" t="s">
        <v>8277</v>
      </c>
      <c r="R1925" s="10" t="s">
        <v>8323</v>
      </c>
      <c r="S1925" t="s">
        <v>8327</v>
      </c>
      <c r="T1925">
        <f t="shared" si="152"/>
        <v>241</v>
      </c>
      <c r="U1925">
        <f t="shared" si="153"/>
        <v>23.15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4">
        <f t="shared" si="150"/>
        <v>41626.761053240742</v>
      </c>
      <c r="L1926" s="13">
        <f t="shared" si="154"/>
        <v>2013</v>
      </c>
      <c r="M1926" s="14">
        <f t="shared" si="151"/>
        <v>41654.814583333333</v>
      </c>
      <c r="N1926" t="b">
        <v>0</v>
      </c>
      <c r="O1926">
        <v>33</v>
      </c>
      <c r="P1926" t="b">
        <v>1</v>
      </c>
      <c r="Q1926" t="s">
        <v>8277</v>
      </c>
      <c r="R1926" s="10" t="s">
        <v>8323</v>
      </c>
      <c r="S1926" t="s">
        <v>8327</v>
      </c>
      <c r="T1926">
        <f t="shared" si="152"/>
        <v>114</v>
      </c>
      <c r="U1926">
        <f t="shared" si="153"/>
        <v>104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4">
        <f t="shared" si="150"/>
        <v>41535.90148148148</v>
      </c>
      <c r="L1927" s="13">
        <f t="shared" si="154"/>
        <v>2013</v>
      </c>
      <c r="M1927" s="14">
        <f t="shared" si="151"/>
        <v>41558</v>
      </c>
      <c r="N1927" t="b">
        <v>0</v>
      </c>
      <c r="O1927">
        <v>52</v>
      </c>
      <c r="P1927" t="b">
        <v>1</v>
      </c>
      <c r="Q1927" t="s">
        <v>8277</v>
      </c>
      <c r="R1927" s="10" t="s">
        <v>8323</v>
      </c>
      <c r="S1927" t="s">
        <v>8327</v>
      </c>
      <c r="T1927">
        <f t="shared" si="152"/>
        <v>110</v>
      </c>
      <c r="U1927">
        <f t="shared" si="153"/>
        <v>31.83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4">
        <f t="shared" si="150"/>
        <v>40456.954351851848</v>
      </c>
      <c r="L1928" s="13">
        <f t="shared" si="154"/>
        <v>2010</v>
      </c>
      <c r="M1928" s="14">
        <f t="shared" si="151"/>
        <v>40484.018055555556</v>
      </c>
      <c r="N1928" t="b">
        <v>0</v>
      </c>
      <c r="O1928">
        <v>107</v>
      </c>
      <c r="P1928" t="b">
        <v>1</v>
      </c>
      <c r="Q1928" t="s">
        <v>8277</v>
      </c>
      <c r="R1928" s="10" t="s">
        <v>8323</v>
      </c>
      <c r="S1928" t="s">
        <v>8327</v>
      </c>
      <c r="T1928">
        <f t="shared" si="152"/>
        <v>195</v>
      </c>
      <c r="U1928">
        <f t="shared" si="153"/>
        <v>27.39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4">
        <f t="shared" si="150"/>
        <v>40960.861562500002</v>
      </c>
      <c r="L1929" s="13">
        <f t="shared" si="154"/>
        <v>2012</v>
      </c>
      <c r="M1929" s="14">
        <f t="shared" si="151"/>
        <v>40976.207638888889</v>
      </c>
      <c r="N1929" t="b">
        <v>0</v>
      </c>
      <c r="O1929">
        <v>11</v>
      </c>
      <c r="P1929" t="b">
        <v>1</v>
      </c>
      <c r="Q1929" t="s">
        <v>8277</v>
      </c>
      <c r="R1929" s="10" t="s">
        <v>8323</v>
      </c>
      <c r="S1929" t="s">
        <v>8327</v>
      </c>
      <c r="T1929">
        <f t="shared" si="152"/>
        <v>103</v>
      </c>
      <c r="U1929">
        <f t="shared" si="153"/>
        <v>56.36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4">
        <f t="shared" ref="K1930:K1993" si="155">(((J1930/60)/60)/24)+DATE(1970,1,1)</f>
        <v>41371.648078703707</v>
      </c>
      <c r="L1930" s="13">
        <f t="shared" si="154"/>
        <v>2013</v>
      </c>
      <c r="M1930" s="14">
        <f t="shared" ref="M1930:M1993" si="156">(((I1930/60)/60)/24)+DATE(1970,1,1)</f>
        <v>41401.648078703707</v>
      </c>
      <c r="N1930" t="b">
        <v>0</v>
      </c>
      <c r="O1930">
        <v>34</v>
      </c>
      <c r="P1930" t="b">
        <v>1</v>
      </c>
      <c r="Q1930" t="s">
        <v>8277</v>
      </c>
      <c r="R1930" s="10" t="s">
        <v>8323</v>
      </c>
      <c r="S1930" t="s">
        <v>8327</v>
      </c>
      <c r="T1930">
        <f t="shared" ref="T1930:T1993" si="157">ROUND(E1930/D1930*100,0)</f>
        <v>103</v>
      </c>
      <c r="U1930">
        <f t="shared" ref="U1930:U1993" si="158">IFERROR(ROUND(E1930/O1930,2),0)</f>
        <v>77.349999999999994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4">
        <f t="shared" si="155"/>
        <v>40687.021597222221</v>
      </c>
      <c r="L1931" s="13">
        <f t="shared" si="154"/>
        <v>2011</v>
      </c>
      <c r="M1931" s="14">
        <f t="shared" si="156"/>
        <v>40729.021597222221</v>
      </c>
      <c r="N1931" t="b">
        <v>0</v>
      </c>
      <c r="O1931">
        <v>75</v>
      </c>
      <c r="P1931" t="b">
        <v>1</v>
      </c>
      <c r="Q1931" t="s">
        <v>8277</v>
      </c>
      <c r="R1931" s="10" t="s">
        <v>8323</v>
      </c>
      <c r="S1931" t="s">
        <v>8327</v>
      </c>
      <c r="T1931">
        <f t="shared" si="157"/>
        <v>100</v>
      </c>
      <c r="U1931">
        <f t="shared" si="158"/>
        <v>42.8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4">
        <f t="shared" si="155"/>
        <v>41402.558819444443</v>
      </c>
      <c r="L1932" s="13">
        <f t="shared" si="154"/>
        <v>2013</v>
      </c>
      <c r="M1932" s="14">
        <f t="shared" si="156"/>
        <v>41462.558819444443</v>
      </c>
      <c r="N1932" t="b">
        <v>0</v>
      </c>
      <c r="O1932">
        <v>26</v>
      </c>
      <c r="P1932" t="b">
        <v>1</v>
      </c>
      <c r="Q1932" t="s">
        <v>8277</v>
      </c>
      <c r="R1932" s="10" t="s">
        <v>8323</v>
      </c>
      <c r="S1932" t="s">
        <v>8327</v>
      </c>
      <c r="T1932">
        <f t="shared" si="157"/>
        <v>127</v>
      </c>
      <c r="U1932">
        <f t="shared" si="158"/>
        <v>48.85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4">
        <f t="shared" si="155"/>
        <v>41037.892465277779</v>
      </c>
      <c r="L1933" s="13">
        <f t="shared" si="154"/>
        <v>2012</v>
      </c>
      <c r="M1933" s="14">
        <f t="shared" si="156"/>
        <v>41051.145833333336</v>
      </c>
      <c r="N1933" t="b">
        <v>0</v>
      </c>
      <c r="O1933">
        <v>50</v>
      </c>
      <c r="P1933" t="b">
        <v>1</v>
      </c>
      <c r="Q1933" t="s">
        <v>8277</v>
      </c>
      <c r="R1933" s="10" t="s">
        <v>8323</v>
      </c>
      <c r="S1933" t="s">
        <v>8327</v>
      </c>
      <c r="T1933">
        <f t="shared" si="157"/>
        <v>121</v>
      </c>
      <c r="U1933">
        <f t="shared" si="158"/>
        <v>48.24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4">
        <f t="shared" si="155"/>
        <v>40911.809872685182</v>
      </c>
      <c r="L1934" s="13">
        <f t="shared" si="154"/>
        <v>2012</v>
      </c>
      <c r="M1934" s="14">
        <f t="shared" si="156"/>
        <v>40932.809872685182</v>
      </c>
      <c r="N1934" t="b">
        <v>0</v>
      </c>
      <c r="O1934">
        <v>80</v>
      </c>
      <c r="P1934" t="b">
        <v>1</v>
      </c>
      <c r="Q1934" t="s">
        <v>8277</v>
      </c>
      <c r="R1934" s="10" t="s">
        <v>8323</v>
      </c>
      <c r="S1934" t="s">
        <v>8327</v>
      </c>
      <c r="T1934">
        <f t="shared" si="157"/>
        <v>107</v>
      </c>
      <c r="U1934">
        <f t="shared" si="158"/>
        <v>70.209999999999994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4">
        <f t="shared" si="155"/>
        <v>41879.130868055552</v>
      </c>
      <c r="L1935" s="13">
        <f t="shared" si="154"/>
        <v>2014</v>
      </c>
      <c r="M1935" s="14">
        <f t="shared" si="156"/>
        <v>41909.130868055552</v>
      </c>
      <c r="N1935" t="b">
        <v>0</v>
      </c>
      <c r="O1935">
        <v>110</v>
      </c>
      <c r="P1935" t="b">
        <v>1</v>
      </c>
      <c r="Q1935" t="s">
        <v>8277</v>
      </c>
      <c r="R1935" s="10" t="s">
        <v>8323</v>
      </c>
      <c r="S1935" t="s">
        <v>8327</v>
      </c>
      <c r="T1935">
        <f t="shared" si="157"/>
        <v>172</v>
      </c>
      <c r="U1935">
        <f t="shared" si="158"/>
        <v>94.05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4">
        <f t="shared" si="155"/>
        <v>40865.867141203707</v>
      </c>
      <c r="L1936" s="13">
        <f t="shared" si="154"/>
        <v>2011</v>
      </c>
      <c r="M1936" s="14">
        <f t="shared" si="156"/>
        <v>40902.208333333336</v>
      </c>
      <c r="N1936" t="b">
        <v>0</v>
      </c>
      <c r="O1936">
        <v>77</v>
      </c>
      <c r="P1936" t="b">
        <v>1</v>
      </c>
      <c r="Q1936" t="s">
        <v>8277</v>
      </c>
      <c r="R1936" s="10" t="s">
        <v>8323</v>
      </c>
      <c r="S1936" t="s">
        <v>8327</v>
      </c>
      <c r="T1936">
        <f t="shared" si="157"/>
        <v>124</v>
      </c>
      <c r="U1936">
        <f t="shared" si="158"/>
        <v>80.27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4">
        <f t="shared" si="155"/>
        <v>41773.932534722226</v>
      </c>
      <c r="L1937" s="13">
        <f t="shared" si="154"/>
        <v>2014</v>
      </c>
      <c r="M1937" s="14">
        <f t="shared" si="156"/>
        <v>41811.207638888889</v>
      </c>
      <c r="N1937" t="b">
        <v>0</v>
      </c>
      <c r="O1937">
        <v>50</v>
      </c>
      <c r="P1937" t="b">
        <v>1</v>
      </c>
      <c r="Q1937" t="s">
        <v>8277</v>
      </c>
      <c r="R1937" s="10" t="s">
        <v>8323</v>
      </c>
      <c r="S1937" t="s">
        <v>8327</v>
      </c>
      <c r="T1937">
        <f t="shared" si="157"/>
        <v>108</v>
      </c>
      <c r="U1937">
        <f t="shared" si="158"/>
        <v>54.2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4">
        <f t="shared" si="155"/>
        <v>40852.889699074076</v>
      </c>
      <c r="L1938" s="13">
        <f t="shared" si="154"/>
        <v>2011</v>
      </c>
      <c r="M1938" s="14">
        <f t="shared" si="156"/>
        <v>40883.249305555553</v>
      </c>
      <c r="N1938" t="b">
        <v>0</v>
      </c>
      <c r="O1938">
        <v>145</v>
      </c>
      <c r="P1938" t="b">
        <v>1</v>
      </c>
      <c r="Q1938" t="s">
        <v>8277</v>
      </c>
      <c r="R1938" s="10" t="s">
        <v>8323</v>
      </c>
      <c r="S1938" t="s">
        <v>8327</v>
      </c>
      <c r="T1938">
        <f t="shared" si="157"/>
        <v>117</v>
      </c>
      <c r="U1938">
        <f t="shared" si="158"/>
        <v>60.27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4">
        <f t="shared" si="155"/>
        <v>41059.118993055556</v>
      </c>
      <c r="L1939" s="13">
        <f t="shared" si="154"/>
        <v>2012</v>
      </c>
      <c r="M1939" s="14">
        <f t="shared" si="156"/>
        <v>41075.165972222225</v>
      </c>
      <c r="N1939" t="b">
        <v>0</v>
      </c>
      <c r="O1939">
        <v>29</v>
      </c>
      <c r="P1939" t="b">
        <v>1</v>
      </c>
      <c r="Q1939" t="s">
        <v>8277</v>
      </c>
      <c r="R1939" s="10" t="s">
        <v>8323</v>
      </c>
      <c r="S1939" t="s">
        <v>8327</v>
      </c>
      <c r="T1939">
        <f t="shared" si="157"/>
        <v>187</v>
      </c>
      <c r="U1939">
        <f t="shared" si="158"/>
        <v>38.74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4">
        <f t="shared" si="155"/>
        <v>41426.259618055556</v>
      </c>
      <c r="L1940" s="13">
        <f t="shared" si="154"/>
        <v>2013</v>
      </c>
      <c r="M1940" s="14">
        <f t="shared" si="156"/>
        <v>41457.208333333336</v>
      </c>
      <c r="N1940" t="b">
        <v>0</v>
      </c>
      <c r="O1940">
        <v>114</v>
      </c>
      <c r="P1940" t="b">
        <v>1</v>
      </c>
      <c r="Q1940" t="s">
        <v>8277</v>
      </c>
      <c r="R1940" s="10" t="s">
        <v>8323</v>
      </c>
      <c r="S1940" t="s">
        <v>8327</v>
      </c>
      <c r="T1940">
        <f t="shared" si="157"/>
        <v>116</v>
      </c>
      <c r="U1940">
        <f t="shared" si="158"/>
        <v>152.54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4">
        <f t="shared" si="155"/>
        <v>41313.985046296293</v>
      </c>
      <c r="L1941" s="13">
        <f t="shared" si="154"/>
        <v>2013</v>
      </c>
      <c r="M1941" s="14">
        <f t="shared" si="156"/>
        <v>41343.943379629629</v>
      </c>
      <c r="N1941" t="b">
        <v>0</v>
      </c>
      <c r="O1941">
        <v>96</v>
      </c>
      <c r="P1941" t="b">
        <v>1</v>
      </c>
      <c r="Q1941" t="s">
        <v>8277</v>
      </c>
      <c r="R1941" s="10" t="s">
        <v>8323</v>
      </c>
      <c r="S1941" t="s">
        <v>8327</v>
      </c>
      <c r="T1941">
        <f t="shared" si="157"/>
        <v>111</v>
      </c>
      <c r="U1941">
        <f t="shared" si="158"/>
        <v>115.31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4">
        <f t="shared" si="155"/>
        <v>40670.507326388892</v>
      </c>
      <c r="L1942" s="13">
        <f t="shared" si="154"/>
        <v>2011</v>
      </c>
      <c r="M1942" s="14">
        <f t="shared" si="156"/>
        <v>40709.165972222225</v>
      </c>
      <c r="N1942" t="b">
        <v>0</v>
      </c>
      <c r="O1942">
        <v>31</v>
      </c>
      <c r="P1942" t="b">
        <v>1</v>
      </c>
      <c r="Q1942" t="s">
        <v>8277</v>
      </c>
      <c r="R1942" s="10" t="s">
        <v>8323</v>
      </c>
      <c r="S1942" t="s">
        <v>8327</v>
      </c>
      <c r="T1942">
        <f t="shared" si="157"/>
        <v>171</v>
      </c>
      <c r="U1942">
        <f t="shared" si="158"/>
        <v>35.840000000000003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4">
        <f t="shared" si="155"/>
        <v>41744.290868055556</v>
      </c>
      <c r="L1943" s="13">
        <f t="shared" si="154"/>
        <v>2014</v>
      </c>
      <c r="M1943" s="14">
        <f t="shared" si="156"/>
        <v>41774.290868055556</v>
      </c>
      <c r="N1943" t="b">
        <v>1</v>
      </c>
      <c r="O1943">
        <v>4883</v>
      </c>
      <c r="P1943" t="b">
        <v>1</v>
      </c>
      <c r="Q1943" t="s">
        <v>8293</v>
      </c>
      <c r="R1943" s="10" t="s">
        <v>8317</v>
      </c>
      <c r="S1943" t="s">
        <v>8347</v>
      </c>
      <c r="T1943">
        <f t="shared" si="157"/>
        <v>126</v>
      </c>
      <c r="U1943">
        <f t="shared" si="158"/>
        <v>64.569999999999993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4">
        <f t="shared" si="155"/>
        <v>40638.828009259261</v>
      </c>
      <c r="L1944" s="13">
        <f t="shared" si="154"/>
        <v>2011</v>
      </c>
      <c r="M1944" s="14">
        <f t="shared" si="156"/>
        <v>40728.828009259261</v>
      </c>
      <c r="N1944" t="b">
        <v>1</v>
      </c>
      <c r="O1944">
        <v>95</v>
      </c>
      <c r="P1944" t="b">
        <v>1</v>
      </c>
      <c r="Q1944" t="s">
        <v>8293</v>
      </c>
      <c r="R1944" s="10" t="s">
        <v>8317</v>
      </c>
      <c r="S1944" t="s">
        <v>8347</v>
      </c>
      <c r="T1944">
        <f t="shared" si="157"/>
        <v>138</v>
      </c>
      <c r="U1944">
        <f t="shared" si="158"/>
        <v>87.44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4">
        <f t="shared" si="155"/>
        <v>42548.269861111112</v>
      </c>
      <c r="L1945" s="13">
        <f t="shared" si="154"/>
        <v>2016</v>
      </c>
      <c r="M1945" s="14">
        <f t="shared" si="156"/>
        <v>42593.269861111112</v>
      </c>
      <c r="N1945" t="b">
        <v>1</v>
      </c>
      <c r="O1945">
        <v>2478</v>
      </c>
      <c r="P1945" t="b">
        <v>1</v>
      </c>
      <c r="Q1945" t="s">
        <v>8293</v>
      </c>
      <c r="R1945" s="10" t="s">
        <v>8317</v>
      </c>
      <c r="S1945" t="s">
        <v>8347</v>
      </c>
      <c r="T1945">
        <f t="shared" si="157"/>
        <v>1705</v>
      </c>
      <c r="U1945">
        <f t="shared" si="158"/>
        <v>68.819999999999993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4">
        <f t="shared" si="155"/>
        <v>41730.584374999999</v>
      </c>
      <c r="L1946" s="13">
        <f t="shared" si="154"/>
        <v>2014</v>
      </c>
      <c r="M1946" s="14">
        <f t="shared" si="156"/>
        <v>41760.584374999999</v>
      </c>
      <c r="N1946" t="b">
        <v>1</v>
      </c>
      <c r="O1946">
        <v>1789</v>
      </c>
      <c r="P1946" t="b">
        <v>1</v>
      </c>
      <c r="Q1946" t="s">
        <v>8293</v>
      </c>
      <c r="R1946" s="10" t="s">
        <v>8317</v>
      </c>
      <c r="S1946" t="s">
        <v>8347</v>
      </c>
      <c r="T1946">
        <f t="shared" si="157"/>
        <v>788</v>
      </c>
      <c r="U1946">
        <f t="shared" si="158"/>
        <v>176.2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4">
        <f t="shared" si="155"/>
        <v>42157.251828703709</v>
      </c>
      <c r="L1947" s="13">
        <f t="shared" si="154"/>
        <v>2015</v>
      </c>
      <c r="M1947" s="14">
        <f t="shared" si="156"/>
        <v>42197.251828703709</v>
      </c>
      <c r="N1947" t="b">
        <v>1</v>
      </c>
      <c r="O1947">
        <v>680</v>
      </c>
      <c r="P1947" t="b">
        <v>1</v>
      </c>
      <c r="Q1947" t="s">
        <v>8293</v>
      </c>
      <c r="R1947" s="10" t="s">
        <v>8317</v>
      </c>
      <c r="S1947" t="s">
        <v>8347</v>
      </c>
      <c r="T1947">
        <f t="shared" si="157"/>
        <v>348</v>
      </c>
      <c r="U1947">
        <f t="shared" si="158"/>
        <v>511.79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4">
        <f t="shared" si="155"/>
        <v>41689.150011574071</v>
      </c>
      <c r="L1948" s="13">
        <f t="shared" si="154"/>
        <v>2014</v>
      </c>
      <c r="M1948" s="14">
        <f t="shared" si="156"/>
        <v>41749.108344907407</v>
      </c>
      <c r="N1948" t="b">
        <v>1</v>
      </c>
      <c r="O1948">
        <v>70</v>
      </c>
      <c r="P1948" t="b">
        <v>1</v>
      </c>
      <c r="Q1948" t="s">
        <v>8293</v>
      </c>
      <c r="R1948" s="10" t="s">
        <v>8317</v>
      </c>
      <c r="S1948" t="s">
        <v>8347</v>
      </c>
      <c r="T1948">
        <f t="shared" si="157"/>
        <v>150</v>
      </c>
      <c r="U1948">
        <f t="shared" si="158"/>
        <v>160.44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4">
        <f t="shared" si="155"/>
        <v>40102.918055555558</v>
      </c>
      <c r="L1949" s="13">
        <f t="shared" si="154"/>
        <v>2009</v>
      </c>
      <c r="M1949" s="14">
        <f t="shared" si="156"/>
        <v>40140.249305555553</v>
      </c>
      <c r="N1949" t="b">
        <v>1</v>
      </c>
      <c r="O1949">
        <v>23</v>
      </c>
      <c r="P1949" t="b">
        <v>1</v>
      </c>
      <c r="Q1949" t="s">
        <v>8293</v>
      </c>
      <c r="R1949" s="10" t="s">
        <v>8317</v>
      </c>
      <c r="S1949" t="s">
        <v>8347</v>
      </c>
      <c r="T1949">
        <f t="shared" si="157"/>
        <v>101</v>
      </c>
      <c r="U1949">
        <f t="shared" si="158"/>
        <v>35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4">
        <f t="shared" si="155"/>
        <v>42473.604270833333</v>
      </c>
      <c r="L1950" s="13">
        <f t="shared" si="154"/>
        <v>2016</v>
      </c>
      <c r="M1950" s="14">
        <f t="shared" si="156"/>
        <v>42527.709722222222</v>
      </c>
      <c r="N1950" t="b">
        <v>1</v>
      </c>
      <c r="O1950">
        <v>4245</v>
      </c>
      <c r="P1950" t="b">
        <v>1</v>
      </c>
      <c r="Q1950" t="s">
        <v>8293</v>
      </c>
      <c r="R1950" s="10" t="s">
        <v>8317</v>
      </c>
      <c r="S1950" t="s">
        <v>8347</v>
      </c>
      <c r="T1950">
        <f t="shared" si="157"/>
        <v>800</v>
      </c>
      <c r="U1950">
        <f t="shared" si="158"/>
        <v>188.51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4">
        <f t="shared" si="155"/>
        <v>41800.423043981478</v>
      </c>
      <c r="L1951" s="13">
        <f t="shared" si="154"/>
        <v>2014</v>
      </c>
      <c r="M1951" s="14">
        <f t="shared" si="156"/>
        <v>41830.423043981478</v>
      </c>
      <c r="N1951" t="b">
        <v>1</v>
      </c>
      <c r="O1951">
        <v>943</v>
      </c>
      <c r="P1951" t="b">
        <v>1</v>
      </c>
      <c r="Q1951" t="s">
        <v>8293</v>
      </c>
      <c r="R1951" s="10" t="s">
        <v>8317</v>
      </c>
      <c r="S1951" t="s">
        <v>8347</v>
      </c>
      <c r="T1951">
        <f t="shared" si="157"/>
        <v>106</v>
      </c>
      <c r="U1951">
        <f t="shared" si="158"/>
        <v>56.2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4">
        <f t="shared" si="155"/>
        <v>40624.181400462963</v>
      </c>
      <c r="L1952" s="13">
        <f t="shared" si="154"/>
        <v>2011</v>
      </c>
      <c r="M1952" s="14">
        <f t="shared" si="156"/>
        <v>40655.181400462963</v>
      </c>
      <c r="N1952" t="b">
        <v>1</v>
      </c>
      <c r="O1952">
        <v>1876</v>
      </c>
      <c r="P1952" t="b">
        <v>1</v>
      </c>
      <c r="Q1952" t="s">
        <v>8293</v>
      </c>
      <c r="R1952" s="10" t="s">
        <v>8317</v>
      </c>
      <c r="S1952" t="s">
        <v>8347</v>
      </c>
      <c r="T1952">
        <f t="shared" si="157"/>
        <v>201</v>
      </c>
      <c r="U1952">
        <f t="shared" si="158"/>
        <v>51.31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4">
        <f t="shared" si="155"/>
        <v>42651.420567129629</v>
      </c>
      <c r="L1953" s="13">
        <f t="shared" si="154"/>
        <v>2016</v>
      </c>
      <c r="M1953" s="14">
        <f t="shared" si="156"/>
        <v>42681.462233796294</v>
      </c>
      <c r="N1953" t="b">
        <v>1</v>
      </c>
      <c r="O1953">
        <v>834</v>
      </c>
      <c r="P1953" t="b">
        <v>1</v>
      </c>
      <c r="Q1953" t="s">
        <v>8293</v>
      </c>
      <c r="R1953" s="10" t="s">
        <v>8317</v>
      </c>
      <c r="S1953" t="s">
        <v>8347</v>
      </c>
      <c r="T1953">
        <f t="shared" si="157"/>
        <v>212</v>
      </c>
      <c r="U1953">
        <f t="shared" si="158"/>
        <v>127.36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4">
        <f t="shared" si="155"/>
        <v>41526.60665509259</v>
      </c>
      <c r="L1954" s="13">
        <f t="shared" si="154"/>
        <v>2013</v>
      </c>
      <c r="M1954" s="14">
        <f t="shared" si="156"/>
        <v>41563.60665509259</v>
      </c>
      <c r="N1954" t="b">
        <v>1</v>
      </c>
      <c r="O1954">
        <v>682</v>
      </c>
      <c r="P1954" t="b">
        <v>1</v>
      </c>
      <c r="Q1954" t="s">
        <v>8293</v>
      </c>
      <c r="R1954" s="10" t="s">
        <v>8317</v>
      </c>
      <c r="S1954" t="s">
        <v>8347</v>
      </c>
      <c r="T1954">
        <f t="shared" si="157"/>
        <v>198</v>
      </c>
      <c r="U1954">
        <f t="shared" si="158"/>
        <v>101.86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4">
        <f t="shared" si="155"/>
        <v>40941.199826388889</v>
      </c>
      <c r="L1955" s="13">
        <f t="shared" si="154"/>
        <v>2012</v>
      </c>
      <c r="M1955" s="14">
        <f t="shared" si="156"/>
        <v>40970.125</v>
      </c>
      <c r="N1955" t="b">
        <v>1</v>
      </c>
      <c r="O1955">
        <v>147</v>
      </c>
      <c r="P1955" t="b">
        <v>1</v>
      </c>
      <c r="Q1955" t="s">
        <v>8293</v>
      </c>
      <c r="R1955" s="10" t="s">
        <v>8317</v>
      </c>
      <c r="S1955" t="s">
        <v>8347</v>
      </c>
      <c r="T1955">
        <f t="shared" si="157"/>
        <v>226</v>
      </c>
      <c r="U1955">
        <f t="shared" si="158"/>
        <v>230.56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4">
        <f t="shared" si="155"/>
        <v>42394.580740740741</v>
      </c>
      <c r="L1956" s="13">
        <f t="shared" si="154"/>
        <v>2016</v>
      </c>
      <c r="M1956" s="14">
        <f t="shared" si="156"/>
        <v>42441.208333333328</v>
      </c>
      <c r="N1956" t="b">
        <v>1</v>
      </c>
      <c r="O1956">
        <v>415</v>
      </c>
      <c r="P1956" t="b">
        <v>1</v>
      </c>
      <c r="Q1956" t="s">
        <v>8293</v>
      </c>
      <c r="R1956" s="10" t="s">
        <v>8317</v>
      </c>
      <c r="S1956" t="s">
        <v>8347</v>
      </c>
      <c r="T1956">
        <f t="shared" si="157"/>
        <v>699</v>
      </c>
      <c r="U1956">
        <f t="shared" si="158"/>
        <v>842.11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4">
        <f t="shared" si="155"/>
        <v>41020.271770833337</v>
      </c>
      <c r="L1957" s="13">
        <f t="shared" si="154"/>
        <v>2012</v>
      </c>
      <c r="M1957" s="14">
        <f t="shared" si="156"/>
        <v>41052.791666666664</v>
      </c>
      <c r="N1957" t="b">
        <v>1</v>
      </c>
      <c r="O1957">
        <v>290</v>
      </c>
      <c r="P1957" t="b">
        <v>1</v>
      </c>
      <c r="Q1957" t="s">
        <v>8293</v>
      </c>
      <c r="R1957" s="10" t="s">
        <v>8317</v>
      </c>
      <c r="S1957" t="s">
        <v>8347</v>
      </c>
      <c r="T1957">
        <f t="shared" si="157"/>
        <v>399</v>
      </c>
      <c r="U1957">
        <f t="shared" si="158"/>
        <v>577.28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4">
        <f t="shared" si="155"/>
        <v>42067.923668981486</v>
      </c>
      <c r="L1958" s="13">
        <f t="shared" si="154"/>
        <v>2015</v>
      </c>
      <c r="M1958" s="14">
        <f t="shared" si="156"/>
        <v>42112.882002314815</v>
      </c>
      <c r="N1958" t="b">
        <v>1</v>
      </c>
      <c r="O1958">
        <v>365</v>
      </c>
      <c r="P1958" t="b">
        <v>1</v>
      </c>
      <c r="Q1958" t="s">
        <v>8293</v>
      </c>
      <c r="R1958" s="10" t="s">
        <v>8317</v>
      </c>
      <c r="S1958" t="s">
        <v>8347</v>
      </c>
      <c r="T1958">
        <f t="shared" si="157"/>
        <v>294</v>
      </c>
      <c r="U1958">
        <f t="shared" si="158"/>
        <v>483.34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4">
        <f t="shared" si="155"/>
        <v>41179.098530092589</v>
      </c>
      <c r="L1959" s="13">
        <f t="shared" si="154"/>
        <v>2012</v>
      </c>
      <c r="M1959" s="14">
        <f t="shared" si="156"/>
        <v>41209.098530092589</v>
      </c>
      <c r="N1959" t="b">
        <v>1</v>
      </c>
      <c r="O1959">
        <v>660</v>
      </c>
      <c r="P1959" t="b">
        <v>1</v>
      </c>
      <c r="Q1959" t="s">
        <v>8293</v>
      </c>
      <c r="R1959" s="10" t="s">
        <v>8317</v>
      </c>
      <c r="S1959" t="s">
        <v>8347</v>
      </c>
      <c r="T1959">
        <f t="shared" si="157"/>
        <v>168</v>
      </c>
      <c r="U1959">
        <f t="shared" si="158"/>
        <v>76.14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4">
        <f t="shared" si="155"/>
        <v>41326.987974537034</v>
      </c>
      <c r="L1960" s="13">
        <f t="shared" si="154"/>
        <v>2013</v>
      </c>
      <c r="M1960" s="14">
        <f t="shared" si="156"/>
        <v>41356.94630787037</v>
      </c>
      <c r="N1960" t="b">
        <v>1</v>
      </c>
      <c r="O1960">
        <v>1356</v>
      </c>
      <c r="P1960" t="b">
        <v>1</v>
      </c>
      <c r="Q1960" t="s">
        <v>8293</v>
      </c>
      <c r="R1960" s="10" t="s">
        <v>8317</v>
      </c>
      <c r="S1960" t="s">
        <v>8347</v>
      </c>
      <c r="T1960">
        <f t="shared" si="157"/>
        <v>1436</v>
      </c>
      <c r="U1960">
        <f t="shared" si="158"/>
        <v>74.11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4">
        <f t="shared" si="155"/>
        <v>41871.845601851855</v>
      </c>
      <c r="L1961" s="13">
        <f t="shared" si="154"/>
        <v>2014</v>
      </c>
      <c r="M1961" s="14">
        <f t="shared" si="156"/>
        <v>41913</v>
      </c>
      <c r="N1961" t="b">
        <v>1</v>
      </c>
      <c r="O1961">
        <v>424</v>
      </c>
      <c r="P1961" t="b">
        <v>1</v>
      </c>
      <c r="Q1961" t="s">
        <v>8293</v>
      </c>
      <c r="R1961" s="10" t="s">
        <v>8317</v>
      </c>
      <c r="S1961" t="s">
        <v>8347</v>
      </c>
      <c r="T1961">
        <f t="shared" si="157"/>
        <v>157</v>
      </c>
      <c r="U1961">
        <f t="shared" si="158"/>
        <v>36.97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4">
        <f t="shared" si="155"/>
        <v>41964.362743055557</v>
      </c>
      <c r="L1962" s="13">
        <f t="shared" si="154"/>
        <v>2014</v>
      </c>
      <c r="M1962" s="14">
        <f t="shared" si="156"/>
        <v>41994.362743055557</v>
      </c>
      <c r="N1962" t="b">
        <v>1</v>
      </c>
      <c r="O1962">
        <v>33</v>
      </c>
      <c r="P1962" t="b">
        <v>1</v>
      </c>
      <c r="Q1962" t="s">
        <v>8293</v>
      </c>
      <c r="R1962" s="10" t="s">
        <v>8317</v>
      </c>
      <c r="S1962" t="s">
        <v>8347</v>
      </c>
      <c r="T1962">
        <f t="shared" si="157"/>
        <v>118</v>
      </c>
      <c r="U1962">
        <f t="shared" si="158"/>
        <v>2500.9699999999998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4">
        <f t="shared" si="155"/>
        <v>41148.194641203707</v>
      </c>
      <c r="L1963" s="13">
        <f t="shared" si="154"/>
        <v>2012</v>
      </c>
      <c r="M1963" s="14">
        <f t="shared" si="156"/>
        <v>41188.165972222225</v>
      </c>
      <c r="N1963" t="b">
        <v>1</v>
      </c>
      <c r="O1963">
        <v>1633</v>
      </c>
      <c r="P1963" t="b">
        <v>1</v>
      </c>
      <c r="Q1963" t="s">
        <v>8293</v>
      </c>
      <c r="R1963" s="10" t="s">
        <v>8317</v>
      </c>
      <c r="S1963" t="s">
        <v>8347</v>
      </c>
      <c r="T1963">
        <f t="shared" si="157"/>
        <v>1105</v>
      </c>
      <c r="U1963">
        <f t="shared" si="158"/>
        <v>67.69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4">
        <f t="shared" si="155"/>
        <v>41742.780509259261</v>
      </c>
      <c r="L1964" s="13">
        <f t="shared" si="154"/>
        <v>2014</v>
      </c>
      <c r="M1964" s="14">
        <f t="shared" si="156"/>
        <v>41772.780509259261</v>
      </c>
      <c r="N1964" t="b">
        <v>1</v>
      </c>
      <c r="O1964">
        <v>306</v>
      </c>
      <c r="P1964" t="b">
        <v>1</v>
      </c>
      <c r="Q1964" t="s">
        <v>8293</v>
      </c>
      <c r="R1964" s="10" t="s">
        <v>8317</v>
      </c>
      <c r="S1964" t="s">
        <v>8347</v>
      </c>
      <c r="T1964">
        <f t="shared" si="157"/>
        <v>193</v>
      </c>
      <c r="U1964">
        <f t="shared" si="158"/>
        <v>63.05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4">
        <f t="shared" si="155"/>
        <v>41863.429791666669</v>
      </c>
      <c r="L1965" s="13">
        <f t="shared" si="154"/>
        <v>2014</v>
      </c>
      <c r="M1965" s="14">
        <f t="shared" si="156"/>
        <v>41898.429791666669</v>
      </c>
      <c r="N1965" t="b">
        <v>1</v>
      </c>
      <c r="O1965">
        <v>205</v>
      </c>
      <c r="P1965" t="b">
        <v>1</v>
      </c>
      <c r="Q1965" t="s">
        <v>8293</v>
      </c>
      <c r="R1965" s="10" t="s">
        <v>8317</v>
      </c>
      <c r="S1965" t="s">
        <v>8347</v>
      </c>
      <c r="T1965">
        <f t="shared" si="157"/>
        <v>127</v>
      </c>
      <c r="U1965">
        <f t="shared" si="158"/>
        <v>117.6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4">
        <f t="shared" si="155"/>
        <v>42452.272824074069</v>
      </c>
      <c r="L1966" s="13">
        <f t="shared" si="154"/>
        <v>2016</v>
      </c>
      <c r="M1966" s="14">
        <f t="shared" si="156"/>
        <v>42482.272824074069</v>
      </c>
      <c r="N1966" t="b">
        <v>1</v>
      </c>
      <c r="O1966">
        <v>1281</v>
      </c>
      <c r="P1966" t="b">
        <v>1</v>
      </c>
      <c r="Q1966" t="s">
        <v>8293</v>
      </c>
      <c r="R1966" s="10" t="s">
        <v>8317</v>
      </c>
      <c r="S1966" t="s">
        <v>8347</v>
      </c>
      <c r="T1966">
        <f t="shared" si="157"/>
        <v>260</v>
      </c>
      <c r="U1966">
        <f t="shared" si="158"/>
        <v>180.75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4">
        <f t="shared" si="155"/>
        <v>40898.089236111111</v>
      </c>
      <c r="L1967" s="13">
        <f t="shared" si="154"/>
        <v>2011</v>
      </c>
      <c r="M1967" s="14">
        <f t="shared" si="156"/>
        <v>40920.041666666664</v>
      </c>
      <c r="N1967" t="b">
        <v>1</v>
      </c>
      <c r="O1967">
        <v>103</v>
      </c>
      <c r="P1967" t="b">
        <v>1</v>
      </c>
      <c r="Q1967" t="s">
        <v>8293</v>
      </c>
      <c r="R1967" s="10" t="s">
        <v>8317</v>
      </c>
      <c r="S1967" t="s">
        <v>8347</v>
      </c>
      <c r="T1967">
        <f t="shared" si="157"/>
        <v>262</v>
      </c>
      <c r="U1967">
        <f t="shared" si="158"/>
        <v>127.32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4">
        <f t="shared" si="155"/>
        <v>41835.540486111109</v>
      </c>
      <c r="L1968" s="13">
        <f t="shared" si="154"/>
        <v>2014</v>
      </c>
      <c r="M1968" s="14">
        <f t="shared" si="156"/>
        <v>41865.540486111109</v>
      </c>
      <c r="N1968" t="b">
        <v>1</v>
      </c>
      <c r="O1968">
        <v>1513</v>
      </c>
      <c r="P1968" t="b">
        <v>1</v>
      </c>
      <c r="Q1968" t="s">
        <v>8293</v>
      </c>
      <c r="R1968" s="10" t="s">
        <v>8317</v>
      </c>
      <c r="S1968" t="s">
        <v>8347</v>
      </c>
      <c r="T1968">
        <f t="shared" si="157"/>
        <v>207</v>
      </c>
      <c r="U1968">
        <f t="shared" si="158"/>
        <v>136.63999999999999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4">
        <f t="shared" si="155"/>
        <v>41730.663530092592</v>
      </c>
      <c r="L1969" s="13">
        <f t="shared" si="154"/>
        <v>2014</v>
      </c>
      <c r="M1969" s="14">
        <f t="shared" si="156"/>
        <v>41760.663530092592</v>
      </c>
      <c r="N1969" t="b">
        <v>1</v>
      </c>
      <c r="O1969">
        <v>405</v>
      </c>
      <c r="P1969" t="b">
        <v>1</v>
      </c>
      <c r="Q1969" t="s">
        <v>8293</v>
      </c>
      <c r="R1969" s="10" t="s">
        <v>8317</v>
      </c>
      <c r="S1969" t="s">
        <v>8347</v>
      </c>
      <c r="T1969">
        <f t="shared" si="157"/>
        <v>370</v>
      </c>
      <c r="U1969">
        <f t="shared" si="158"/>
        <v>182.78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4">
        <f t="shared" si="155"/>
        <v>42676.586979166663</v>
      </c>
      <c r="L1970" s="13">
        <f t="shared" si="154"/>
        <v>2016</v>
      </c>
      <c r="M1970" s="14">
        <f t="shared" si="156"/>
        <v>42707.628645833334</v>
      </c>
      <c r="N1970" t="b">
        <v>1</v>
      </c>
      <c r="O1970">
        <v>510</v>
      </c>
      <c r="P1970" t="b">
        <v>1</v>
      </c>
      <c r="Q1970" t="s">
        <v>8293</v>
      </c>
      <c r="R1970" s="10" t="s">
        <v>8317</v>
      </c>
      <c r="S1970" t="s">
        <v>8347</v>
      </c>
      <c r="T1970">
        <f t="shared" si="157"/>
        <v>285</v>
      </c>
      <c r="U1970">
        <f t="shared" si="158"/>
        <v>279.38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4">
        <f t="shared" si="155"/>
        <v>42557.792453703703</v>
      </c>
      <c r="L1971" s="13">
        <f t="shared" si="154"/>
        <v>2016</v>
      </c>
      <c r="M1971" s="14">
        <f t="shared" si="156"/>
        <v>42587.792453703703</v>
      </c>
      <c r="N1971" t="b">
        <v>1</v>
      </c>
      <c r="O1971">
        <v>1887</v>
      </c>
      <c r="P1971" t="b">
        <v>1</v>
      </c>
      <c r="Q1971" t="s">
        <v>8293</v>
      </c>
      <c r="R1971" s="10" t="s">
        <v>8317</v>
      </c>
      <c r="S1971" t="s">
        <v>8347</v>
      </c>
      <c r="T1971">
        <f t="shared" si="157"/>
        <v>579</v>
      </c>
      <c r="U1971">
        <f t="shared" si="158"/>
        <v>61.38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4">
        <f t="shared" si="155"/>
        <v>41324.193298611113</v>
      </c>
      <c r="L1972" s="13">
        <f t="shared" si="154"/>
        <v>2013</v>
      </c>
      <c r="M1972" s="14">
        <f t="shared" si="156"/>
        <v>41384.151631944449</v>
      </c>
      <c r="N1972" t="b">
        <v>1</v>
      </c>
      <c r="O1972">
        <v>701</v>
      </c>
      <c r="P1972" t="b">
        <v>1</v>
      </c>
      <c r="Q1972" t="s">
        <v>8293</v>
      </c>
      <c r="R1972" s="10" t="s">
        <v>8317</v>
      </c>
      <c r="S1972" t="s">
        <v>8347</v>
      </c>
      <c r="T1972">
        <f t="shared" si="157"/>
        <v>1132</v>
      </c>
      <c r="U1972">
        <f t="shared" si="158"/>
        <v>80.73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4">
        <f t="shared" si="155"/>
        <v>41561.500706018516</v>
      </c>
      <c r="L1973" s="13">
        <f t="shared" si="154"/>
        <v>2013</v>
      </c>
      <c r="M1973" s="14">
        <f t="shared" si="156"/>
        <v>41593.166666666664</v>
      </c>
      <c r="N1973" t="b">
        <v>1</v>
      </c>
      <c r="O1973">
        <v>3863</v>
      </c>
      <c r="P1973" t="b">
        <v>1</v>
      </c>
      <c r="Q1973" t="s">
        <v>8293</v>
      </c>
      <c r="R1973" s="10" t="s">
        <v>8317</v>
      </c>
      <c r="S1973" t="s">
        <v>8347</v>
      </c>
      <c r="T1973">
        <f t="shared" si="157"/>
        <v>263</v>
      </c>
      <c r="U1973">
        <f t="shared" si="158"/>
        <v>272.36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4">
        <f t="shared" si="155"/>
        <v>41201.012083333335</v>
      </c>
      <c r="L1974" s="13">
        <f t="shared" si="154"/>
        <v>2012</v>
      </c>
      <c r="M1974" s="14">
        <f t="shared" si="156"/>
        <v>41231.053749999999</v>
      </c>
      <c r="N1974" t="b">
        <v>1</v>
      </c>
      <c r="O1974">
        <v>238</v>
      </c>
      <c r="P1974" t="b">
        <v>1</v>
      </c>
      <c r="Q1974" t="s">
        <v>8293</v>
      </c>
      <c r="R1974" s="10" t="s">
        <v>8317</v>
      </c>
      <c r="S1974" t="s">
        <v>8347</v>
      </c>
      <c r="T1974">
        <f t="shared" si="157"/>
        <v>674</v>
      </c>
      <c r="U1974">
        <f t="shared" si="158"/>
        <v>70.849999999999994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4">
        <f t="shared" si="155"/>
        <v>42549.722962962958</v>
      </c>
      <c r="L1975" s="13">
        <f t="shared" si="154"/>
        <v>2016</v>
      </c>
      <c r="M1975" s="14">
        <f t="shared" si="156"/>
        <v>42588.291666666672</v>
      </c>
      <c r="N1975" t="b">
        <v>1</v>
      </c>
      <c r="O1975">
        <v>2051</v>
      </c>
      <c r="P1975" t="b">
        <v>1</v>
      </c>
      <c r="Q1975" t="s">
        <v>8293</v>
      </c>
      <c r="R1975" s="10" t="s">
        <v>8317</v>
      </c>
      <c r="S1975" t="s">
        <v>8347</v>
      </c>
      <c r="T1975">
        <f t="shared" si="157"/>
        <v>257</v>
      </c>
      <c r="U1975">
        <f t="shared" si="158"/>
        <v>247.94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4">
        <f t="shared" si="155"/>
        <v>41445.334131944444</v>
      </c>
      <c r="L1976" s="13">
        <f t="shared" si="154"/>
        <v>2013</v>
      </c>
      <c r="M1976" s="14">
        <f t="shared" si="156"/>
        <v>41505.334131944444</v>
      </c>
      <c r="N1976" t="b">
        <v>1</v>
      </c>
      <c r="O1976">
        <v>402</v>
      </c>
      <c r="P1976" t="b">
        <v>1</v>
      </c>
      <c r="Q1976" t="s">
        <v>8293</v>
      </c>
      <c r="R1976" s="10" t="s">
        <v>8317</v>
      </c>
      <c r="S1976" t="s">
        <v>8347</v>
      </c>
      <c r="T1976">
        <f t="shared" si="157"/>
        <v>375</v>
      </c>
      <c r="U1976">
        <f t="shared" si="158"/>
        <v>186.81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4">
        <f t="shared" si="155"/>
        <v>41313.755219907405</v>
      </c>
      <c r="L1977" s="13">
        <f t="shared" si="154"/>
        <v>2013</v>
      </c>
      <c r="M1977" s="14">
        <f t="shared" si="156"/>
        <v>41343.755219907405</v>
      </c>
      <c r="N1977" t="b">
        <v>1</v>
      </c>
      <c r="O1977">
        <v>253</v>
      </c>
      <c r="P1977" t="b">
        <v>1</v>
      </c>
      <c r="Q1977" t="s">
        <v>8293</v>
      </c>
      <c r="R1977" s="10" t="s">
        <v>8317</v>
      </c>
      <c r="S1977" t="s">
        <v>8347</v>
      </c>
      <c r="T1977">
        <f t="shared" si="157"/>
        <v>209</v>
      </c>
      <c r="U1977">
        <f t="shared" si="158"/>
        <v>131.99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4">
        <f t="shared" si="155"/>
        <v>41438.899594907409</v>
      </c>
      <c r="L1978" s="13">
        <f t="shared" si="154"/>
        <v>2013</v>
      </c>
      <c r="M1978" s="14">
        <f t="shared" si="156"/>
        <v>41468.899594907409</v>
      </c>
      <c r="N1978" t="b">
        <v>1</v>
      </c>
      <c r="O1978">
        <v>473</v>
      </c>
      <c r="P1978" t="b">
        <v>1</v>
      </c>
      <c r="Q1978" t="s">
        <v>8293</v>
      </c>
      <c r="R1978" s="10" t="s">
        <v>8317</v>
      </c>
      <c r="S1978" t="s">
        <v>8347</v>
      </c>
      <c r="T1978">
        <f t="shared" si="157"/>
        <v>347</v>
      </c>
      <c r="U1978">
        <f t="shared" si="158"/>
        <v>29.31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4">
        <f t="shared" si="155"/>
        <v>42311.216898148152</v>
      </c>
      <c r="L1979" s="13">
        <f t="shared" si="154"/>
        <v>2015</v>
      </c>
      <c r="M1979" s="14">
        <f t="shared" si="156"/>
        <v>42357.332638888889</v>
      </c>
      <c r="N1979" t="b">
        <v>1</v>
      </c>
      <c r="O1979">
        <v>821</v>
      </c>
      <c r="P1979" t="b">
        <v>1</v>
      </c>
      <c r="Q1979" t="s">
        <v>8293</v>
      </c>
      <c r="R1979" s="10" t="s">
        <v>8317</v>
      </c>
      <c r="S1979" t="s">
        <v>8347</v>
      </c>
      <c r="T1979">
        <f t="shared" si="157"/>
        <v>402</v>
      </c>
      <c r="U1979">
        <f t="shared" si="158"/>
        <v>245.02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4">
        <f t="shared" si="155"/>
        <v>41039.225601851853</v>
      </c>
      <c r="L1980" s="13">
        <f t="shared" si="154"/>
        <v>2012</v>
      </c>
      <c r="M1980" s="14">
        <f t="shared" si="156"/>
        <v>41072.291666666664</v>
      </c>
      <c r="N1980" t="b">
        <v>1</v>
      </c>
      <c r="O1980">
        <v>388</v>
      </c>
      <c r="P1980" t="b">
        <v>1</v>
      </c>
      <c r="Q1980" t="s">
        <v>8293</v>
      </c>
      <c r="R1980" s="10" t="s">
        <v>8317</v>
      </c>
      <c r="S1980" t="s">
        <v>8347</v>
      </c>
      <c r="T1980">
        <f t="shared" si="157"/>
        <v>1027</v>
      </c>
      <c r="U1980">
        <f t="shared" si="158"/>
        <v>1323.25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4">
        <f t="shared" si="155"/>
        <v>42290.460023148145</v>
      </c>
      <c r="L1981" s="13">
        <f t="shared" si="154"/>
        <v>2015</v>
      </c>
      <c r="M1981" s="14">
        <f t="shared" si="156"/>
        <v>42327.207638888889</v>
      </c>
      <c r="N1981" t="b">
        <v>1</v>
      </c>
      <c r="O1981">
        <v>813</v>
      </c>
      <c r="P1981" t="b">
        <v>1</v>
      </c>
      <c r="Q1981" t="s">
        <v>8293</v>
      </c>
      <c r="R1981" s="10" t="s">
        <v>8317</v>
      </c>
      <c r="S1981" t="s">
        <v>8347</v>
      </c>
      <c r="T1981">
        <f t="shared" si="157"/>
        <v>115</v>
      </c>
      <c r="U1981">
        <f t="shared" si="158"/>
        <v>282.66000000000003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4">
        <f t="shared" si="155"/>
        <v>42423.542384259257</v>
      </c>
      <c r="L1982" s="13">
        <f t="shared" si="154"/>
        <v>2016</v>
      </c>
      <c r="M1982" s="14">
        <f t="shared" si="156"/>
        <v>42463.500717592593</v>
      </c>
      <c r="N1982" t="b">
        <v>1</v>
      </c>
      <c r="O1982">
        <v>1945</v>
      </c>
      <c r="P1982" t="b">
        <v>1</v>
      </c>
      <c r="Q1982" t="s">
        <v>8293</v>
      </c>
      <c r="R1982" s="10" t="s">
        <v>8317</v>
      </c>
      <c r="S1982" t="s">
        <v>8347</v>
      </c>
      <c r="T1982">
        <f t="shared" si="157"/>
        <v>355</v>
      </c>
      <c r="U1982">
        <f t="shared" si="158"/>
        <v>91.21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4">
        <f t="shared" si="155"/>
        <v>41799.725289351853</v>
      </c>
      <c r="L1983" s="13">
        <f t="shared" si="154"/>
        <v>2014</v>
      </c>
      <c r="M1983" s="14">
        <f t="shared" si="156"/>
        <v>41829.725289351853</v>
      </c>
      <c r="N1983" t="b">
        <v>0</v>
      </c>
      <c r="O1983">
        <v>12</v>
      </c>
      <c r="P1983" t="b">
        <v>0</v>
      </c>
      <c r="Q1983" t="s">
        <v>8294</v>
      </c>
      <c r="R1983" s="10" t="s">
        <v>8336</v>
      </c>
      <c r="S1983" t="s">
        <v>8348</v>
      </c>
      <c r="T1983">
        <f t="shared" si="157"/>
        <v>5</v>
      </c>
      <c r="U1983">
        <f t="shared" si="158"/>
        <v>31.75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4">
        <f t="shared" si="155"/>
        <v>42678.586655092593</v>
      </c>
      <c r="L1984" s="13">
        <f t="shared" si="154"/>
        <v>2016</v>
      </c>
      <c r="M1984" s="14">
        <f t="shared" si="156"/>
        <v>42708.628321759257</v>
      </c>
      <c r="N1984" t="b">
        <v>0</v>
      </c>
      <c r="O1984">
        <v>0</v>
      </c>
      <c r="P1984" t="b">
        <v>0</v>
      </c>
      <c r="Q1984" t="s">
        <v>8294</v>
      </c>
      <c r="R1984" s="10" t="s">
        <v>8336</v>
      </c>
      <c r="S1984" t="s">
        <v>8348</v>
      </c>
      <c r="T1984">
        <f t="shared" si="157"/>
        <v>0</v>
      </c>
      <c r="U1984">
        <f t="shared" si="158"/>
        <v>0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4">
        <f t="shared" si="155"/>
        <v>42593.011782407411</v>
      </c>
      <c r="L1985" s="13">
        <f t="shared" si="154"/>
        <v>2016</v>
      </c>
      <c r="M1985" s="14">
        <f t="shared" si="156"/>
        <v>42615.291666666672</v>
      </c>
      <c r="N1985" t="b">
        <v>0</v>
      </c>
      <c r="O1985">
        <v>16</v>
      </c>
      <c r="P1985" t="b">
        <v>0</v>
      </c>
      <c r="Q1985" t="s">
        <v>8294</v>
      </c>
      <c r="R1985" s="10" t="s">
        <v>8336</v>
      </c>
      <c r="S1985" t="s">
        <v>8348</v>
      </c>
      <c r="T1985">
        <f t="shared" si="157"/>
        <v>4</v>
      </c>
      <c r="U1985">
        <f t="shared" si="158"/>
        <v>88.69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4">
        <f t="shared" si="155"/>
        <v>41913.790289351848</v>
      </c>
      <c r="L1986" s="13">
        <f t="shared" si="154"/>
        <v>2014</v>
      </c>
      <c r="M1986" s="14">
        <f t="shared" si="156"/>
        <v>41973.831956018519</v>
      </c>
      <c r="N1986" t="b">
        <v>0</v>
      </c>
      <c r="O1986">
        <v>7</v>
      </c>
      <c r="P1986" t="b">
        <v>0</v>
      </c>
      <c r="Q1986" t="s">
        <v>8294</v>
      </c>
      <c r="R1986" s="10" t="s">
        <v>8336</v>
      </c>
      <c r="S1986" t="s">
        <v>8348</v>
      </c>
      <c r="T1986">
        <f t="shared" si="157"/>
        <v>21</v>
      </c>
      <c r="U1986">
        <f t="shared" si="158"/>
        <v>453.14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4">
        <f t="shared" si="155"/>
        <v>42555.698738425926</v>
      </c>
      <c r="L1987" s="13">
        <f t="shared" ref="L1987:L2050" si="159">YEAR(K1987)</f>
        <v>2016</v>
      </c>
      <c r="M1987" s="14">
        <f t="shared" si="156"/>
        <v>42584.958333333328</v>
      </c>
      <c r="N1987" t="b">
        <v>0</v>
      </c>
      <c r="O1987">
        <v>4</v>
      </c>
      <c r="P1987" t="b">
        <v>0</v>
      </c>
      <c r="Q1987" t="s">
        <v>8294</v>
      </c>
      <c r="R1987" s="10" t="s">
        <v>8336</v>
      </c>
      <c r="S1987" t="s">
        <v>8348</v>
      </c>
      <c r="T1987">
        <f t="shared" si="157"/>
        <v>3</v>
      </c>
      <c r="U1987">
        <f t="shared" si="158"/>
        <v>12.75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4">
        <f t="shared" si="155"/>
        <v>42413.433831018512</v>
      </c>
      <c r="L1988" s="13">
        <f t="shared" si="159"/>
        <v>2016</v>
      </c>
      <c r="M1988" s="14">
        <f t="shared" si="156"/>
        <v>42443.392164351855</v>
      </c>
      <c r="N1988" t="b">
        <v>0</v>
      </c>
      <c r="O1988">
        <v>1</v>
      </c>
      <c r="P1988" t="b">
        <v>0</v>
      </c>
      <c r="Q1988" t="s">
        <v>8294</v>
      </c>
      <c r="R1988" s="10" t="s">
        <v>8336</v>
      </c>
      <c r="S1988" t="s">
        <v>8348</v>
      </c>
      <c r="T1988">
        <f t="shared" si="157"/>
        <v>0</v>
      </c>
      <c r="U1988">
        <f t="shared" si="158"/>
        <v>1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4">
        <f t="shared" si="155"/>
        <v>42034.639768518522</v>
      </c>
      <c r="L1989" s="13">
        <f t="shared" si="159"/>
        <v>2015</v>
      </c>
      <c r="M1989" s="14">
        <f t="shared" si="156"/>
        <v>42064.639768518522</v>
      </c>
      <c r="N1989" t="b">
        <v>0</v>
      </c>
      <c r="O1989">
        <v>28</v>
      </c>
      <c r="P1989" t="b">
        <v>0</v>
      </c>
      <c r="Q1989" t="s">
        <v>8294</v>
      </c>
      <c r="R1989" s="10" t="s">
        <v>8336</v>
      </c>
      <c r="S1989" t="s">
        <v>8348</v>
      </c>
      <c r="T1989">
        <f t="shared" si="157"/>
        <v>42</v>
      </c>
      <c r="U1989">
        <f t="shared" si="158"/>
        <v>83.43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4">
        <f t="shared" si="155"/>
        <v>42206.763217592597</v>
      </c>
      <c r="L1990" s="13">
        <f t="shared" si="159"/>
        <v>2015</v>
      </c>
      <c r="M1990" s="14">
        <f t="shared" si="156"/>
        <v>42236.763217592597</v>
      </c>
      <c r="N1990" t="b">
        <v>0</v>
      </c>
      <c r="O1990">
        <v>1</v>
      </c>
      <c r="P1990" t="b">
        <v>0</v>
      </c>
      <c r="Q1990" t="s">
        <v>8294</v>
      </c>
      <c r="R1990" s="10" t="s">
        <v>8336</v>
      </c>
      <c r="S1990" t="s">
        <v>8348</v>
      </c>
      <c r="T1990">
        <f t="shared" si="157"/>
        <v>0</v>
      </c>
      <c r="U1990">
        <f t="shared" si="158"/>
        <v>25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4">
        <f t="shared" si="155"/>
        <v>42685.680648148147</v>
      </c>
      <c r="L1991" s="13">
        <f t="shared" si="159"/>
        <v>2016</v>
      </c>
      <c r="M1991" s="14">
        <f t="shared" si="156"/>
        <v>42715.680648148147</v>
      </c>
      <c r="N1991" t="b">
        <v>0</v>
      </c>
      <c r="O1991">
        <v>1</v>
      </c>
      <c r="P1991" t="b">
        <v>0</v>
      </c>
      <c r="Q1991" t="s">
        <v>8294</v>
      </c>
      <c r="R1991" s="10" t="s">
        <v>8336</v>
      </c>
      <c r="S1991" t="s">
        <v>8348</v>
      </c>
      <c r="T1991">
        <f t="shared" si="157"/>
        <v>1</v>
      </c>
      <c r="U1991">
        <f t="shared" si="158"/>
        <v>50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4">
        <f t="shared" si="155"/>
        <v>42398.195972222224</v>
      </c>
      <c r="L1992" s="13">
        <f t="shared" si="159"/>
        <v>2016</v>
      </c>
      <c r="M1992" s="14">
        <f t="shared" si="156"/>
        <v>42413.195972222224</v>
      </c>
      <c r="N1992" t="b">
        <v>0</v>
      </c>
      <c r="O1992">
        <v>5</v>
      </c>
      <c r="P1992" t="b">
        <v>0</v>
      </c>
      <c r="Q1992" t="s">
        <v>8294</v>
      </c>
      <c r="R1992" s="10" t="s">
        <v>8336</v>
      </c>
      <c r="S1992" t="s">
        <v>8348</v>
      </c>
      <c r="T1992">
        <f t="shared" si="157"/>
        <v>17</v>
      </c>
      <c r="U1992">
        <f t="shared" si="158"/>
        <v>101.8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4">
        <f t="shared" si="155"/>
        <v>42167.89335648148</v>
      </c>
      <c r="L1993" s="13">
        <f t="shared" si="159"/>
        <v>2015</v>
      </c>
      <c r="M1993" s="14">
        <f t="shared" si="156"/>
        <v>42188.89335648148</v>
      </c>
      <c r="N1993" t="b">
        <v>0</v>
      </c>
      <c r="O1993">
        <v>3</v>
      </c>
      <c r="P1993" t="b">
        <v>0</v>
      </c>
      <c r="Q1993" t="s">
        <v>8294</v>
      </c>
      <c r="R1993" s="10" t="s">
        <v>8336</v>
      </c>
      <c r="S1993" t="s">
        <v>8348</v>
      </c>
      <c r="T1993">
        <f t="shared" si="157"/>
        <v>7</v>
      </c>
      <c r="U1993">
        <f t="shared" si="158"/>
        <v>46.67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4">
        <f t="shared" ref="K1994:K2057" si="160">(((J1994/60)/60)/24)+DATE(1970,1,1)</f>
        <v>42023.143414351856</v>
      </c>
      <c r="L1994" s="13">
        <f t="shared" si="159"/>
        <v>2015</v>
      </c>
      <c r="M1994" s="14">
        <f t="shared" ref="M1994:M2057" si="161">(((I1994/60)/60)/24)+DATE(1970,1,1)</f>
        <v>42053.143414351856</v>
      </c>
      <c r="N1994" t="b">
        <v>0</v>
      </c>
      <c r="O1994">
        <v>2</v>
      </c>
      <c r="P1994" t="b">
        <v>0</v>
      </c>
      <c r="Q1994" t="s">
        <v>8294</v>
      </c>
      <c r="R1994" s="10" t="s">
        <v>8336</v>
      </c>
      <c r="S1994" t="s">
        <v>8348</v>
      </c>
      <c r="T1994">
        <f t="shared" ref="T1994:T2057" si="162">ROUND(E1994/D1994*100,0)</f>
        <v>0</v>
      </c>
      <c r="U1994">
        <f t="shared" ref="U1994:U2057" si="163">IFERROR(ROUND(E1994/O1994,2),0)</f>
        <v>1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4">
        <f t="shared" si="160"/>
        <v>42329.58839120371</v>
      </c>
      <c r="L1995" s="13">
        <f t="shared" si="159"/>
        <v>2015</v>
      </c>
      <c r="M1995" s="14">
        <f t="shared" si="161"/>
        <v>42359.58839120371</v>
      </c>
      <c r="N1995" t="b">
        <v>0</v>
      </c>
      <c r="O1995">
        <v>0</v>
      </c>
      <c r="P1995" t="b">
        <v>0</v>
      </c>
      <c r="Q1995" t="s">
        <v>8294</v>
      </c>
      <c r="R1995" s="10" t="s">
        <v>8336</v>
      </c>
      <c r="S1995" t="s">
        <v>8348</v>
      </c>
      <c r="T1995">
        <f t="shared" si="162"/>
        <v>0</v>
      </c>
      <c r="U1995">
        <f t="shared" si="163"/>
        <v>0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4">
        <f t="shared" si="160"/>
        <v>42651.006273148145</v>
      </c>
      <c r="L1996" s="13">
        <f t="shared" si="159"/>
        <v>2016</v>
      </c>
      <c r="M1996" s="14">
        <f t="shared" si="161"/>
        <v>42711.047939814816</v>
      </c>
      <c r="N1996" t="b">
        <v>0</v>
      </c>
      <c r="O1996">
        <v>0</v>
      </c>
      <c r="P1996" t="b">
        <v>0</v>
      </c>
      <c r="Q1996" t="s">
        <v>8294</v>
      </c>
      <c r="R1996" s="10" t="s">
        <v>8336</v>
      </c>
      <c r="S1996" t="s">
        <v>8348</v>
      </c>
      <c r="T1996">
        <f t="shared" si="162"/>
        <v>0</v>
      </c>
      <c r="U1996">
        <f t="shared" si="163"/>
        <v>0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4">
        <f t="shared" si="160"/>
        <v>42181.902037037042</v>
      </c>
      <c r="L1997" s="13">
        <f t="shared" si="159"/>
        <v>2015</v>
      </c>
      <c r="M1997" s="14">
        <f t="shared" si="161"/>
        <v>42201.902037037042</v>
      </c>
      <c r="N1997" t="b">
        <v>0</v>
      </c>
      <c r="O1997">
        <v>3</v>
      </c>
      <c r="P1997" t="b">
        <v>0</v>
      </c>
      <c r="Q1997" t="s">
        <v>8294</v>
      </c>
      <c r="R1997" s="10" t="s">
        <v>8336</v>
      </c>
      <c r="S1997" t="s">
        <v>8348</v>
      </c>
      <c r="T1997">
        <f t="shared" si="162"/>
        <v>8</v>
      </c>
      <c r="U1997">
        <f t="shared" si="163"/>
        <v>26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4">
        <f t="shared" si="160"/>
        <v>41800.819571759261</v>
      </c>
      <c r="L1998" s="13">
        <f t="shared" si="159"/>
        <v>2014</v>
      </c>
      <c r="M1998" s="14">
        <f t="shared" si="161"/>
        <v>41830.819571759261</v>
      </c>
      <c r="N1998" t="b">
        <v>0</v>
      </c>
      <c r="O1998">
        <v>0</v>
      </c>
      <c r="P1998" t="b">
        <v>0</v>
      </c>
      <c r="Q1998" t="s">
        <v>8294</v>
      </c>
      <c r="R1998" s="10" t="s">
        <v>8336</v>
      </c>
      <c r="S1998" t="s">
        <v>8348</v>
      </c>
      <c r="T1998">
        <f t="shared" si="162"/>
        <v>0</v>
      </c>
      <c r="U1998">
        <f t="shared" si="163"/>
        <v>0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4">
        <f t="shared" si="160"/>
        <v>41847.930694444447</v>
      </c>
      <c r="L1999" s="13">
        <f t="shared" si="159"/>
        <v>2014</v>
      </c>
      <c r="M1999" s="14">
        <f t="shared" si="161"/>
        <v>41877.930694444447</v>
      </c>
      <c r="N1999" t="b">
        <v>0</v>
      </c>
      <c r="O1999">
        <v>0</v>
      </c>
      <c r="P1999" t="b">
        <v>0</v>
      </c>
      <c r="Q1999" t="s">
        <v>8294</v>
      </c>
      <c r="R1999" s="10" t="s">
        <v>8336</v>
      </c>
      <c r="S1999" t="s">
        <v>8348</v>
      </c>
      <c r="T1999">
        <f t="shared" si="162"/>
        <v>0</v>
      </c>
      <c r="U1999">
        <f t="shared" si="163"/>
        <v>0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4">
        <f t="shared" si="160"/>
        <v>41807.118495370371</v>
      </c>
      <c r="L2000" s="13">
        <f t="shared" si="159"/>
        <v>2014</v>
      </c>
      <c r="M2000" s="14">
        <f t="shared" si="161"/>
        <v>41852.118495370371</v>
      </c>
      <c r="N2000" t="b">
        <v>0</v>
      </c>
      <c r="O2000">
        <v>3</v>
      </c>
      <c r="P2000" t="b">
        <v>0</v>
      </c>
      <c r="Q2000" t="s">
        <v>8294</v>
      </c>
      <c r="R2000" s="10" t="s">
        <v>8336</v>
      </c>
      <c r="S2000" t="s">
        <v>8348</v>
      </c>
      <c r="T2000">
        <f t="shared" si="162"/>
        <v>26</v>
      </c>
      <c r="U2000">
        <f t="shared" si="163"/>
        <v>218.33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4">
        <f t="shared" si="160"/>
        <v>41926.482731481483</v>
      </c>
      <c r="L2001" s="13">
        <f t="shared" si="159"/>
        <v>2014</v>
      </c>
      <c r="M2001" s="14">
        <f t="shared" si="161"/>
        <v>41956.524398148147</v>
      </c>
      <c r="N2001" t="b">
        <v>0</v>
      </c>
      <c r="O2001">
        <v>7</v>
      </c>
      <c r="P2001" t="b">
        <v>0</v>
      </c>
      <c r="Q2001" t="s">
        <v>8294</v>
      </c>
      <c r="R2001" s="10" t="s">
        <v>8336</v>
      </c>
      <c r="S2001" t="s">
        <v>8348</v>
      </c>
      <c r="T2001">
        <f t="shared" si="162"/>
        <v>1</v>
      </c>
      <c r="U2001">
        <f t="shared" si="163"/>
        <v>33.71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4">
        <f t="shared" si="160"/>
        <v>42345.951539351852</v>
      </c>
      <c r="L2002" s="13">
        <f t="shared" si="159"/>
        <v>2015</v>
      </c>
      <c r="M2002" s="14">
        <f t="shared" si="161"/>
        <v>42375.951539351852</v>
      </c>
      <c r="N2002" t="b">
        <v>0</v>
      </c>
      <c r="O2002">
        <v>25</v>
      </c>
      <c r="P2002" t="b">
        <v>0</v>
      </c>
      <c r="Q2002" t="s">
        <v>8294</v>
      </c>
      <c r="R2002" s="10" t="s">
        <v>8336</v>
      </c>
      <c r="S2002" t="s">
        <v>8348</v>
      </c>
      <c r="T2002">
        <f t="shared" si="162"/>
        <v>13</v>
      </c>
      <c r="U2002">
        <f t="shared" si="163"/>
        <v>25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4">
        <f t="shared" si="160"/>
        <v>42136.209675925929</v>
      </c>
      <c r="L2003" s="13">
        <f t="shared" si="159"/>
        <v>2015</v>
      </c>
      <c r="M2003" s="14">
        <f t="shared" si="161"/>
        <v>42167.833333333328</v>
      </c>
      <c r="N2003" t="b">
        <v>1</v>
      </c>
      <c r="O2003">
        <v>1637</v>
      </c>
      <c r="P2003" t="b">
        <v>1</v>
      </c>
      <c r="Q2003" t="s">
        <v>8293</v>
      </c>
      <c r="R2003" s="10" t="s">
        <v>8317</v>
      </c>
      <c r="S2003" t="s">
        <v>8347</v>
      </c>
      <c r="T2003">
        <f t="shared" si="162"/>
        <v>382</v>
      </c>
      <c r="U2003">
        <f t="shared" si="163"/>
        <v>128.38999999999999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4">
        <f t="shared" si="160"/>
        <v>42728.71230324074</v>
      </c>
      <c r="L2004" s="13">
        <f t="shared" si="159"/>
        <v>2016</v>
      </c>
      <c r="M2004" s="14">
        <f t="shared" si="161"/>
        <v>42758.71230324074</v>
      </c>
      <c r="N2004" t="b">
        <v>1</v>
      </c>
      <c r="O2004">
        <v>1375</v>
      </c>
      <c r="P2004" t="b">
        <v>1</v>
      </c>
      <c r="Q2004" t="s">
        <v>8293</v>
      </c>
      <c r="R2004" s="10" t="s">
        <v>8317</v>
      </c>
      <c r="S2004" t="s">
        <v>8347</v>
      </c>
      <c r="T2004">
        <f t="shared" si="162"/>
        <v>217</v>
      </c>
      <c r="U2004">
        <f t="shared" si="163"/>
        <v>78.83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4">
        <f t="shared" si="160"/>
        <v>40347.125601851854</v>
      </c>
      <c r="L2005" s="13">
        <f t="shared" si="159"/>
        <v>2010</v>
      </c>
      <c r="M2005" s="14">
        <f t="shared" si="161"/>
        <v>40361.958333333336</v>
      </c>
      <c r="N2005" t="b">
        <v>1</v>
      </c>
      <c r="O2005">
        <v>17</v>
      </c>
      <c r="P2005" t="b">
        <v>1</v>
      </c>
      <c r="Q2005" t="s">
        <v>8293</v>
      </c>
      <c r="R2005" s="10" t="s">
        <v>8317</v>
      </c>
      <c r="S2005" t="s">
        <v>8347</v>
      </c>
      <c r="T2005">
        <f t="shared" si="162"/>
        <v>312</v>
      </c>
      <c r="U2005">
        <f t="shared" si="163"/>
        <v>91.76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4">
        <f t="shared" si="160"/>
        <v>41800.604895833334</v>
      </c>
      <c r="L2006" s="13">
        <f t="shared" si="159"/>
        <v>2014</v>
      </c>
      <c r="M2006" s="14">
        <f t="shared" si="161"/>
        <v>41830.604895833334</v>
      </c>
      <c r="N2006" t="b">
        <v>1</v>
      </c>
      <c r="O2006">
        <v>354</v>
      </c>
      <c r="P2006" t="b">
        <v>1</v>
      </c>
      <c r="Q2006" t="s">
        <v>8293</v>
      </c>
      <c r="R2006" s="10" t="s">
        <v>8317</v>
      </c>
      <c r="S2006" t="s">
        <v>8347</v>
      </c>
      <c r="T2006">
        <f t="shared" si="162"/>
        <v>234</v>
      </c>
      <c r="U2006">
        <f t="shared" si="163"/>
        <v>331.1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4">
        <f t="shared" si="160"/>
        <v>41535.812708333331</v>
      </c>
      <c r="L2007" s="13">
        <f t="shared" si="159"/>
        <v>2013</v>
      </c>
      <c r="M2007" s="14">
        <f t="shared" si="161"/>
        <v>41563.165972222225</v>
      </c>
      <c r="N2007" t="b">
        <v>1</v>
      </c>
      <c r="O2007">
        <v>191</v>
      </c>
      <c r="P2007" t="b">
        <v>1</v>
      </c>
      <c r="Q2007" t="s">
        <v>8293</v>
      </c>
      <c r="R2007" s="10" t="s">
        <v>8317</v>
      </c>
      <c r="S2007" t="s">
        <v>8347</v>
      </c>
      <c r="T2007">
        <f t="shared" si="162"/>
        <v>124</v>
      </c>
      <c r="U2007">
        <f t="shared" si="163"/>
        <v>194.26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4">
        <f t="shared" si="160"/>
        <v>41941.500520833331</v>
      </c>
      <c r="L2008" s="13">
        <f t="shared" si="159"/>
        <v>2014</v>
      </c>
      <c r="M2008" s="14">
        <f t="shared" si="161"/>
        <v>41976.542187500003</v>
      </c>
      <c r="N2008" t="b">
        <v>1</v>
      </c>
      <c r="O2008">
        <v>303</v>
      </c>
      <c r="P2008" t="b">
        <v>1</v>
      </c>
      <c r="Q2008" t="s">
        <v>8293</v>
      </c>
      <c r="R2008" s="10" t="s">
        <v>8317</v>
      </c>
      <c r="S2008" t="s">
        <v>8347</v>
      </c>
      <c r="T2008">
        <f t="shared" si="162"/>
        <v>248</v>
      </c>
      <c r="U2008">
        <f t="shared" si="163"/>
        <v>408.98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4">
        <f t="shared" si="160"/>
        <v>40347.837800925925</v>
      </c>
      <c r="L2009" s="13">
        <f t="shared" si="159"/>
        <v>2010</v>
      </c>
      <c r="M2009" s="14">
        <f t="shared" si="161"/>
        <v>40414.166666666664</v>
      </c>
      <c r="N2009" t="b">
        <v>1</v>
      </c>
      <c r="O2009">
        <v>137</v>
      </c>
      <c r="P2009" t="b">
        <v>1</v>
      </c>
      <c r="Q2009" t="s">
        <v>8293</v>
      </c>
      <c r="R2009" s="10" t="s">
        <v>8317</v>
      </c>
      <c r="S2009" t="s">
        <v>8347</v>
      </c>
      <c r="T2009">
        <f t="shared" si="162"/>
        <v>116</v>
      </c>
      <c r="U2009">
        <f t="shared" si="163"/>
        <v>84.46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4">
        <f t="shared" si="160"/>
        <v>40761.604421296295</v>
      </c>
      <c r="L2010" s="13">
        <f t="shared" si="159"/>
        <v>2011</v>
      </c>
      <c r="M2010" s="14">
        <f t="shared" si="161"/>
        <v>40805.604421296295</v>
      </c>
      <c r="N2010" t="b">
        <v>1</v>
      </c>
      <c r="O2010">
        <v>41</v>
      </c>
      <c r="P2010" t="b">
        <v>1</v>
      </c>
      <c r="Q2010" t="s">
        <v>8293</v>
      </c>
      <c r="R2010" s="10" t="s">
        <v>8317</v>
      </c>
      <c r="S2010" t="s">
        <v>8347</v>
      </c>
      <c r="T2010">
        <f t="shared" si="162"/>
        <v>117</v>
      </c>
      <c r="U2010">
        <f t="shared" si="163"/>
        <v>44.85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4">
        <f t="shared" si="160"/>
        <v>42661.323414351849</v>
      </c>
      <c r="L2011" s="13">
        <f t="shared" si="159"/>
        <v>2016</v>
      </c>
      <c r="M2011" s="14">
        <f t="shared" si="161"/>
        <v>42697.365081018521</v>
      </c>
      <c r="N2011" t="b">
        <v>1</v>
      </c>
      <c r="O2011">
        <v>398</v>
      </c>
      <c r="P2011" t="b">
        <v>1</v>
      </c>
      <c r="Q2011" t="s">
        <v>8293</v>
      </c>
      <c r="R2011" s="10" t="s">
        <v>8317</v>
      </c>
      <c r="S2011" t="s">
        <v>8347</v>
      </c>
      <c r="T2011">
        <f t="shared" si="162"/>
        <v>305</v>
      </c>
      <c r="U2011">
        <f t="shared" si="163"/>
        <v>383.36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4">
        <f t="shared" si="160"/>
        <v>42570.996423611112</v>
      </c>
      <c r="L2012" s="13">
        <f t="shared" si="159"/>
        <v>2016</v>
      </c>
      <c r="M2012" s="14">
        <f t="shared" si="161"/>
        <v>42600.996423611112</v>
      </c>
      <c r="N2012" t="b">
        <v>1</v>
      </c>
      <c r="O2012">
        <v>1737</v>
      </c>
      <c r="P2012" t="b">
        <v>1</v>
      </c>
      <c r="Q2012" t="s">
        <v>8293</v>
      </c>
      <c r="R2012" s="10" t="s">
        <v>8317</v>
      </c>
      <c r="S2012" t="s">
        <v>8347</v>
      </c>
      <c r="T2012">
        <f t="shared" si="162"/>
        <v>320</v>
      </c>
      <c r="U2012">
        <f t="shared" si="163"/>
        <v>55.28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4">
        <f t="shared" si="160"/>
        <v>42347.358483796299</v>
      </c>
      <c r="L2013" s="13">
        <f t="shared" si="159"/>
        <v>2015</v>
      </c>
      <c r="M2013" s="14">
        <f t="shared" si="161"/>
        <v>42380.958333333328</v>
      </c>
      <c r="N2013" t="b">
        <v>1</v>
      </c>
      <c r="O2013">
        <v>971</v>
      </c>
      <c r="P2013" t="b">
        <v>1</v>
      </c>
      <c r="Q2013" t="s">
        <v>8293</v>
      </c>
      <c r="R2013" s="10" t="s">
        <v>8317</v>
      </c>
      <c r="S2013" t="s">
        <v>8347</v>
      </c>
      <c r="T2013">
        <f t="shared" si="162"/>
        <v>820</v>
      </c>
      <c r="U2013">
        <f t="shared" si="163"/>
        <v>422.02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4">
        <f t="shared" si="160"/>
        <v>42010.822233796294</v>
      </c>
      <c r="L2014" s="13">
        <f t="shared" si="159"/>
        <v>2015</v>
      </c>
      <c r="M2014" s="14">
        <f t="shared" si="161"/>
        <v>42040.822233796294</v>
      </c>
      <c r="N2014" t="b">
        <v>1</v>
      </c>
      <c r="O2014">
        <v>183</v>
      </c>
      <c r="P2014" t="b">
        <v>1</v>
      </c>
      <c r="Q2014" t="s">
        <v>8293</v>
      </c>
      <c r="R2014" s="10" t="s">
        <v>8317</v>
      </c>
      <c r="S2014" t="s">
        <v>8347</v>
      </c>
      <c r="T2014">
        <f t="shared" si="162"/>
        <v>235</v>
      </c>
      <c r="U2014">
        <f t="shared" si="163"/>
        <v>64.180000000000007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4">
        <f t="shared" si="160"/>
        <v>42499.960810185185</v>
      </c>
      <c r="L2015" s="13">
        <f t="shared" si="159"/>
        <v>2016</v>
      </c>
      <c r="M2015" s="14">
        <f t="shared" si="161"/>
        <v>42559.960810185185</v>
      </c>
      <c r="N2015" t="b">
        <v>1</v>
      </c>
      <c r="O2015">
        <v>4562</v>
      </c>
      <c r="P2015" t="b">
        <v>1</v>
      </c>
      <c r="Q2015" t="s">
        <v>8293</v>
      </c>
      <c r="R2015" s="10" t="s">
        <v>8317</v>
      </c>
      <c r="S2015" t="s">
        <v>8347</v>
      </c>
      <c r="T2015">
        <f t="shared" si="162"/>
        <v>495</v>
      </c>
      <c r="U2015">
        <f t="shared" si="163"/>
        <v>173.58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4">
        <f t="shared" si="160"/>
        <v>41324.214571759258</v>
      </c>
      <c r="L2016" s="13">
        <f t="shared" si="159"/>
        <v>2013</v>
      </c>
      <c r="M2016" s="14">
        <f t="shared" si="161"/>
        <v>41358.172905092593</v>
      </c>
      <c r="N2016" t="b">
        <v>1</v>
      </c>
      <c r="O2016">
        <v>26457</v>
      </c>
      <c r="P2016" t="b">
        <v>1</v>
      </c>
      <c r="Q2016" t="s">
        <v>8293</v>
      </c>
      <c r="R2016" s="10" t="s">
        <v>8317</v>
      </c>
      <c r="S2016" t="s">
        <v>8347</v>
      </c>
      <c r="T2016">
        <f t="shared" si="162"/>
        <v>7814</v>
      </c>
      <c r="U2016">
        <f t="shared" si="163"/>
        <v>88.6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4">
        <f t="shared" si="160"/>
        <v>40765.876886574071</v>
      </c>
      <c r="L2017" s="13">
        <f t="shared" si="159"/>
        <v>2011</v>
      </c>
      <c r="M2017" s="14">
        <f t="shared" si="161"/>
        <v>40795.876886574071</v>
      </c>
      <c r="N2017" t="b">
        <v>1</v>
      </c>
      <c r="O2017">
        <v>162</v>
      </c>
      <c r="P2017" t="b">
        <v>1</v>
      </c>
      <c r="Q2017" t="s">
        <v>8293</v>
      </c>
      <c r="R2017" s="10" t="s">
        <v>8317</v>
      </c>
      <c r="S2017" t="s">
        <v>8347</v>
      </c>
      <c r="T2017">
        <f t="shared" si="162"/>
        <v>113</v>
      </c>
      <c r="U2017">
        <f t="shared" si="163"/>
        <v>50.22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4">
        <f t="shared" si="160"/>
        <v>41312.88077546296</v>
      </c>
      <c r="L2018" s="13">
        <f t="shared" si="159"/>
        <v>2013</v>
      </c>
      <c r="M2018" s="14">
        <f t="shared" si="161"/>
        <v>41342.88077546296</v>
      </c>
      <c r="N2018" t="b">
        <v>1</v>
      </c>
      <c r="O2018">
        <v>479</v>
      </c>
      <c r="P2018" t="b">
        <v>1</v>
      </c>
      <c r="Q2018" t="s">
        <v>8293</v>
      </c>
      <c r="R2018" s="10" t="s">
        <v>8317</v>
      </c>
      <c r="S2018" t="s">
        <v>8347</v>
      </c>
      <c r="T2018">
        <f t="shared" si="162"/>
        <v>922</v>
      </c>
      <c r="U2018">
        <f t="shared" si="163"/>
        <v>192.39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4">
        <f t="shared" si="160"/>
        <v>40961.057349537034</v>
      </c>
      <c r="L2019" s="13">
        <f t="shared" si="159"/>
        <v>2012</v>
      </c>
      <c r="M2019" s="14">
        <f t="shared" si="161"/>
        <v>40992.166666666664</v>
      </c>
      <c r="N2019" t="b">
        <v>1</v>
      </c>
      <c r="O2019">
        <v>426</v>
      </c>
      <c r="P2019" t="b">
        <v>1</v>
      </c>
      <c r="Q2019" t="s">
        <v>8293</v>
      </c>
      <c r="R2019" s="10" t="s">
        <v>8317</v>
      </c>
      <c r="S2019" t="s">
        <v>8347</v>
      </c>
      <c r="T2019">
        <f t="shared" si="162"/>
        <v>125</v>
      </c>
      <c r="U2019">
        <f t="shared" si="163"/>
        <v>73.42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4">
        <f t="shared" si="160"/>
        <v>42199.365844907406</v>
      </c>
      <c r="L2020" s="13">
        <f t="shared" si="159"/>
        <v>2015</v>
      </c>
      <c r="M2020" s="14">
        <f t="shared" si="161"/>
        <v>42229.365844907406</v>
      </c>
      <c r="N2020" t="b">
        <v>1</v>
      </c>
      <c r="O2020">
        <v>450</v>
      </c>
      <c r="P2020" t="b">
        <v>1</v>
      </c>
      <c r="Q2020" t="s">
        <v>8293</v>
      </c>
      <c r="R2020" s="10" t="s">
        <v>8317</v>
      </c>
      <c r="S2020" t="s">
        <v>8347</v>
      </c>
      <c r="T2020">
        <f t="shared" si="162"/>
        <v>102</v>
      </c>
      <c r="U2020">
        <f t="shared" si="163"/>
        <v>147.68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4">
        <f t="shared" si="160"/>
        <v>42605.70857638889</v>
      </c>
      <c r="L2021" s="13">
        <f t="shared" si="159"/>
        <v>2016</v>
      </c>
      <c r="M2021" s="14">
        <f t="shared" si="161"/>
        <v>42635.70857638889</v>
      </c>
      <c r="N2021" t="b">
        <v>1</v>
      </c>
      <c r="O2021">
        <v>1780</v>
      </c>
      <c r="P2021" t="b">
        <v>1</v>
      </c>
      <c r="Q2021" t="s">
        <v>8293</v>
      </c>
      <c r="R2021" s="10" t="s">
        <v>8317</v>
      </c>
      <c r="S2021" t="s">
        <v>8347</v>
      </c>
      <c r="T2021">
        <f t="shared" si="162"/>
        <v>485</v>
      </c>
      <c r="U2021">
        <f t="shared" si="163"/>
        <v>108.97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4">
        <f t="shared" si="160"/>
        <v>41737.097499999996</v>
      </c>
      <c r="L2022" s="13">
        <f t="shared" si="159"/>
        <v>2014</v>
      </c>
      <c r="M2022" s="14">
        <f t="shared" si="161"/>
        <v>41773.961111111108</v>
      </c>
      <c r="N2022" t="b">
        <v>1</v>
      </c>
      <c r="O2022">
        <v>122</v>
      </c>
      <c r="P2022" t="b">
        <v>1</v>
      </c>
      <c r="Q2022" t="s">
        <v>8293</v>
      </c>
      <c r="R2022" s="10" t="s">
        <v>8317</v>
      </c>
      <c r="S2022" t="s">
        <v>8347</v>
      </c>
      <c r="T2022">
        <f t="shared" si="162"/>
        <v>192</v>
      </c>
      <c r="U2022">
        <f t="shared" si="163"/>
        <v>23.65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4">
        <f t="shared" si="160"/>
        <v>41861.070567129631</v>
      </c>
      <c r="L2023" s="13">
        <f t="shared" si="159"/>
        <v>2014</v>
      </c>
      <c r="M2023" s="14">
        <f t="shared" si="161"/>
        <v>41906.070567129631</v>
      </c>
      <c r="N2023" t="b">
        <v>1</v>
      </c>
      <c r="O2023">
        <v>95</v>
      </c>
      <c r="P2023" t="b">
        <v>1</v>
      </c>
      <c r="Q2023" t="s">
        <v>8293</v>
      </c>
      <c r="R2023" s="10" t="s">
        <v>8317</v>
      </c>
      <c r="S2023" t="s">
        <v>8347</v>
      </c>
      <c r="T2023">
        <f t="shared" si="162"/>
        <v>281</v>
      </c>
      <c r="U2023">
        <f t="shared" si="163"/>
        <v>147.94999999999999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4">
        <f t="shared" si="160"/>
        <v>42502.569120370375</v>
      </c>
      <c r="L2024" s="13">
        <f t="shared" si="159"/>
        <v>2016</v>
      </c>
      <c r="M2024" s="14">
        <f t="shared" si="161"/>
        <v>42532.569120370375</v>
      </c>
      <c r="N2024" t="b">
        <v>1</v>
      </c>
      <c r="O2024">
        <v>325</v>
      </c>
      <c r="P2024" t="b">
        <v>1</v>
      </c>
      <c r="Q2024" t="s">
        <v>8293</v>
      </c>
      <c r="R2024" s="10" t="s">
        <v>8317</v>
      </c>
      <c r="S2024" t="s">
        <v>8347</v>
      </c>
      <c r="T2024">
        <f t="shared" si="162"/>
        <v>125</v>
      </c>
      <c r="U2024">
        <f t="shared" si="163"/>
        <v>385.04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4">
        <f t="shared" si="160"/>
        <v>42136.420752314814</v>
      </c>
      <c r="L2025" s="13">
        <f t="shared" si="159"/>
        <v>2015</v>
      </c>
      <c r="M2025" s="14">
        <f t="shared" si="161"/>
        <v>42166.420752314814</v>
      </c>
      <c r="N2025" t="b">
        <v>1</v>
      </c>
      <c r="O2025">
        <v>353</v>
      </c>
      <c r="P2025" t="b">
        <v>1</v>
      </c>
      <c r="Q2025" t="s">
        <v>8293</v>
      </c>
      <c r="R2025" s="10" t="s">
        <v>8317</v>
      </c>
      <c r="S2025" t="s">
        <v>8347</v>
      </c>
      <c r="T2025">
        <f t="shared" si="162"/>
        <v>161</v>
      </c>
      <c r="U2025">
        <f t="shared" si="163"/>
        <v>457.39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4">
        <f t="shared" si="160"/>
        <v>41099.966944444444</v>
      </c>
      <c r="L2026" s="13">
        <f t="shared" si="159"/>
        <v>2012</v>
      </c>
      <c r="M2026" s="14">
        <f t="shared" si="161"/>
        <v>41134.125</v>
      </c>
      <c r="N2026" t="b">
        <v>1</v>
      </c>
      <c r="O2026">
        <v>105</v>
      </c>
      <c r="P2026" t="b">
        <v>1</v>
      </c>
      <c r="Q2026" t="s">
        <v>8293</v>
      </c>
      <c r="R2026" s="10" t="s">
        <v>8317</v>
      </c>
      <c r="S2026" t="s">
        <v>8347</v>
      </c>
      <c r="T2026">
        <f t="shared" si="162"/>
        <v>585</v>
      </c>
      <c r="U2026">
        <f t="shared" si="163"/>
        <v>222.99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4">
        <f t="shared" si="160"/>
        <v>42136.184560185182</v>
      </c>
      <c r="L2027" s="13">
        <f t="shared" si="159"/>
        <v>2015</v>
      </c>
      <c r="M2027" s="14">
        <f t="shared" si="161"/>
        <v>42166.184560185182</v>
      </c>
      <c r="N2027" t="b">
        <v>1</v>
      </c>
      <c r="O2027">
        <v>729</v>
      </c>
      <c r="P2027" t="b">
        <v>1</v>
      </c>
      <c r="Q2027" t="s">
        <v>8293</v>
      </c>
      <c r="R2027" s="10" t="s">
        <v>8317</v>
      </c>
      <c r="S2027" t="s">
        <v>8347</v>
      </c>
      <c r="T2027">
        <f t="shared" si="162"/>
        <v>201</v>
      </c>
      <c r="U2027">
        <f t="shared" si="163"/>
        <v>220.74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4">
        <f t="shared" si="160"/>
        <v>41704.735937500001</v>
      </c>
      <c r="L2028" s="13">
        <f t="shared" si="159"/>
        <v>2014</v>
      </c>
      <c r="M2028" s="14">
        <f t="shared" si="161"/>
        <v>41750.165972222225</v>
      </c>
      <c r="N2028" t="b">
        <v>1</v>
      </c>
      <c r="O2028">
        <v>454</v>
      </c>
      <c r="P2028" t="b">
        <v>1</v>
      </c>
      <c r="Q2028" t="s">
        <v>8293</v>
      </c>
      <c r="R2028" s="10" t="s">
        <v>8317</v>
      </c>
      <c r="S2028" t="s">
        <v>8347</v>
      </c>
      <c r="T2028">
        <f t="shared" si="162"/>
        <v>133</v>
      </c>
      <c r="U2028">
        <f t="shared" si="163"/>
        <v>73.5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4">
        <f t="shared" si="160"/>
        <v>42048.813877314817</v>
      </c>
      <c r="L2029" s="13">
        <f t="shared" si="159"/>
        <v>2015</v>
      </c>
      <c r="M2029" s="14">
        <f t="shared" si="161"/>
        <v>42093.772210648152</v>
      </c>
      <c r="N2029" t="b">
        <v>1</v>
      </c>
      <c r="O2029">
        <v>539</v>
      </c>
      <c r="P2029" t="b">
        <v>1</v>
      </c>
      <c r="Q2029" t="s">
        <v>8293</v>
      </c>
      <c r="R2029" s="10" t="s">
        <v>8317</v>
      </c>
      <c r="S2029" t="s">
        <v>8347</v>
      </c>
      <c r="T2029">
        <f t="shared" si="162"/>
        <v>120</v>
      </c>
      <c r="U2029">
        <f t="shared" si="163"/>
        <v>223.1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4">
        <f t="shared" si="160"/>
        <v>40215.919050925928</v>
      </c>
      <c r="L2030" s="13">
        <f t="shared" si="159"/>
        <v>2010</v>
      </c>
      <c r="M2030" s="14">
        <f t="shared" si="161"/>
        <v>40252.913194444445</v>
      </c>
      <c r="N2030" t="b">
        <v>1</v>
      </c>
      <c r="O2030">
        <v>79</v>
      </c>
      <c r="P2030" t="b">
        <v>1</v>
      </c>
      <c r="Q2030" t="s">
        <v>8293</v>
      </c>
      <c r="R2030" s="10" t="s">
        <v>8317</v>
      </c>
      <c r="S2030" t="s">
        <v>8347</v>
      </c>
      <c r="T2030">
        <f t="shared" si="162"/>
        <v>126</v>
      </c>
      <c r="U2030">
        <f t="shared" si="163"/>
        <v>47.91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4">
        <f t="shared" si="160"/>
        <v>41848.021770833337</v>
      </c>
      <c r="L2031" s="13">
        <f t="shared" si="159"/>
        <v>2014</v>
      </c>
      <c r="M2031" s="14">
        <f t="shared" si="161"/>
        <v>41878.021770833337</v>
      </c>
      <c r="N2031" t="b">
        <v>1</v>
      </c>
      <c r="O2031">
        <v>94</v>
      </c>
      <c r="P2031" t="b">
        <v>1</v>
      </c>
      <c r="Q2031" t="s">
        <v>8293</v>
      </c>
      <c r="R2031" s="10" t="s">
        <v>8317</v>
      </c>
      <c r="S2031" t="s">
        <v>8347</v>
      </c>
      <c r="T2031">
        <f t="shared" si="162"/>
        <v>361</v>
      </c>
      <c r="U2031">
        <f t="shared" si="163"/>
        <v>96.06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4">
        <f t="shared" si="160"/>
        <v>41212.996481481481</v>
      </c>
      <c r="L2032" s="13">
        <f t="shared" si="159"/>
        <v>2012</v>
      </c>
      <c r="M2032" s="14">
        <f t="shared" si="161"/>
        <v>41242.996481481481</v>
      </c>
      <c r="N2032" t="b">
        <v>1</v>
      </c>
      <c r="O2032">
        <v>625</v>
      </c>
      <c r="P2032" t="b">
        <v>1</v>
      </c>
      <c r="Q2032" t="s">
        <v>8293</v>
      </c>
      <c r="R2032" s="10" t="s">
        <v>8317</v>
      </c>
      <c r="S2032" t="s">
        <v>8347</v>
      </c>
      <c r="T2032">
        <f t="shared" si="162"/>
        <v>226</v>
      </c>
      <c r="U2032">
        <f t="shared" si="163"/>
        <v>118.61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4">
        <f t="shared" si="160"/>
        <v>41975.329317129625</v>
      </c>
      <c r="L2033" s="13">
        <f t="shared" si="159"/>
        <v>2014</v>
      </c>
      <c r="M2033" s="14">
        <f t="shared" si="161"/>
        <v>42013.041666666672</v>
      </c>
      <c r="N2033" t="b">
        <v>1</v>
      </c>
      <c r="O2033">
        <v>508</v>
      </c>
      <c r="P2033" t="b">
        <v>1</v>
      </c>
      <c r="Q2033" t="s">
        <v>8293</v>
      </c>
      <c r="R2033" s="10" t="s">
        <v>8317</v>
      </c>
      <c r="S2033" t="s">
        <v>8347</v>
      </c>
      <c r="T2033">
        <f t="shared" si="162"/>
        <v>120</v>
      </c>
      <c r="U2033">
        <f t="shared" si="163"/>
        <v>118.45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4">
        <f t="shared" si="160"/>
        <v>42689.565671296295</v>
      </c>
      <c r="L2034" s="13">
        <f t="shared" si="159"/>
        <v>2016</v>
      </c>
      <c r="M2034" s="14">
        <f t="shared" si="161"/>
        <v>42719.208333333328</v>
      </c>
      <c r="N2034" t="b">
        <v>1</v>
      </c>
      <c r="O2034">
        <v>531</v>
      </c>
      <c r="P2034" t="b">
        <v>1</v>
      </c>
      <c r="Q2034" t="s">
        <v>8293</v>
      </c>
      <c r="R2034" s="10" t="s">
        <v>8317</v>
      </c>
      <c r="S2034" t="s">
        <v>8347</v>
      </c>
      <c r="T2034">
        <f t="shared" si="162"/>
        <v>304</v>
      </c>
      <c r="U2034">
        <f t="shared" si="163"/>
        <v>143.21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4">
        <f t="shared" si="160"/>
        <v>41725.082384259258</v>
      </c>
      <c r="L2035" s="13">
        <f t="shared" si="159"/>
        <v>2014</v>
      </c>
      <c r="M2035" s="14">
        <f t="shared" si="161"/>
        <v>41755.082384259258</v>
      </c>
      <c r="N2035" t="b">
        <v>1</v>
      </c>
      <c r="O2035">
        <v>158</v>
      </c>
      <c r="P2035" t="b">
        <v>1</v>
      </c>
      <c r="Q2035" t="s">
        <v>8293</v>
      </c>
      <c r="R2035" s="10" t="s">
        <v>8317</v>
      </c>
      <c r="S2035" t="s">
        <v>8347</v>
      </c>
      <c r="T2035">
        <f t="shared" si="162"/>
        <v>179</v>
      </c>
      <c r="U2035">
        <f t="shared" si="163"/>
        <v>282.72000000000003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4">
        <f t="shared" si="160"/>
        <v>42076.130011574074</v>
      </c>
      <c r="L2036" s="13">
        <f t="shared" si="159"/>
        <v>2015</v>
      </c>
      <c r="M2036" s="14">
        <f t="shared" si="161"/>
        <v>42131.290277777778</v>
      </c>
      <c r="N2036" t="b">
        <v>1</v>
      </c>
      <c r="O2036">
        <v>508</v>
      </c>
      <c r="P2036" t="b">
        <v>1</v>
      </c>
      <c r="Q2036" t="s">
        <v>8293</v>
      </c>
      <c r="R2036" s="10" t="s">
        <v>8317</v>
      </c>
      <c r="S2036" t="s">
        <v>8347</v>
      </c>
      <c r="T2036">
        <f t="shared" si="162"/>
        <v>387</v>
      </c>
      <c r="U2036">
        <f t="shared" si="163"/>
        <v>593.94000000000005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4">
        <f t="shared" si="160"/>
        <v>42311.625081018516</v>
      </c>
      <c r="L2037" s="13">
        <f t="shared" si="159"/>
        <v>2015</v>
      </c>
      <c r="M2037" s="14">
        <f t="shared" si="161"/>
        <v>42357.041666666672</v>
      </c>
      <c r="N2037" t="b">
        <v>1</v>
      </c>
      <c r="O2037">
        <v>644</v>
      </c>
      <c r="P2037" t="b">
        <v>1</v>
      </c>
      <c r="Q2037" t="s">
        <v>8293</v>
      </c>
      <c r="R2037" s="10" t="s">
        <v>8317</v>
      </c>
      <c r="S2037" t="s">
        <v>8347</v>
      </c>
      <c r="T2037">
        <f t="shared" si="162"/>
        <v>211</v>
      </c>
      <c r="U2037">
        <f t="shared" si="163"/>
        <v>262.16000000000003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4">
        <f t="shared" si="160"/>
        <v>41738.864803240744</v>
      </c>
      <c r="L2038" s="13">
        <f t="shared" si="159"/>
        <v>2014</v>
      </c>
      <c r="M2038" s="14">
        <f t="shared" si="161"/>
        <v>41768.864803240744</v>
      </c>
      <c r="N2038" t="b">
        <v>1</v>
      </c>
      <c r="O2038">
        <v>848</v>
      </c>
      <c r="P2038" t="b">
        <v>1</v>
      </c>
      <c r="Q2038" t="s">
        <v>8293</v>
      </c>
      <c r="R2038" s="10" t="s">
        <v>8317</v>
      </c>
      <c r="S2038" t="s">
        <v>8347</v>
      </c>
      <c r="T2038">
        <f t="shared" si="162"/>
        <v>132</v>
      </c>
      <c r="U2038">
        <f t="shared" si="163"/>
        <v>46.58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4">
        <f t="shared" si="160"/>
        <v>41578.210104166668</v>
      </c>
      <c r="L2039" s="13">
        <f t="shared" si="159"/>
        <v>2013</v>
      </c>
      <c r="M2039" s="14">
        <f t="shared" si="161"/>
        <v>41638.251770833333</v>
      </c>
      <c r="N2039" t="b">
        <v>1</v>
      </c>
      <c r="O2039">
        <v>429</v>
      </c>
      <c r="P2039" t="b">
        <v>1</v>
      </c>
      <c r="Q2039" t="s">
        <v>8293</v>
      </c>
      <c r="R2039" s="10" t="s">
        <v>8317</v>
      </c>
      <c r="S2039" t="s">
        <v>8347</v>
      </c>
      <c r="T2039">
        <f t="shared" si="162"/>
        <v>300</v>
      </c>
      <c r="U2039">
        <f t="shared" si="163"/>
        <v>70.040000000000006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4">
        <f t="shared" si="160"/>
        <v>41424.27107638889</v>
      </c>
      <c r="L2040" s="13">
        <f t="shared" si="159"/>
        <v>2013</v>
      </c>
      <c r="M2040" s="14">
        <f t="shared" si="161"/>
        <v>41456.75</v>
      </c>
      <c r="N2040" t="b">
        <v>1</v>
      </c>
      <c r="O2040">
        <v>204</v>
      </c>
      <c r="P2040" t="b">
        <v>1</v>
      </c>
      <c r="Q2040" t="s">
        <v>8293</v>
      </c>
      <c r="R2040" s="10" t="s">
        <v>8317</v>
      </c>
      <c r="S2040" t="s">
        <v>8347</v>
      </c>
      <c r="T2040">
        <f t="shared" si="162"/>
        <v>421</v>
      </c>
      <c r="U2040">
        <f t="shared" si="163"/>
        <v>164.91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4">
        <f t="shared" si="160"/>
        <v>42675.438946759255</v>
      </c>
      <c r="L2041" s="13">
        <f t="shared" si="159"/>
        <v>2016</v>
      </c>
      <c r="M2041" s="14">
        <f t="shared" si="161"/>
        <v>42705.207638888889</v>
      </c>
      <c r="N2041" t="b">
        <v>1</v>
      </c>
      <c r="O2041">
        <v>379</v>
      </c>
      <c r="P2041" t="b">
        <v>1</v>
      </c>
      <c r="Q2041" t="s">
        <v>8293</v>
      </c>
      <c r="R2041" s="10" t="s">
        <v>8317</v>
      </c>
      <c r="S2041" t="s">
        <v>8347</v>
      </c>
      <c r="T2041">
        <f t="shared" si="162"/>
        <v>136</v>
      </c>
      <c r="U2041">
        <f t="shared" si="163"/>
        <v>449.26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4">
        <f t="shared" si="160"/>
        <v>41578.927118055559</v>
      </c>
      <c r="L2042" s="13">
        <f t="shared" si="159"/>
        <v>2013</v>
      </c>
      <c r="M2042" s="14">
        <f t="shared" si="161"/>
        <v>41593.968784722223</v>
      </c>
      <c r="N2042" t="b">
        <v>1</v>
      </c>
      <c r="O2042">
        <v>271</v>
      </c>
      <c r="P2042" t="b">
        <v>1</v>
      </c>
      <c r="Q2042" t="s">
        <v>8293</v>
      </c>
      <c r="R2042" s="10" t="s">
        <v>8317</v>
      </c>
      <c r="S2042" t="s">
        <v>8347</v>
      </c>
      <c r="T2042">
        <f t="shared" si="162"/>
        <v>248</v>
      </c>
      <c r="U2042">
        <f t="shared" si="163"/>
        <v>27.47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4">
        <f t="shared" si="160"/>
        <v>42654.525775462964</v>
      </c>
      <c r="L2043" s="13">
        <f t="shared" si="159"/>
        <v>2016</v>
      </c>
      <c r="M2043" s="14">
        <f t="shared" si="161"/>
        <v>42684.567442129628</v>
      </c>
      <c r="N2043" t="b">
        <v>0</v>
      </c>
      <c r="O2043">
        <v>120</v>
      </c>
      <c r="P2043" t="b">
        <v>1</v>
      </c>
      <c r="Q2043" t="s">
        <v>8293</v>
      </c>
      <c r="R2043" s="10" t="s">
        <v>8317</v>
      </c>
      <c r="S2043" t="s">
        <v>8347</v>
      </c>
      <c r="T2043">
        <f t="shared" si="162"/>
        <v>182</v>
      </c>
      <c r="U2043">
        <f t="shared" si="163"/>
        <v>143.97999999999999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4">
        <f t="shared" si="160"/>
        <v>42331.708032407405</v>
      </c>
      <c r="L2044" s="13">
        <f t="shared" si="159"/>
        <v>2015</v>
      </c>
      <c r="M2044" s="14">
        <f t="shared" si="161"/>
        <v>42391.708032407405</v>
      </c>
      <c r="N2044" t="b">
        <v>0</v>
      </c>
      <c r="O2044">
        <v>140</v>
      </c>
      <c r="P2044" t="b">
        <v>1</v>
      </c>
      <c r="Q2044" t="s">
        <v>8293</v>
      </c>
      <c r="R2044" s="10" t="s">
        <v>8317</v>
      </c>
      <c r="S2044" t="s">
        <v>8347</v>
      </c>
      <c r="T2044">
        <f t="shared" si="162"/>
        <v>124</v>
      </c>
      <c r="U2044">
        <f t="shared" si="163"/>
        <v>88.24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4">
        <f t="shared" si="160"/>
        <v>42661.176817129628</v>
      </c>
      <c r="L2045" s="13">
        <f t="shared" si="159"/>
        <v>2016</v>
      </c>
      <c r="M2045" s="14">
        <f t="shared" si="161"/>
        <v>42715.207638888889</v>
      </c>
      <c r="N2045" t="b">
        <v>0</v>
      </c>
      <c r="O2045">
        <v>193</v>
      </c>
      <c r="P2045" t="b">
        <v>1</v>
      </c>
      <c r="Q2045" t="s">
        <v>8293</v>
      </c>
      <c r="R2045" s="10" t="s">
        <v>8317</v>
      </c>
      <c r="S2045" t="s">
        <v>8347</v>
      </c>
      <c r="T2045">
        <f t="shared" si="162"/>
        <v>506</v>
      </c>
      <c r="U2045">
        <f t="shared" si="163"/>
        <v>36.33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4">
        <f t="shared" si="160"/>
        <v>42138.684189814812</v>
      </c>
      <c r="L2046" s="13">
        <f t="shared" si="159"/>
        <v>2015</v>
      </c>
      <c r="M2046" s="14">
        <f t="shared" si="161"/>
        <v>42168.684189814812</v>
      </c>
      <c r="N2046" t="b">
        <v>0</v>
      </c>
      <c r="O2046">
        <v>180</v>
      </c>
      <c r="P2046" t="b">
        <v>1</v>
      </c>
      <c r="Q2046" t="s">
        <v>8293</v>
      </c>
      <c r="R2046" s="10" t="s">
        <v>8317</v>
      </c>
      <c r="S2046" t="s">
        <v>8347</v>
      </c>
      <c r="T2046">
        <f t="shared" si="162"/>
        <v>108</v>
      </c>
      <c r="U2046">
        <f t="shared" si="163"/>
        <v>90.18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4">
        <f t="shared" si="160"/>
        <v>41069.088506944441</v>
      </c>
      <c r="L2047" s="13">
        <f t="shared" si="159"/>
        <v>2012</v>
      </c>
      <c r="M2047" s="14">
        <f t="shared" si="161"/>
        <v>41099.088506944441</v>
      </c>
      <c r="N2047" t="b">
        <v>0</v>
      </c>
      <c r="O2047">
        <v>263</v>
      </c>
      <c r="P2047" t="b">
        <v>1</v>
      </c>
      <c r="Q2047" t="s">
        <v>8293</v>
      </c>
      <c r="R2047" s="10" t="s">
        <v>8317</v>
      </c>
      <c r="S2047" t="s">
        <v>8347</v>
      </c>
      <c r="T2047">
        <f t="shared" si="162"/>
        <v>819</v>
      </c>
      <c r="U2047">
        <f t="shared" si="163"/>
        <v>152.62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4">
        <f t="shared" si="160"/>
        <v>41387.171805555554</v>
      </c>
      <c r="L2048" s="13">
        <f t="shared" si="159"/>
        <v>2013</v>
      </c>
      <c r="M2048" s="14">
        <f t="shared" si="161"/>
        <v>41417.171805555554</v>
      </c>
      <c r="N2048" t="b">
        <v>0</v>
      </c>
      <c r="O2048">
        <v>217</v>
      </c>
      <c r="P2048" t="b">
        <v>1</v>
      </c>
      <c r="Q2048" t="s">
        <v>8293</v>
      </c>
      <c r="R2048" s="10" t="s">
        <v>8317</v>
      </c>
      <c r="S2048" t="s">
        <v>8347</v>
      </c>
      <c r="T2048">
        <f t="shared" si="162"/>
        <v>121</v>
      </c>
      <c r="U2048">
        <f t="shared" si="163"/>
        <v>55.81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4">
        <f t="shared" si="160"/>
        <v>42081.903587962966</v>
      </c>
      <c r="L2049" s="13">
        <f t="shared" si="159"/>
        <v>2015</v>
      </c>
      <c r="M2049" s="14">
        <f t="shared" si="161"/>
        <v>42111</v>
      </c>
      <c r="N2049" t="b">
        <v>0</v>
      </c>
      <c r="O2049">
        <v>443</v>
      </c>
      <c r="P2049" t="b">
        <v>1</v>
      </c>
      <c r="Q2049" t="s">
        <v>8293</v>
      </c>
      <c r="R2049" s="10" t="s">
        <v>8317</v>
      </c>
      <c r="S2049" t="s">
        <v>8347</v>
      </c>
      <c r="T2049">
        <f t="shared" si="162"/>
        <v>103</v>
      </c>
      <c r="U2049">
        <f t="shared" si="163"/>
        <v>227.85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4">
        <f t="shared" si="160"/>
        <v>41387.651516203703</v>
      </c>
      <c r="L2050" s="13">
        <f t="shared" si="159"/>
        <v>2013</v>
      </c>
      <c r="M2050" s="14">
        <f t="shared" si="161"/>
        <v>41417.651516203703</v>
      </c>
      <c r="N2050" t="b">
        <v>0</v>
      </c>
      <c r="O2050">
        <v>1373</v>
      </c>
      <c r="P2050" t="b">
        <v>1</v>
      </c>
      <c r="Q2050" t="s">
        <v>8293</v>
      </c>
      <c r="R2050" s="10" t="s">
        <v>8317</v>
      </c>
      <c r="S2050" t="s">
        <v>8347</v>
      </c>
      <c r="T2050">
        <f t="shared" si="162"/>
        <v>148</v>
      </c>
      <c r="U2050">
        <f t="shared" si="163"/>
        <v>91.83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4">
        <f t="shared" si="160"/>
        <v>41575.527349537035</v>
      </c>
      <c r="L2051" s="13">
        <f t="shared" ref="L2051:L2114" si="164">YEAR(K2051)</f>
        <v>2013</v>
      </c>
      <c r="M2051" s="14">
        <f t="shared" si="161"/>
        <v>41610.957638888889</v>
      </c>
      <c r="N2051" t="b">
        <v>0</v>
      </c>
      <c r="O2051">
        <v>742</v>
      </c>
      <c r="P2051" t="b">
        <v>1</v>
      </c>
      <c r="Q2051" t="s">
        <v>8293</v>
      </c>
      <c r="R2051" s="10" t="s">
        <v>8317</v>
      </c>
      <c r="S2051" t="s">
        <v>8347</v>
      </c>
      <c r="T2051">
        <f t="shared" si="162"/>
        <v>120</v>
      </c>
      <c r="U2051">
        <f t="shared" si="163"/>
        <v>80.989999999999995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4">
        <f t="shared" si="160"/>
        <v>42115.071504629625</v>
      </c>
      <c r="L2052" s="13">
        <f t="shared" si="164"/>
        <v>2015</v>
      </c>
      <c r="M2052" s="14">
        <f t="shared" si="161"/>
        <v>42155.071504629625</v>
      </c>
      <c r="N2052" t="b">
        <v>0</v>
      </c>
      <c r="O2052">
        <v>170</v>
      </c>
      <c r="P2052" t="b">
        <v>1</v>
      </c>
      <c r="Q2052" t="s">
        <v>8293</v>
      </c>
      <c r="R2052" s="10" t="s">
        <v>8317</v>
      </c>
      <c r="S2052" t="s">
        <v>8347</v>
      </c>
      <c r="T2052">
        <f t="shared" si="162"/>
        <v>473</v>
      </c>
      <c r="U2052">
        <f t="shared" si="163"/>
        <v>278.39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4">
        <f t="shared" si="160"/>
        <v>41604.022418981483</v>
      </c>
      <c r="L2053" s="13">
        <f t="shared" si="164"/>
        <v>2013</v>
      </c>
      <c r="M2053" s="14">
        <f t="shared" si="161"/>
        <v>41634.022418981483</v>
      </c>
      <c r="N2053" t="b">
        <v>0</v>
      </c>
      <c r="O2053">
        <v>242</v>
      </c>
      <c r="P2053" t="b">
        <v>1</v>
      </c>
      <c r="Q2053" t="s">
        <v>8293</v>
      </c>
      <c r="R2053" s="10" t="s">
        <v>8317</v>
      </c>
      <c r="S2053" t="s">
        <v>8347</v>
      </c>
      <c r="T2053">
        <f t="shared" si="162"/>
        <v>130</v>
      </c>
      <c r="U2053">
        <f t="shared" si="163"/>
        <v>43.1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4">
        <f t="shared" si="160"/>
        <v>42375.08394675926</v>
      </c>
      <c r="L2054" s="13">
        <f t="shared" si="164"/>
        <v>2016</v>
      </c>
      <c r="M2054" s="14">
        <f t="shared" si="161"/>
        <v>42420.08394675926</v>
      </c>
      <c r="N2054" t="b">
        <v>0</v>
      </c>
      <c r="O2054">
        <v>541</v>
      </c>
      <c r="P2054" t="b">
        <v>1</v>
      </c>
      <c r="Q2054" t="s">
        <v>8293</v>
      </c>
      <c r="R2054" s="10" t="s">
        <v>8317</v>
      </c>
      <c r="S2054" t="s">
        <v>8347</v>
      </c>
      <c r="T2054">
        <f t="shared" si="162"/>
        <v>353</v>
      </c>
      <c r="U2054">
        <f t="shared" si="163"/>
        <v>326.29000000000002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4">
        <f t="shared" si="160"/>
        <v>42303.617488425924</v>
      </c>
      <c r="L2055" s="13">
        <f t="shared" si="164"/>
        <v>2015</v>
      </c>
      <c r="M2055" s="14">
        <f t="shared" si="161"/>
        <v>42333.659155092595</v>
      </c>
      <c r="N2055" t="b">
        <v>0</v>
      </c>
      <c r="O2055">
        <v>121</v>
      </c>
      <c r="P2055" t="b">
        <v>1</v>
      </c>
      <c r="Q2055" t="s">
        <v>8293</v>
      </c>
      <c r="R2055" s="10" t="s">
        <v>8317</v>
      </c>
      <c r="S2055" t="s">
        <v>8347</v>
      </c>
      <c r="T2055">
        <f t="shared" si="162"/>
        <v>101</v>
      </c>
      <c r="U2055">
        <f t="shared" si="163"/>
        <v>41.74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4">
        <f t="shared" si="160"/>
        <v>41731.520949074074</v>
      </c>
      <c r="L2056" s="13">
        <f t="shared" si="164"/>
        <v>2014</v>
      </c>
      <c r="M2056" s="14">
        <f t="shared" si="161"/>
        <v>41761.520949074074</v>
      </c>
      <c r="N2056" t="b">
        <v>0</v>
      </c>
      <c r="O2056">
        <v>621</v>
      </c>
      <c r="P2056" t="b">
        <v>1</v>
      </c>
      <c r="Q2056" t="s">
        <v>8293</v>
      </c>
      <c r="R2056" s="10" t="s">
        <v>8317</v>
      </c>
      <c r="S2056" t="s">
        <v>8347</v>
      </c>
      <c r="T2056">
        <f t="shared" si="162"/>
        <v>114</v>
      </c>
      <c r="U2056">
        <f t="shared" si="163"/>
        <v>64.02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4">
        <f t="shared" si="160"/>
        <v>41946.674108796295</v>
      </c>
      <c r="L2057" s="13">
        <f t="shared" si="164"/>
        <v>2014</v>
      </c>
      <c r="M2057" s="14">
        <f t="shared" si="161"/>
        <v>41976.166666666672</v>
      </c>
      <c r="N2057" t="b">
        <v>0</v>
      </c>
      <c r="O2057">
        <v>101</v>
      </c>
      <c r="P2057" t="b">
        <v>1</v>
      </c>
      <c r="Q2057" t="s">
        <v>8293</v>
      </c>
      <c r="R2057" s="10" t="s">
        <v>8317</v>
      </c>
      <c r="S2057" t="s">
        <v>8347</v>
      </c>
      <c r="T2057">
        <f t="shared" si="162"/>
        <v>167</v>
      </c>
      <c r="U2057">
        <f t="shared" si="163"/>
        <v>99.46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4">
        <f t="shared" ref="K2058:K2121" si="165">(((J2058/60)/60)/24)+DATE(1970,1,1)</f>
        <v>41351.76090277778</v>
      </c>
      <c r="L2058" s="13">
        <f t="shared" si="164"/>
        <v>2013</v>
      </c>
      <c r="M2058" s="14">
        <f t="shared" ref="M2058:M2121" si="166">(((I2058/60)/60)/24)+DATE(1970,1,1)</f>
        <v>41381.76090277778</v>
      </c>
      <c r="N2058" t="b">
        <v>0</v>
      </c>
      <c r="O2058">
        <v>554</v>
      </c>
      <c r="P2058" t="b">
        <v>1</v>
      </c>
      <c r="Q2058" t="s">
        <v>8293</v>
      </c>
      <c r="R2058" s="10" t="s">
        <v>8317</v>
      </c>
      <c r="S2058" t="s">
        <v>8347</v>
      </c>
      <c r="T2058">
        <f t="shared" ref="T2058:T2121" si="167">ROUND(E2058/D2058*100,0)</f>
        <v>153</v>
      </c>
      <c r="U2058">
        <f t="shared" ref="U2058:U2121" si="168">IFERROR(ROUND(E2058/O2058,2),0)</f>
        <v>138.49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4">
        <f t="shared" si="165"/>
        <v>42396.494583333333</v>
      </c>
      <c r="L2059" s="13">
        <f t="shared" si="164"/>
        <v>2016</v>
      </c>
      <c r="M2059" s="14">
        <f t="shared" si="166"/>
        <v>42426.494583333333</v>
      </c>
      <c r="N2059" t="b">
        <v>0</v>
      </c>
      <c r="O2059">
        <v>666</v>
      </c>
      <c r="P2059" t="b">
        <v>1</v>
      </c>
      <c r="Q2059" t="s">
        <v>8293</v>
      </c>
      <c r="R2059" s="10" t="s">
        <v>8317</v>
      </c>
      <c r="S2059" t="s">
        <v>8347</v>
      </c>
      <c r="T2059">
        <f t="shared" si="167"/>
        <v>202</v>
      </c>
      <c r="U2059">
        <f t="shared" si="168"/>
        <v>45.55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4">
        <f t="shared" si="165"/>
        <v>42026.370717592596</v>
      </c>
      <c r="L2060" s="13">
        <f t="shared" si="164"/>
        <v>2015</v>
      </c>
      <c r="M2060" s="14">
        <f t="shared" si="166"/>
        <v>42065.833333333328</v>
      </c>
      <c r="N2060" t="b">
        <v>0</v>
      </c>
      <c r="O2060">
        <v>410</v>
      </c>
      <c r="P2060" t="b">
        <v>1</v>
      </c>
      <c r="Q2060" t="s">
        <v>8293</v>
      </c>
      <c r="R2060" s="10" t="s">
        <v>8317</v>
      </c>
      <c r="S2060" t="s">
        <v>8347</v>
      </c>
      <c r="T2060">
        <f t="shared" si="167"/>
        <v>168</v>
      </c>
      <c r="U2060">
        <f t="shared" si="168"/>
        <v>10.51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4">
        <f t="shared" si="165"/>
        <v>42361.602476851855</v>
      </c>
      <c r="L2061" s="13">
        <f t="shared" si="164"/>
        <v>2015</v>
      </c>
      <c r="M2061" s="14">
        <f t="shared" si="166"/>
        <v>42400.915972222225</v>
      </c>
      <c r="N2061" t="b">
        <v>0</v>
      </c>
      <c r="O2061">
        <v>375</v>
      </c>
      <c r="P2061" t="b">
        <v>1</v>
      </c>
      <c r="Q2061" t="s">
        <v>8293</v>
      </c>
      <c r="R2061" s="10" t="s">
        <v>8317</v>
      </c>
      <c r="S2061" t="s">
        <v>8347</v>
      </c>
      <c r="T2061">
        <f t="shared" si="167"/>
        <v>143</v>
      </c>
      <c r="U2061">
        <f t="shared" si="168"/>
        <v>114.77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4">
        <f t="shared" si="165"/>
        <v>41783.642939814818</v>
      </c>
      <c r="L2062" s="13">
        <f t="shared" si="164"/>
        <v>2014</v>
      </c>
      <c r="M2062" s="14">
        <f t="shared" si="166"/>
        <v>41843.642939814818</v>
      </c>
      <c r="N2062" t="b">
        <v>0</v>
      </c>
      <c r="O2062">
        <v>1364</v>
      </c>
      <c r="P2062" t="b">
        <v>1</v>
      </c>
      <c r="Q2062" t="s">
        <v>8293</v>
      </c>
      <c r="R2062" s="10" t="s">
        <v>8317</v>
      </c>
      <c r="S2062" t="s">
        <v>8347</v>
      </c>
      <c r="T2062">
        <f t="shared" si="167"/>
        <v>196</v>
      </c>
      <c r="U2062">
        <f t="shared" si="168"/>
        <v>36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4">
        <f t="shared" si="165"/>
        <v>42705.764513888891</v>
      </c>
      <c r="L2063" s="13">
        <f t="shared" si="164"/>
        <v>2016</v>
      </c>
      <c r="M2063" s="14">
        <f t="shared" si="166"/>
        <v>42735.764513888891</v>
      </c>
      <c r="N2063" t="b">
        <v>0</v>
      </c>
      <c r="O2063">
        <v>35</v>
      </c>
      <c r="P2063" t="b">
        <v>1</v>
      </c>
      <c r="Q2063" t="s">
        <v>8293</v>
      </c>
      <c r="R2063" s="10" t="s">
        <v>8317</v>
      </c>
      <c r="S2063" t="s">
        <v>8347</v>
      </c>
      <c r="T2063">
        <f t="shared" si="167"/>
        <v>108</v>
      </c>
      <c r="U2063">
        <f t="shared" si="168"/>
        <v>154.16999999999999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4">
        <f t="shared" si="165"/>
        <v>42423.3830787037</v>
      </c>
      <c r="L2064" s="13">
        <f t="shared" si="164"/>
        <v>2016</v>
      </c>
      <c r="M2064" s="14">
        <f t="shared" si="166"/>
        <v>42453.341412037036</v>
      </c>
      <c r="N2064" t="b">
        <v>0</v>
      </c>
      <c r="O2064">
        <v>203</v>
      </c>
      <c r="P2064" t="b">
        <v>1</v>
      </c>
      <c r="Q2064" t="s">
        <v>8293</v>
      </c>
      <c r="R2064" s="10" t="s">
        <v>8317</v>
      </c>
      <c r="S2064" t="s">
        <v>8347</v>
      </c>
      <c r="T2064">
        <f t="shared" si="167"/>
        <v>115</v>
      </c>
      <c r="U2064">
        <f t="shared" si="168"/>
        <v>566.39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4">
        <f t="shared" si="165"/>
        <v>42472.73265046296</v>
      </c>
      <c r="L2065" s="13">
        <f t="shared" si="164"/>
        <v>2016</v>
      </c>
      <c r="M2065" s="14">
        <f t="shared" si="166"/>
        <v>42505.73265046296</v>
      </c>
      <c r="N2065" t="b">
        <v>0</v>
      </c>
      <c r="O2065">
        <v>49</v>
      </c>
      <c r="P2065" t="b">
        <v>1</v>
      </c>
      <c r="Q2065" t="s">
        <v>8293</v>
      </c>
      <c r="R2065" s="10" t="s">
        <v>8317</v>
      </c>
      <c r="S2065" t="s">
        <v>8347</v>
      </c>
      <c r="T2065">
        <f t="shared" si="167"/>
        <v>148</v>
      </c>
      <c r="U2065">
        <f t="shared" si="168"/>
        <v>120.86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4">
        <f t="shared" si="165"/>
        <v>41389.364849537036</v>
      </c>
      <c r="L2066" s="13">
        <f t="shared" si="164"/>
        <v>2013</v>
      </c>
      <c r="M2066" s="14">
        <f t="shared" si="166"/>
        <v>41425.5</v>
      </c>
      <c r="N2066" t="b">
        <v>0</v>
      </c>
      <c r="O2066">
        <v>5812</v>
      </c>
      <c r="P2066" t="b">
        <v>1</v>
      </c>
      <c r="Q2066" t="s">
        <v>8293</v>
      </c>
      <c r="R2066" s="10" t="s">
        <v>8317</v>
      </c>
      <c r="S2066" t="s">
        <v>8347</v>
      </c>
      <c r="T2066">
        <f t="shared" si="167"/>
        <v>191</v>
      </c>
      <c r="U2066">
        <f t="shared" si="168"/>
        <v>86.16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4">
        <f t="shared" si="165"/>
        <v>41603.333668981482</v>
      </c>
      <c r="L2067" s="13">
        <f t="shared" si="164"/>
        <v>2013</v>
      </c>
      <c r="M2067" s="14">
        <f t="shared" si="166"/>
        <v>41633.333668981482</v>
      </c>
      <c r="N2067" t="b">
        <v>0</v>
      </c>
      <c r="O2067">
        <v>1556</v>
      </c>
      <c r="P2067" t="b">
        <v>1</v>
      </c>
      <c r="Q2067" t="s">
        <v>8293</v>
      </c>
      <c r="R2067" s="10" t="s">
        <v>8317</v>
      </c>
      <c r="S2067" t="s">
        <v>8347</v>
      </c>
      <c r="T2067">
        <f t="shared" si="167"/>
        <v>199</v>
      </c>
      <c r="U2067">
        <f t="shared" si="168"/>
        <v>51.21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4">
        <f t="shared" si="165"/>
        <v>41844.771793981483</v>
      </c>
      <c r="L2068" s="13">
        <f t="shared" si="164"/>
        <v>2014</v>
      </c>
      <c r="M2068" s="14">
        <f t="shared" si="166"/>
        <v>41874.771793981483</v>
      </c>
      <c r="N2068" t="b">
        <v>0</v>
      </c>
      <c r="O2068">
        <v>65</v>
      </c>
      <c r="P2068" t="b">
        <v>1</v>
      </c>
      <c r="Q2068" t="s">
        <v>8293</v>
      </c>
      <c r="R2068" s="10" t="s">
        <v>8317</v>
      </c>
      <c r="S2068" t="s">
        <v>8347</v>
      </c>
      <c r="T2068">
        <f t="shared" si="167"/>
        <v>219</v>
      </c>
      <c r="U2068">
        <f t="shared" si="168"/>
        <v>67.260000000000005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4">
        <f t="shared" si="165"/>
        <v>42115.853888888887</v>
      </c>
      <c r="L2069" s="13">
        <f t="shared" si="164"/>
        <v>2015</v>
      </c>
      <c r="M2069" s="14">
        <f t="shared" si="166"/>
        <v>42148.853888888887</v>
      </c>
      <c r="N2069" t="b">
        <v>0</v>
      </c>
      <c r="O2069">
        <v>10</v>
      </c>
      <c r="P2069" t="b">
        <v>1</v>
      </c>
      <c r="Q2069" t="s">
        <v>8293</v>
      </c>
      <c r="R2069" s="10" t="s">
        <v>8317</v>
      </c>
      <c r="S2069" t="s">
        <v>8347</v>
      </c>
      <c r="T2069">
        <f t="shared" si="167"/>
        <v>127</v>
      </c>
      <c r="U2069">
        <f t="shared" si="168"/>
        <v>62.8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4">
        <f t="shared" si="165"/>
        <v>42633.841608796298</v>
      </c>
      <c r="L2070" s="13">
        <f t="shared" si="164"/>
        <v>2016</v>
      </c>
      <c r="M2070" s="14">
        <f t="shared" si="166"/>
        <v>42663.841608796298</v>
      </c>
      <c r="N2070" t="b">
        <v>0</v>
      </c>
      <c r="O2070">
        <v>76</v>
      </c>
      <c r="P2070" t="b">
        <v>1</v>
      </c>
      <c r="Q2070" t="s">
        <v>8293</v>
      </c>
      <c r="R2070" s="10" t="s">
        <v>8317</v>
      </c>
      <c r="S2070" t="s">
        <v>8347</v>
      </c>
      <c r="T2070">
        <f t="shared" si="167"/>
        <v>105</v>
      </c>
      <c r="U2070">
        <f t="shared" si="168"/>
        <v>346.13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4">
        <f t="shared" si="165"/>
        <v>42340.972118055557</v>
      </c>
      <c r="L2071" s="13">
        <f t="shared" si="164"/>
        <v>2015</v>
      </c>
      <c r="M2071" s="14">
        <f t="shared" si="166"/>
        <v>42371.972118055557</v>
      </c>
      <c r="N2071" t="b">
        <v>0</v>
      </c>
      <c r="O2071">
        <v>263</v>
      </c>
      <c r="P2071" t="b">
        <v>1</v>
      </c>
      <c r="Q2071" t="s">
        <v>8293</v>
      </c>
      <c r="R2071" s="10" t="s">
        <v>8317</v>
      </c>
      <c r="S2071" t="s">
        <v>8347</v>
      </c>
      <c r="T2071">
        <f t="shared" si="167"/>
        <v>128</v>
      </c>
      <c r="U2071">
        <f t="shared" si="168"/>
        <v>244.12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4">
        <f t="shared" si="165"/>
        <v>42519.6565162037</v>
      </c>
      <c r="L2072" s="13">
        <f t="shared" si="164"/>
        <v>2016</v>
      </c>
      <c r="M2072" s="14">
        <f t="shared" si="166"/>
        <v>42549.6565162037</v>
      </c>
      <c r="N2072" t="b">
        <v>0</v>
      </c>
      <c r="O2072">
        <v>1530</v>
      </c>
      <c r="P2072" t="b">
        <v>1</v>
      </c>
      <c r="Q2072" t="s">
        <v>8293</v>
      </c>
      <c r="R2072" s="10" t="s">
        <v>8317</v>
      </c>
      <c r="S2072" t="s">
        <v>8347</v>
      </c>
      <c r="T2072">
        <f t="shared" si="167"/>
        <v>317</v>
      </c>
      <c r="U2072">
        <f t="shared" si="168"/>
        <v>259.25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4">
        <f t="shared" si="165"/>
        <v>42600.278749999998</v>
      </c>
      <c r="L2073" s="13">
        <f t="shared" si="164"/>
        <v>2016</v>
      </c>
      <c r="M2073" s="14">
        <f t="shared" si="166"/>
        <v>42645.278749999998</v>
      </c>
      <c r="N2073" t="b">
        <v>0</v>
      </c>
      <c r="O2073">
        <v>278</v>
      </c>
      <c r="P2073" t="b">
        <v>1</v>
      </c>
      <c r="Q2073" t="s">
        <v>8293</v>
      </c>
      <c r="R2073" s="10" t="s">
        <v>8317</v>
      </c>
      <c r="S2073" t="s">
        <v>8347</v>
      </c>
      <c r="T2073">
        <f t="shared" si="167"/>
        <v>281</v>
      </c>
      <c r="U2073">
        <f t="shared" si="168"/>
        <v>201.96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4">
        <f t="shared" si="165"/>
        <v>42467.581388888888</v>
      </c>
      <c r="L2074" s="13">
        <f t="shared" si="164"/>
        <v>2016</v>
      </c>
      <c r="M2074" s="14">
        <f t="shared" si="166"/>
        <v>42497.581388888888</v>
      </c>
      <c r="N2074" t="b">
        <v>0</v>
      </c>
      <c r="O2074">
        <v>350</v>
      </c>
      <c r="P2074" t="b">
        <v>1</v>
      </c>
      <c r="Q2074" t="s">
        <v>8293</v>
      </c>
      <c r="R2074" s="10" t="s">
        <v>8317</v>
      </c>
      <c r="S2074" t="s">
        <v>8347</v>
      </c>
      <c r="T2074">
        <f t="shared" si="167"/>
        <v>111</v>
      </c>
      <c r="U2074">
        <f t="shared" si="168"/>
        <v>226.21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4">
        <f t="shared" si="165"/>
        <v>42087.668032407411</v>
      </c>
      <c r="L2075" s="13">
        <f t="shared" si="164"/>
        <v>2015</v>
      </c>
      <c r="M2075" s="14">
        <f t="shared" si="166"/>
        <v>42132.668032407411</v>
      </c>
      <c r="N2075" t="b">
        <v>0</v>
      </c>
      <c r="O2075">
        <v>470</v>
      </c>
      <c r="P2075" t="b">
        <v>1</v>
      </c>
      <c r="Q2075" t="s">
        <v>8293</v>
      </c>
      <c r="R2075" s="10" t="s">
        <v>8317</v>
      </c>
      <c r="S2075" t="s">
        <v>8347</v>
      </c>
      <c r="T2075">
        <f t="shared" si="167"/>
        <v>153</v>
      </c>
      <c r="U2075">
        <f t="shared" si="168"/>
        <v>324.69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4">
        <f t="shared" si="165"/>
        <v>42466.826180555552</v>
      </c>
      <c r="L2076" s="13">
        <f t="shared" si="164"/>
        <v>2016</v>
      </c>
      <c r="M2076" s="14">
        <f t="shared" si="166"/>
        <v>42496.826180555552</v>
      </c>
      <c r="N2076" t="b">
        <v>0</v>
      </c>
      <c r="O2076">
        <v>3</v>
      </c>
      <c r="P2076" t="b">
        <v>1</v>
      </c>
      <c r="Q2076" t="s">
        <v>8293</v>
      </c>
      <c r="R2076" s="10" t="s">
        <v>8317</v>
      </c>
      <c r="S2076" t="s">
        <v>8347</v>
      </c>
      <c r="T2076">
        <f t="shared" si="167"/>
        <v>103</v>
      </c>
      <c r="U2076">
        <f t="shared" si="168"/>
        <v>205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4">
        <f t="shared" si="165"/>
        <v>41450.681574074071</v>
      </c>
      <c r="L2077" s="13">
        <f t="shared" si="164"/>
        <v>2013</v>
      </c>
      <c r="M2077" s="14">
        <f t="shared" si="166"/>
        <v>41480.681574074071</v>
      </c>
      <c r="N2077" t="b">
        <v>0</v>
      </c>
      <c r="O2077">
        <v>8200</v>
      </c>
      <c r="P2077" t="b">
        <v>1</v>
      </c>
      <c r="Q2077" t="s">
        <v>8293</v>
      </c>
      <c r="R2077" s="10" t="s">
        <v>8317</v>
      </c>
      <c r="S2077" t="s">
        <v>8347</v>
      </c>
      <c r="T2077">
        <f t="shared" si="167"/>
        <v>1678</v>
      </c>
      <c r="U2077">
        <f t="shared" si="168"/>
        <v>20.47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4">
        <f t="shared" si="165"/>
        <v>41803.880659722221</v>
      </c>
      <c r="L2078" s="13">
        <f t="shared" si="164"/>
        <v>2014</v>
      </c>
      <c r="M2078" s="14">
        <f t="shared" si="166"/>
        <v>41843.880659722221</v>
      </c>
      <c r="N2078" t="b">
        <v>0</v>
      </c>
      <c r="O2078">
        <v>8359</v>
      </c>
      <c r="P2078" t="b">
        <v>1</v>
      </c>
      <c r="Q2078" t="s">
        <v>8293</v>
      </c>
      <c r="R2078" s="10" t="s">
        <v>8317</v>
      </c>
      <c r="S2078" t="s">
        <v>8347</v>
      </c>
      <c r="T2078">
        <f t="shared" si="167"/>
        <v>543</v>
      </c>
      <c r="U2078">
        <f t="shared" si="168"/>
        <v>116.35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4">
        <f t="shared" si="165"/>
        <v>42103.042546296296</v>
      </c>
      <c r="L2079" s="13">
        <f t="shared" si="164"/>
        <v>2015</v>
      </c>
      <c r="M2079" s="14">
        <f t="shared" si="166"/>
        <v>42160.875</v>
      </c>
      <c r="N2079" t="b">
        <v>0</v>
      </c>
      <c r="O2079">
        <v>188</v>
      </c>
      <c r="P2079" t="b">
        <v>1</v>
      </c>
      <c r="Q2079" t="s">
        <v>8293</v>
      </c>
      <c r="R2079" s="10" t="s">
        <v>8317</v>
      </c>
      <c r="S2079" t="s">
        <v>8347</v>
      </c>
      <c r="T2079">
        <f t="shared" si="167"/>
        <v>116</v>
      </c>
      <c r="U2079">
        <f t="shared" si="168"/>
        <v>307.2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4">
        <f t="shared" si="165"/>
        <v>42692.771493055552</v>
      </c>
      <c r="L2080" s="13">
        <f t="shared" si="164"/>
        <v>2016</v>
      </c>
      <c r="M2080" s="14">
        <f t="shared" si="166"/>
        <v>42722.771493055552</v>
      </c>
      <c r="N2080" t="b">
        <v>0</v>
      </c>
      <c r="O2080">
        <v>48</v>
      </c>
      <c r="P2080" t="b">
        <v>1</v>
      </c>
      <c r="Q2080" t="s">
        <v>8293</v>
      </c>
      <c r="R2080" s="10" t="s">
        <v>8317</v>
      </c>
      <c r="S2080" t="s">
        <v>8347</v>
      </c>
      <c r="T2080">
        <f t="shared" si="167"/>
        <v>131</v>
      </c>
      <c r="U2080">
        <f t="shared" si="168"/>
        <v>546.69000000000005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4">
        <f t="shared" si="165"/>
        <v>42150.71056712963</v>
      </c>
      <c r="L2081" s="13">
        <f t="shared" si="164"/>
        <v>2015</v>
      </c>
      <c r="M2081" s="14">
        <f t="shared" si="166"/>
        <v>42180.791666666672</v>
      </c>
      <c r="N2081" t="b">
        <v>0</v>
      </c>
      <c r="O2081">
        <v>607</v>
      </c>
      <c r="P2081" t="b">
        <v>1</v>
      </c>
      <c r="Q2081" t="s">
        <v>8293</v>
      </c>
      <c r="R2081" s="10" t="s">
        <v>8317</v>
      </c>
      <c r="S2081" t="s">
        <v>8347</v>
      </c>
      <c r="T2081">
        <f t="shared" si="167"/>
        <v>288</v>
      </c>
      <c r="U2081">
        <f t="shared" si="168"/>
        <v>47.47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4">
        <f t="shared" si="165"/>
        <v>42289.957175925927</v>
      </c>
      <c r="L2082" s="13">
        <f t="shared" si="164"/>
        <v>2015</v>
      </c>
      <c r="M2082" s="14">
        <f t="shared" si="166"/>
        <v>42319.998842592591</v>
      </c>
      <c r="N2082" t="b">
        <v>0</v>
      </c>
      <c r="O2082">
        <v>50</v>
      </c>
      <c r="P2082" t="b">
        <v>1</v>
      </c>
      <c r="Q2082" t="s">
        <v>8293</v>
      </c>
      <c r="R2082" s="10" t="s">
        <v>8317</v>
      </c>
      <c r="S2082" t="s">
        <v>8347</v>
      </c>
      <c r="T2082">
        <f t="shared" si="167"/>
        <v>508</v>
      </c>
      <c r="U2082">
        <f t="shared" si="168"/>
        <v>101.56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4">
        <f t="shared" si="165"/>
        <v>41004.156886574077</v>
      </c>
      <c r="L2083" s="13">
        <f t="shared" si="164"/>
        <v>2012</v>
      </c>
      <c r="M2083" s="14">
        <f t="shared" si="166"/>
        <v>41045.207638888889</v>
      </c>
      <c r="N2083" t="b">
        <v>0</v>
      </c>
      <c r="O2083">
        <v>55</v>
      </c>
      <c r="P2083" t="b">
        <v>1</v>
      </c>
      <c r="Q2083" t="s">
        <v>8277</v>
      </c>
      <c r="R2083" s="10" t="s">
        <v>8323</v>
      </c>
      <c r="S2083" t="s">
        <v>8327</v>
      </c>
      <c r="T2083">
        <f t="shared" si="167"/>
        <v>115</v>
      </c>
      <c r="U2083">
        <f t="shared" si="168"/>
        <v>72.91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4">
        <f t="shared" si="165"/>
        <v>40811.120324074072</v>
      </c>
      <c r="L2084" s="13">
        <f t="shared" si="164"/>
        <v>2011</v>
      </c>
      <c r="M2084" s="14">
        <f t="shared" si="166"/>
        <v>40871.161990740737</v>
      </c>
      <c r="N2084" t="b">
        <v>0</v>
      </c>
      <c r="O2084">
        <v>38</v>
      </c>
      <c r="P2084" t="b">
        <v>1</v>
      </c>
      <c r="Q2084" t="s">
        <v>8277</v>
      </c>
      <c r="R2084" s="10" t="s">
        <v>8323</v>
      </c>
      <c r="S2084" t="s">
        <v>8327</v>
      </c>
      <c r="T2084">
        <f t="shared" si="167"/>
        <v>111</v>
      </c>
      <c r="U2084">
        <f t="shared" si="168"/>
        <v>43.71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4">
        <f t="shared" si="165"/>
        <v>41034.72216435185</v>
      </c>
      <c r="L2085" s="13">
        <f t="shared" si="164"/>
        <v>2012</v>
      </c>
      <c r="M2085" s="14">
        <f t="shared" si="166"/>
        <v>41064.72216435185</v>
      </c>
      <c r="N2085" t="b">
        <v>0</v>
      </c>
      <c r="O2085">
        <v>25</v>
      </c>
      <c r="P2085" t="b">
        <v>1</v>
      </c>
      <c r="Q2085" t="s">
        <v>8277</v>
      </c>
      <c r="R2085" s="10" t="s">
        <v>8323</v>
      </c>
      <c r="S2085" t="s">
        <v>8327</v>
      </c>
      <c r="T2085">
        <f t="shared" si="167"/>
        <v>113</v>
      </c>
      <c r="U2085">
        <f t="shared" si="168"/>
        <v>34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4">
        <f t="shared" si="165"/>
        <v>41731.833124999997</v>
      </c>
      <c r="L2086" s="13">
        <f t="shared" si="164"/>
        <v>2014</v>
      </c>
      <c r="M2086" s="14">
        <f t="shared" si="166"/>
        <v>41763.290972222225</v>
      </c>
      <c r="N2086" t="b">
        <v>0</v>
      </c>
      <c r="O2086">
        <v>46</v>
      </c>
      <c r="P2086" t="b">
        <v>1</v>
      </c>
      <c r="Q2086" t="s">
        <v>8277</v>
      </c>
      <c r="R2086" s="10" t="s">
        <v>8323</v>
      </c>
      <c r="S2086" t="s">
        <v>8327</v>
      </c>
      <c r="T2086">
        <f t="shared" si="167"/>
        <v>108</v>
      </c>
      <c r="U2086">
        <f t="shared" si="168"/>
        <v>70.650000000000006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4">
        <f t="shared" si="165"/>
        <v>41075.835497685184</v>
      </c>
      <c r="L2087" s="13">
        <f t="shared" si="164"/>
        <v>2012</v>
      </c>
      <c r="M2087" s="14">
        <f t="shared" si="166"/>
        <v>41105.835497685184</v>
      </c>
      <c r="N2087" t="b">
        <v>0</v>
      </c>
      <c r="O2087">
        <v>83</v>
      </c>
      <c r="P2087" t="b">
        <v>1</v>
      </c>
      <c r="Q2087" t="s">
        <v>8277</v>
      </c>
      <c r="R2087" s="10" t="s">
        <v>8323</v>
      </c>
      <c r="S2087" t="s">
        <v>8327</v>
      </c>
      <c r="T2087">
        <f t="shared" si="167"/>
        <v>124</v>
      </c>
      <c r="U2087">
        <f t="shared" si="168"/>
        <v>89.3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4">
        <f t="shared" si="165"/>
        <v>40860.67050925926</v>
      </c>
      <c r="L2088" s="13">
        <f t="shared" si="164"/>
        <v>2011</v>
      </c>
      <c r="M2088" s="14">
        <f t="shared" si="166"/>
        <v>40891.207638888889</v>
      </c>
      <c r="N2088" t="b">
        <v>0</v>
      </c>
      <c r="O2088">
        <v>35</v>
      </c>
      <c r="P2088" t="b">
        <v>1</v>
      </c>
      <c r="Q2088" t="s">
        <v>8277</v>
      </c>
      <c r="R2088" s="10" t="s">
        <v>8323</v>
      </c>
      <c r="S2088" t="s">
        <v>8327</v>
      </c>
      <c r="T2088">
        <f t="shared" si="167"/>
        <v>101</v>
      </c>
      <c r="U2088">
        <f t="shared" si="168"/>
        <v>115.09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4">
        <f t="shared" si="165"/>
        <v>40764.204375000001</v>
      </c>
      <c r="L2089" s="13">
        <f t="shared" si="164"/>
        <v>2011</v>
      </c>
      <c r="M2089" s="14">
        <f t="shared" si="166"/>
        <v>40794.204375000001</v>
      </c>
      <c r="N2089" t="b">
        <v>0</v>
      </c>
      <c r="O2089">
        <v>25</v>
      </c>
      <c r="P2089" t="b">
        <v>1</v>
      </c>
      <c r="Q2089" t="s">
        <v>8277</v>
      </c>
      <c r="R2089" s="10" t="s">
        <v>8323</v>
      </c>
      <c r="S2089" t="s">
        <v>8327</v>
      </c>
      <c r="T2089">
        <f t="shared" si="167"/>
        <v>104</v>
      </c>
      <c r="U2089">
        <f t="shared" si="168"/>
        <v>62.12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4">
        <f t="shared" si="165"/>
        <v>40395.714722222219</v>
      </c>
      <c r="L2090" s="13">
        <f t="shared" si="164"/>
        <v>2010</v>
      </c>
      <c r="M2090" s="14">
        <f t="shared" si="166"/>
        <v>40432.165972222225</v>
      </c>
      <c r="N2090" t="b">
        <v>0</v>
      </c>
      <c r="O2090">
        <v>75</v>
      </c>
      <c r="P2090" t="b">
        <v>1</v>
      </c>
      <c r="Q2090" t="s">
        <v>8277</v>
      </c>
      <c r="R2090" s="10" t="s">
        <v>8323</v>
      </c>
      <c r="S2090" t="s">
        <v>8327</v>
      </c>
      <c r="T2090">
        <f t="shared" si="167"/>
        <v>116</v>
      </c>
      <c r="U2090">
        <f t="shared" si="168"/>
        <v>46.2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4">
        <f t="shared" si="165"/>
        <v>41453.076319444444</v>
      </c>
      <c r="L2091" s="13">
        <f t="shared" si="164"/>
        <v>2013</v>
      </c>
      <c r="M2091" s="14">
        <f t="shared" si="166"/>
        <v>41488.076319444444</v>
      </c>
      <c r="N2091" t="b">
        <v>0</v>
      </c>
      <c r="O2091">
        <v>62</v>
      </c>
      <c r="P2091" t="b">
        <v>1</v>
      </c>
      <c r="Q2091" t="s">
        <v>8277</v>
      </c>
      <c r="R2091" s="10" t="s">
        <v>8323</v>
      </c>
      <c r="S2091" t="s">
        <v>8327</v>
      </c>
      <c r="T2091">
        <f t="shared" si="167"/>
        <v>120</v>
      </c>
      <c r="U2091">
        <f t="shared" si="168"/>
        <v>48.55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4">
        <f t="shared" si="165"/>
        <v>41299.381423611114</v>
      </c>
      <c r="L2092" s="13">
        <f t="shared" si="164"/>
        <v>2013</v>
      </c>
      <c r="M2092" s="14">
        <f t="shared" si="166"/>
        <v>41329.381423611114</v>
      </c>
      <c r="N2092" t="b">
        <v>0</v>
      </c>
      <c r="O2092">
        <v>160</v>
      </c>
      <c r="P2092" t="b">
        <v>1</v>
      </c>
      <c r="Q2092" t="s">
        <v>8277</v>
      </c>
      <c r="R2092" s="10" t="s">
        <v>8323</v>
      </c>
      <c r="S2092" t="s">
        <v>8327</v>
      </c>
      <c r="T2092">
        <f t="shared" si="167"/>
        <v>115</v>
      </c>
      <c r="U2092">
        <f t="shared" si="168"/>
        <v>57.52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4">
        <f t="shared" si="165"/>
        <v>40555.322662037033</v>
      </c>
      <c r="L2093" s="13">
        <f t="shared" si="164"/>
        <v>2011</v>
      </c>
      <c r="M2093" s="14">
        <f t="shared" si="166"/>
        <v>40603.833333333336</v>
      </c>
      <c r="N2093" t="b">
        <v>0</v>
      </c>
      <c r="O2093">
        <v>246</v>
      </c>
      <c r="P2093" t="b">
        <v>1</v>
      </c>
      <c r="Q2093" t="s">
        <v>8277</v>
      </c>
      <c r="R2093" s="10" t="s">
        <v>8323</v>
      </c>
      <c r="S2093" t="s">
        <v>8327</v>
      </c>
      <c r="T2093">
        <f t="shared" si="167"/>
        <v>120</v>
      </c>
      <c r="U2093">
        <f t="shared" si="168"/>
        <v>88.15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4">
        <f t="shared" si="165"/>
        <v>40763.707546296297</v>
      </c>
      <c r="L2094" s="13">
        <f t="shared" si="164"/>
        <v>2011</v>
      </c>
      <c r="M2094" s="14">
        <f t="shared" si="166"/>
        <v>40823.707546296297</v>
      </c>
      <c r="N2094" t="b">
        <v>0</v>
      </c>
      <c r="O2094">
        <v>55</v>
      </c>
      <c r="P2094" t="b">
        <v>1</v>
      </c>
      <c r="Q2094" t="s">
        <v>8277</v>
      </c>
      <c r="R2094" s="10" t="s">
        <v>8323</v>
      </c>
      <c r="S2094" t="s">
        <v>8327</v>
      </c>
      <c r="T2094">
        <f t="shared" si="167"/>
        <v>101</v>
      </c>
      <c r="U2094">
        <f t="shared" si="168"/>
        <v>110.49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4">
        <f t="shared" si="165"/>
        <v>41205.854537037041</v>
      </c>
      <c r="L2095" s="13">
        <f t="shared" si="164"/>
        <v>2012</v>
      </c>
      <c r="M2095" s="14">
        <f t="shared" si="166"/>
        <v>41265.896203703705</v>
      </c>
      <c r="N2095" t="b">
        <v>0</v>
      </c>
      <c r="O2095">
        <v>23</v>
      </c>
      <c r="P2095" t="b">
        <v>1</v>
      </c>
      <c r="Q2095" t="s">
        <v>8277</v>
      </c>
      <c r="R2095" s="10" t="s">
        <v>8323</v>
      </c>
      <c r="S2095" t="s">
        <v>8327</v>
      </c>
      <c r="T2095">
        <f t="shared" si="167"/>
        <v>102</v>
      </c>
      <c r="U2095">
        <f t="shared" si="168"/>
        <v>66.83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4">
        <f t="shared" si="165"/>
        <v>40939.02002314815</v>
      </c>
      <c r="L2096" s="13">
        <f t="shared" si="164"/>
        <v>2012</v>
      </c>
      <c r="M2096" s="14">
        <f t="shared" si="166"/>
        <v>40973.125</v>
      </c>
      <c r="N2096" t="b">
        <v>0</v>
      </c>
      <c r="O2096">
        <v>72</v>
      </c>
      <c r="P2096" t="b">
        <v>1</v>
      </c>
      <c r="Q2096" t="s">
        <v>8277</v>
      </c>
      <c r="R2096" s="10" t="s">
        <v>8323</v>
      </c>
      <c r="S2096" t="s">
        <v>8327</v>
      </c>
      <c r="T2096">
        <f t="shared" si="167"/>
        <v>121</v>
      </c>
      <c r="U2096">
        <f t="shared" si="168"/>
        <v>58.6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4">
        <f t="shared" si="165"/>
        <v>40758.733483796292</v>
      </c>
      <c r="L2097" s="13">
        <f t="shared" si="164"/>
        <v>2011</v>
      </c>
      <c r="M2097" s="14">
        <f t="shared" si="166"/>
        <v>40818.733483796292</v>
      </c>
      <c r="N2097" t="b">
        <v>0</v>
      </c>
      <c r="O2097">
        <v>22</v>
      </c>
      <c r="P2097" t="b">
        <v>1</v>
      </c>
      <c r="Q2097" t="s">
        <v>8277</v>
      </c>
      <c r="R2097" s="10" t="s">
        <v>8323</v>
      </c>
      <c r="S2097" t="s">
        <v>8327</v>
      </c>
      <c r="T2097">
        <f t="shared" si="167"/>
        <v>100</v>
      </c>
      <c r="U2097">
        <f t="shared" si="168"/>
        <v>113.64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4">
        <f t="shared" si="165"/>
        <v>41192.758506944447</v>
      </c>
      <c r="L2098" s="13">
        <f t="shared" si="164"/>
        <v>2012</v>
      </c>
      <c r="M2098" s="14">
        <f t="shared" si="166"/>
        <v>41208.165972222225</v>
      </c>
      <c r="N2098" t="b">
        <v>0</v>
      </c>
      <c r="O2098">
        <v>14</v>
      </c>
      <c r="P2098" t="b">
        <v>1</v>
      </c>
      <c r="Q2098" t="s">
        <v>8277</v>
      </c>
      <c r="R2098" s="10" t="s">
        <v>8323</v>
      </c>
      <c r="S2098" t="s">
        <v>8327</v>
      </c>
      <c r="T2098">
        <f t="shared" si="167"/>
        <v>102</v>
      </c>
      <c r="U2098">
        <f t="shared" si="168"/>
        <v>43.57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4">
        <f t="shared" si="165"/>
        <v>40818.58489583333</v>
      </c>
      <c r="L2099" s="13">
        <f t="shared" si="164"/>
        <v>2011</v>
      </c>
      <c r="M2099" s="14">
        <f t="shared" si="166"/>
        <v>40878.626562500001</v>
      </c>
      <c r="N2099" t="b">
        <v>0</v>
      </c>
      <c r="O2099">
        <v>38</v>
      </c>
      <c r="P2099" t="b">
        <v>1</v>
      </c>
      <c r="Q2099" t="s">
        <v>8277</v>
      </c>
      <c r="R2099" s="10" t="s">
        <v>8323</v>
      </c>
      <c r="S2099" t="s">
        <v>8327</v>
      </c>
      <c r="T2099">
        <f t="shared" si="167"/>
        <v>100</v>
      </c>
      <c r="U2099">
        <f t="shared" si="168"/>
        <v>78.95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4">
        <f t="shared" si="165"/>
        <v>40946.11383101852</v>
      </c>
      <c r="L2100" s="13">
        <f t="shared" si="164"/>
        <v>2012</v>
      </c>
      <c r="M2100" s="14">
        <f t="shared" si="166"/>
        <v>40976.11383101852</v>
      </c>
      <c r="N2100" t="b">
        <v>0</v>
      </c>
      <c r="O2100">
        <v>32</v>
      </c>
      <c r="P2100" t="b">
        <v>1</v>
      </c>
      <c r="Q2100" t="s">
        <v>8277</v>
      </c>
      <c r="R2100" s="10" t="s">
        <v>8323</v>
      </c>
      <c r="S2100" t="s">
        <v>8327</v>
      </c>
      <c r="T2100">
        <f t="shared" si="167"/>
        <v>100</v>
      </c>
      <c r="U2100">
        <f t="shared" si="168"/>
        <v>188.13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4">
        <f t="shared" si="165"/>
        <v>42173.746342592596</v>
      </c>
      <c r="L2101" s="13">
        <f t="shared" si="164"/>
        <v>2015</v>
      </c>
      <c r="M2101" s="14">
        <f t="shared" si="166"/>
        <v>42187.152777777781</v>
      </c>
      <c r="N2101" t="b">
        <v>0</v>
      </c>
      <c r="O2101">
        <v>63</v>
      </c>
      <c r="P2101" t="b">
        <v>1</v>
      </c>
      <c r="Q2101" t="s">
        <v>8277</v>
      </c>
      <c r="R2101" s="10" t="s">
        <v>8323</v>
      </c>
      <c r="S2101" t="s">
        <v>8327</v>
      </c>
      <c r="T2101">
        <f t="shared" si="167"/>
        <v>132</v>
      </c>
      <c r="U2101">
        <f t="shared" si="168"/>
        <v>63.03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4">
        <f t="shared" si="165"/>
        <v>41074.834965277776</v>
      </c>
      <c r="L2102" s="13">
        <f t="shared" si="164"/>
        <v>2012</v>
      </c>
      <c r="M2102" s="14">
        <f t="shared" si="166"/>
        <v>41090.165972222225</v>
      </c>
      <c r="N2102" t="b">
        <v>0</v>
      </c>
      <c r="O2102">
        <v>27</v>
      </c>
      <c r="P2102" t="b">
        <v>1</v>
      </c>
      <c r="Q2102" t="s">
        <v>8277</v>
      </c>
      <c r="R2102" s="10" t="s">
        <v>8323</v>
      </c>
      <c r="S2102" t="s">
        <v>8327</v>
      </c>
      <c r="T2102">
        <f t="shared" si="167"/>
        <v>137</v>
      </c>
      <c r="U2102">
        <f t="shared" si="168"/>
        <v>30.37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4">
        <f t="shared" si="165"/>
        <v>40892.149467592593</v>
      </c>
      <c r="L2103" s="13">
        <f t="shared" si="164"/>
        <v>2011</v>
      </c>
      <c r="M2103" s="14">
        <f t="shared" si="166"/>
        <v>40952.149467592593</v>
      </c>
      <c r="N2103" t="b">
        <v>0</v>
      </c>
      <c r="O2103">
        <v>44</v>
      </c>
      <c r="P2103" t="b">
        <v>1</v>
      </c>
      <c r="Q2103" t="s">
        <v>8277</v>
      </c>
      <c r="R2103" s="10" t="s">
        <v>8323</v>
      </c>
      <c r="S2103" t="s">
        <v>8327</v>
      </c>
      <c r="T2103">
        <f t="shared" si="167"/>
        <v>113</v>
      </c>
      <c r="U2103">
        <f t="shared" si="168"/>
        <v>51.48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4">
        <f t="shared" si="165"/>
        <v>40638.868611111109</v>
      </c>
      <c r="L2104" s="13">
        <f t="shared" si="164"/>
        <v>2011</v>
      </c>
      <c r="M2104" s="14">
        <f t="shared" si="166"/>
        <v>40668.868611111109</v>
      </c>
      <c r="N2104" t="b">
        <v>0</v>
      </c>
      <c r="O2104">
        <v>38</v>
      </c>
      <c r="P2104" t="b">
        <v>1</v>
      </c>
      <c r="Q2104" t="s">
        <v>8277</v>
      </c>
      <c r="R2104" s="10" t="s">
        <v>8323</v>
      </c>
      <c r="S2104" t="s">
        <v>8327</v>
      </c>
      <c r="T2104">
        <f t="shared" si="167"/>
        <v>136</v>
      </c>
      <c r="U2104">
        <f t="shared" si="168"/>
        <v>35.79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4">
        <f t="shared" si="165"/>
        <v>41192.754942129628</v>
      </c>
      <c r="L2105" s="13">
        <f t="shared" si="164"/>
        <v>2012</v>
      </c>
      <c r="M2105" s="14">
        <f t="shared" si="166"/>
        <v>41222.7966087963</v>
      </c>
      <c r="N2105" t="b">
        <v>0</v>
      </c>
      <c r="O2105">
        <v>115</v>
      </c>
      <c r="P2105" t="b">
        <v>1</v>
      </c>
      <c r="Q2105" t="s">
        <v>8277</v>
      </c>
      <c r="R2105" s="10" t="s">
        <v>8323</v>
      </c>
      <c r="S2105" t="s">
        <v>8327</v>
      </c>
      <c r="T2105">
        <f t="shared" si="167"/>
        <v>146</v>
      </c>
      <c r="U2105">
        <f t="shared" si="168"/>
        <v>98.82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4">
        <f t="shared" si="165"/>
        <v>41394.074467592596</v>
      </c>
      <c r="L2106" s="13">
        <f t="shared" si="164"/>
        <v>2013</v>
      </c>
      <c r="M2106" s="14">
        <f t="shared" si="166"/>
        <v>41425</v>
      </c>
      <c r="N2106" t="b">
        <v>0</v>
      </c>
      <c r="O2106">
        <v>37</v>
      </c>
      <c r="P2106" t="b">
        <v>1</v>
      </c>
      <c r="Q2106" t="s">
        <v>8277</v>
      </c>
      <c r="R2106" s="10" t="s">
        <v>8323</v>
      </c>
      <c r="S2106" t="s">
        <v>8327</v>
      </c>
      <c r="T2106">
        <f t="shared" si="167"/>
        <v>130</v>
      </c>
      <c r="U2106">
        <f t="shared" si="168"/>
        <v>28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4">
        <f t="shared" si="165"/>
        <v>41951.788807870369</v>
      </c>
      <c r="L2107" s="13">
        <f t="shared" si="164"/>
        <v>2014</v>
      </c>
      <c r="M2107" s="14">
        <f t="shared" si="166"/>
        <v>41964.166666666672</v>
      </c>
      <c r="N2107" t="b">
        <v>0</v>
      </c>
      <c r="O2107">
        <v>99</v>
      </c>
      <c r="P2107" t="b">
        <v>1</v>
      </c>
      <c r="Q2107" t="s">
        <v>8277</v>
      </c>
      <c r="R2107" s="10" t="s">
        <v>8323</v>
      </c>
      <c r="S2107" t="s">
        <v>8327</v>
      </c>
      <c r="T2107">
        <f t="shared" si="167"/>
        <v>254</v>
      </c>
      <c r="U2107">
        <f t="shared" si="168"/>
        <v>51.31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4">
        <f t="shared" si="165"/>
        <v>41270.21497685185</v>
      </c>
      <c r="L2108" s="13">
        <f t="shared" si="164"/>
        <v>2012</v>
      </c>
      <c r="M2108" s="14">
        <f t="shared" si="166"/>
        <v>41300.21497685185</v>
      </c>
      <c r="N2108" t="b">
        <v>0</v>
      </c>
      <c r="O2108">
        <v>44</v>
      </c>
      <c r="P2108" t="b">
        <v>1</v>
      </c>
      <c r="Q2108" t="s">
        <v>8277</v>
      </c>
      <c r="R2108" s="10" t="s">
        <v>8323</v>
      </c>
      <c r="S2108" t="s">
        <v>8327</v>
      </c>
      <c r="T2108">
        <f t="shared" si="167"/>
        <v>107</v>
      </c>
      <c r="U2108">
        <f t="shared" si="168"/>
        <v>53.52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4">
        <f t="shared" si="165"/>
        <v>41934.71056712963</v>
      </c>
      <c r="L2109" s="13">
        <f t="shared" si="164"/>
        <v>2014</v>
      </c>
      <c r="M2109" s="14">
        <f t="shared" si="166"/>
        <v>41955.752233796295</v>
      </c>
      <c r="N2109" t="b">
        <v>0</v>
      </c>
      <c r="O2109">
        <v>58</v>
      </c>
      <c r="P2109" t="b">
        <v>1</v>
      </c>
      <c r="Q2109" t="s">
        <v>8277</v>
      </c>
      <c r="R2109" s="10" t="s">
        <v>8323</v>
      </c>
      <c r="S2109" t="s">
        <v>8327</v>
      </c>
      <c r="T2109">
        <f t="shared" si="167"/>
        <v>108</v>
      </c>
      <c r="U2109">
        <f t="shared" si="168"/>
        <v>37.15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4">
        <f t="shared" si="165"/>
        <v>41135.175694444442</v>
      </c>
      <c r="L2110" s="13">
        <f t="shared" si="164"/>
        <v>2012</v>
      </c>
      <c r="M2110" s="14">
        <f t="shared" si="166"/>
        <v>41162.163194444445</v>
      </c>
      <c r="N2110" t="b">
        <v>0</v>
      </c>
      <c r="O2110">
        <v>191</v>
      </c>
      <c r="P2110" t="b">
        <v>1</v>
      </c>
      <c r="Q2110" t="s">
        <v>8277</v>
      </c>
      <c r="R2110" s="10" t="s">
        <v>8323</v>
      </c>
      <c r="S2110" t="s">
        <v>8327</v>
      </c>
      <c r="T2110">
        <f t="shared" si="167"/>
        <v>107</v>
      </c>
      <c r="U2110">
        <f t="shared" si="168"/>
        <v>89.9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4">
        <f t="shared" si="165"/>
        <v>42160.708530092597</v>
      </c>
      <c r="L2111" s="13">
        <f t="shared" si="164"/>
        <v>2015</v>
      </c>
      <c r="M2111" s="14">
        <f t="shared" si="166"/>
        <v>42190.708530092597</v>
      </c>
      <c r="N2111" t="b">
        <v>0</v>
      </c>
      <c r="O2111">
        <v>40</v>
      </c>
      <c r="P2111" t="b">
        <v>1</v>
      </c>
      <c r="Q2111" t="s">
        <v>8277</v>
      </c>
      <c r="R2111" s="10" t="s">
        <v>8323</v>
      </c>
      <c r="S2111" t="s">
        <v>8327</v>
      </c>
      <c r="T2111">
        <f t="shared" si="167"/>
        <v>107</v>
      </c>
      <c r="U2111">
        <f t="shared" si="168"/>
        <v>106.53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4">
        <f t="shared" si="165"/>
        <v>41759.670937499999</v>
      </c>
      <c r="L2112" s="13">
        <f t="shared" si="164"/>
        <v>2014</v>
      </c>
      <c r="M2112" s="14">
        <f t="shared" si="166"/>
        <v>41787.207638888889</v>
      </c>
      <c r="N2112" t="b">
        <v>0</v>
      </c>
      <c r="O2112">
        <v>38</v>
      </c>
      <c r="P2112" t="b">
        <v>1</v>
      </c>
      <c r="Q2112" t="s">
        <v>8277</v>
      </c>
      <c r="R2112" s="10" t="s">
        <v>8323</v>
      </c>
      <c r="S2112" t="s">
        <v>8327</v>
      </c>
      <c r="T2112">
        <f t="shared" si="167"/>
        <v>100</v>
      </c>
      <c r="U2112">
        <f t="shared" si="168"/>
        <v>52.82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4">
        <f t="shared" si="165"/>
        <v>40703.197048611109</v>
      </c>
      <c r="L2113" s="13">
        <f t="shared" si="164"/>
        <v>2011</v>
      </c>
      <c r="M2113" s="14">
        <f t="shared" si="166"/>
        <v>40770.041666666664</v>
      </c>
      <c r="N2113" t="b">
        <v>0</v>
      </c>
      <c r="O2113">
        <v>39</v>
      </c>
      <c r="P2113" t="b">
        <v>1</v>
      </c>
      <c r="Q2113" t="s">
        <v>8277</v>
      </c>
      <c r="R2113" s="10" t="s">
        <v>8323</v>
      </c>
      <c r="S2113" t="s">
        <v>8327</v>
      </c>
      <c r="T2113">
        <f t="shared" si="167"/>
        <v>107</v>
      </c>
      <c r="U2113">
        <f t="shared" si="168"/>
        <v>54.62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4">
        <f t="shared" si="165"/>
        <v>41365.928159722222</v>
      </c>
      <c r="L2114" s="13">
        <f t="shared" si="164"/>
        <v>2013</v>
      </c>
      <c r="M2114" s="14">
        <f t="shared" si="166"/>
        <v>41379.928159722222</v>
      </c>
      <c r="N2114" t="b">
        <v>0</v>
      </c>
      <c r="O2114">
        <v>11</v>
      </c>
      <c r="P2114" t="b">
        <v>1</v>
      </c>
      <c r="Q2114" t="s">
        <v>8277</v>
      </c>
      <c r="R2114" s="10" t="s">
        <v>8323</v>
      </c>
      <c r="S2114" t="s">
        <v>8327</v>
      </c>
      <c r="T2114">
        <f t="shared" si="167"/>
        <v>100</v>
      </c>
      <c r="U2114">
        <f t="shared" si="168"/>
        <v>27.27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4">
        <f t="shared" si="165"/>
        <v>41870.86546296296</v>
      </c>
      <c r="L2115" s="13">
        <f t="shared" ref="L2115:L2178" si="169">YEAR(K2115)</f>
        <v>2014</v>
      </c>
      <c r="M2115" s="14">
        <f t="shared" si="166"/>
        <v>41905.86546296296</v>
      </c>
      <c r="N2115" t="b">
        <v>0</v>
      </c>
      <c r="O2115">
        <v>107</v>
      </c>
      <c r="P2115" t="b">
        <v>1</v>
      </c>
      <c r="Q2115" t="s">
        <v>8277</v>
      </c>
      <c r="R2115" s="10" t="s">
        <v>8323</v>
      </c>
      <c r="S2115" t="s">
        <v>8327</v>
      </c>
      <c r="T2115">
        <f t="shared" si="167"/>
        <v>105</v>
      </c>
      <c r="U2115">
        <f t="shared" si="168"/>
        <v>68.599999999999994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4">
        <f t="shared" si="165"/>
        <v>40458.815625000003</v>
      </c>
      <c r="L2116" s="13">
        <f t="shared" si="169"/>
        <v>2010</v>
      </c>
      <c r="M2116" s="14">
        <f t="shared" si="166"/>
        <v>40521.207638888889</v>
      </c>
      <c r="N2116" t="b">
        <v>0</v>
      </c>
      <c r="O2116">
        <v>147</v>
      </c>
      <c r="P2116" t="b">
        <v>1</v>
      </c>
      <c r="Q2116" t="s">
        <v>8277</v>
      </c>
      <c r="R2116" s="10" t="s">
        <v>8323</v>
      </c>
      <c r="S2116" t="s">
        <v>8327</v>
      </c>
      <c r="T2116">
        <f t="shared" si="167"/>
        <v>105</v>
      </c>
      <c r="U2116">
        <f t="shared" si="168"/>
        <v>35.61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4">
        <f t="shared" si="165"/>
        <v>40564.081030092595</v>
      </c>
      <c r="L2117" s="13">
        <f t="shared" si="169"/>
        <v>2011</v>
      </c>
      <c r="M2117" s="14">
        <f t="shared" si="166"/>
        <v>40594.081030092595</v>
      </c>
      <c r="N2117" t="b">
        <v>0</v>
      </c>
      <c r="O2117">
        <v>36</v>
      </c>
      <c r="P2117" t="b">
        <v>1</v>
      </c>
      <c r="Q2117" t="s">
        <v>8277</v>
      </c>
      <c r="R2117" s="10" t="s">
        <v>8323</v>
      </c>
      <c r="S2117" t="s">
        <v>8327</v>
      </c>
      <c r="T2117">
        <f t="shared" si="167"/>
        <v>226</v>
      </c>
      <c r="U2117">
        <f t="shared" si="168"/>
        <v>94.03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4">
        <f t="shared" si="165"/>
        <v>41136.777812500004</v>
      </c>
      <c r="L2118" s="13">
        <f t="shared" si="169"/>
        <v>2012</v>
      </c>
      <c r="M2118" s="14">
        <f t="shared" si="166"/>
        <v>41184.777812500004</v>
      </c>
      <c r="N2118" t="b">
        <v>0</v>
      </c>
      <c r="O2118">
        <v>92</v>
      </c>
      <c r="P2118" t="b">
        <v>1</v>
      </c>
      <c r="Q2118" t="s">
        <v>8277</v>
      </c>
      <c r="R2118" s="10" t="s">
        <v>8323</v>
      </c>
      <c r="S2118" t="s">
        <v>8327</v>
      </c>
      <c r="T2118">
        <f t="shared" si="167"/>
        <v>101</v>
      </c>
      <c r="U2118">
        <f t="shared" si="168"/>
        <v>526.46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4">
        <f t="shared" si="165"/>
        <v>42290.059594907405</v>
      </c>
      <c r="L2119" s="13">
        <f t="shared" si="169"/>
        <v>2015</v>
      </c>
      <c r="M2119" s="14">
        <f t="shared" si="166"/>
        <v>42304.207638888889</v>
      </c>
      <c r="N2119" t="b">
        <v>0</v>
      </c>
      <c r="O2119">
        <v>35</v>
      </c>
      <c r="P2119" t="b">
        <v>1</v>
      </c>
      <c r="Q2119" t="s">
        <v>8277</v>
      </c>
      <c r="R2119" s="10" t="s">
        <v>8323</v>
      </c>
      <c r="S2119" t="s">
        <v>8327</v>
      </c>
      <c r="T2119">
        <f t="shared" si="167"/>
        <v>148</v>
      </c>
      <c r="U2119">
        <f t="shared" si="168"/>
        <v>50.66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4">
        <f t="shared" si="165"/>
        <v>40718.839537037034</v>
      </c>
      <c r="L2120" s="13">
        <f t="shared" si="169"/>
        <v>2011</v>
      </c>
      <c r="M2120" s="14">
        <f t="shared" si="166"/>
        <v>40748.839537037034</v>
      </c>
      <c r="N2120" t="b">
        <v>0</v>
      </c>
      <c r="O2120">
        <v>17</v>
      </c>
      <c r="P2120" t="b">
        <v>1</v>
      </c>
      <c r="Q2120" t="s">
        <v>8277</v>
      </c>
      <c r="R2120" s="10" t="s">
        <v>8323</v>
      </c>
      <c r="S2120" t="s">
        <v>8327</v>
      </c>
      <c r="T2120">
        <f t="shared" si="167"/>
        <v>135</v>
      </c>
      <c r="U2120">
        <f t="shared" si="168"/>
        <v>79.180000000000007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4">
        <f t="shared" si="165"/>
        <v>41107.130150462966</v>
      </c>
      <c r="L2121" s="13">
        <f t="shared" si="169"/>
        <v>2012</v>
      </c>
      <c r="M2121" s="14">
        <f t="shared" si="166"/>
        <v>41137.130150462966</v>
      </c>
      <c r="N2121" t="b">
        <v>0</v>
      </c>
      <c r="O2121">
        <v>22</v>
      </c>
      <c r="P2121" t="b">
        <v>1</v>
      </c>
      <c r="Q2121" t="s">
        <v>8277</v>
      </c>
      <c r="R2121" s="10" t="s">
        <v>8323</v>
      </c>
      <c r="S2121" t="s">
        <v>8327</v>
      </c>
      <c r="T2121">
        <f t="shared" si="167"/>
        <v>101</v>
      </c>
      <c r="U2121">
        <f t="shared" si="168"/>
        <v>91.59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4">
        <f t="shared" ref="K2122:K2185" si="170">(((J2122/60)/60)/24)+DATE(1970,1,1)</f>
        <v>41591.964537037034</v>
      </c>
      <c r="L2122" s="13">
        <f t="shared" si="169"/>
        <v>2013</v>
      </c>
      <c r="M2122" s="14">
        <f t="shared" ref="M2122:M2185" si="171">(((I2122/60)/60)/24)+DATE(1970,1,1)</f>
        <v>41640.964537037034</v>
      </c>
      <c r="N2122" t="b">
        <v>0</v>
      </c>
      <c r="O2122">
        <v>69</v>
      </c>
      <c r="P2122" t="b">
        <v>1</v>
      </c>
      <c r="Q2122" t="s">
        <v>8277</v>
      </c>
      <c r="R2122" s="10" t="s">
        <v>8323</v>
      </c>
      <c r="S2122" t="s">
        <v>8327</v>
      </c>
      <c r="T2122">
        <f t="shared" ref="T2122:T2185" si="172">ROUND(E2122/D2122*100,0)</f>
        <v>101</v>
      </c>
      <c r="U2122">
        <f t="shared" ref="U2122:U2185" si="173">IFERROR(ROUND(E2122/O2122,2),0)</f>
        <v>116.96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4">
        <f t="shared" si="170"/>
        <v>42716.7424537037</v>
      </c>
      <c r="L2123" s="13">
        <f t="shared" si="169"/>
        <v>2016</v>
      </c>
      <c r="M2123" s="14">
        <f t="shared" si="171"/>
        <v>42746.7424537037</v>
      </c>
      <c r="N2123" t="b">
        <v>0</v>
      </c>
      <c r="O2123">
        <v>10</v>
      </c>
      <c r="P2123" t="b">
        <v>0</v>
      </c>
      <c r="Q2123" t="s">
        <v>8280</v>
      </c>
      <c r="R2123" s="10" t="s">
        <v>8331</v>
      </c>
      <c r="S2123" t="s">
        <v>8332</v>
      </c>
      <c r="T2123">
        <f t="shared" si="172"/>
        <v>1</v>
      </c>
      <c r="U2123">
        <f t="shared" si="173"/>
        <v>28.4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4">
        <f t="shared" si="170"/>
        <v>42712.300567129627</v>
      </c>
      <c r="L2124" s="13">
        <f t="shared" si="169"/>
        <v>2016</v>
      </c>
      <c r="M2124" s="14">
        <f t="shared" si="171"/>
        <v>42742.300567129627</v>
      </c>
      <c r="N2124" t="b">
        <v>0</v>
      </c>
      <c r="O2124">
        <v>3</v>
      </c>
      <c r="P2124" t="b">
        <v>0</v>
      </c>
      <c r="Q2124" t="s">
        <v>8280</v>
      </c>
      <c r="R2124" s="10" t="s">
        <v>8331</v>
      </c>
      <c r="S2124" t="s">
        <v>8332</v>
      </c>
      <c r="T2124">
        <f t="shared" si="172"/>
        <v>0</v>
      </c>
      <c r="U2124">
        <f t="shared" si="173"/>
        <v>103.33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4">
        <f t="shared" si="170"/>
        <v>40198.424849537041</v>
      </c>
      <c r="L2125" s="13">
        <f t="shared" si="169"/>
        <v>2010</v>
      </c>
      <c r="M2125" s="14">
        <f t="shared" si="171"/>
        <v>40252.290972222225</v>
      </c>
      <c r="N2125" t="b">
        <v>0</v>
      </c>
      <c r="O2125">
        <v>5</v>
      </c>
      <c r="P2125" t="b">
        <v>0</v>
      </c>
      <c r="Q2125" t="s">
        <v>8280</v>
      </c>
      <c r="R2125" s="10" t="s">
        <v>8331</v>
      </c>
      <c r="S2125" t="s">
        <v>8332</v>
      </c>
      <c r="T2125">
        <f t="shared" si="172"/>
        <v>10</v>
      </c>
      <c r="U2125">
        <f t="shared" si="173"/>
        <v>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4">
        <f t="shared" si="170"/>
        <v>40464.028182870366</v>
      </c>
      <c r="L2126" s="13">
        <f t="shared" si="169"/>
        <v>2010</v>
      </c>
      <c r="M2126" s="14">
        <f t="shared" si="171"/>
        <v>40512.208333333336</v>
      </c>
      <c r="N2126" t="b">
        <v>0</v>
      </c>
      <c r="O2126">
        <v>5</v>
      </c>
      <c r="P2126" t="b">
        <v>0</v>
      </c>
      <c r="Q2126" t="s">
        <v>8280</v>
      </c>
      <c r="R2126" s="10" t="s">
        <v>8331</v>
      </c>
      <c r="S2126" t="s">
        <v>8332</v>
      </c>
      <c r="T2126">
        <f t="shared" si="172"/>
        <v>10</v>
      </c>
      <c r="U2126">
        <f t="shared" si="173"/>
        <v>23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4">
        <f t="shared" si="170"/>
        <v>42191.023530092592</v>
      </c>
      <c r="L2127" s="13">
        <f t="shared" si="169"/>
        <v>2015</v>
      </c>
      <c r="M2127" s="14">
        <f t="shared" si="171"/>
        <v>42221.023530092592</v>
      </c>
      <c r="N2127" t="b">
        <v>0</v>
      </c>
      <c r="O2127">
        <v>27</v>
      </c>
      <c r="P2127" t="b">
        <v>0</v>
      </c>
      <c r="Q2127" t="s">
        <v>8280</v>
      </c>
      <c r="R2127" s="10" t="s">
        <v>8331</v>
      </c>
      <c r="S2127" t="s">
        <v>8332</v>
      </c>
      <c r="T2127">
        <f t="shared" si="172"/>
        <v>1</v>
      </c>
      <c r="U2127">
        <f t="shared" si="173"/>
        <v>31.56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4">
        <f t="shared" si="170"/>
        <v>41951.973229166666</v>
      </c>
      <c r="L2128" s="13">
        <f t="shared" si="169"/>
        <v>2014</v>
      </c>
      <c r="M2128" s="14">
        <f t="shared" si="171"/>
        <v>41981.973229166666</v>
      </c>
      <c r="N2128" t="b">
        <v>0</v>
      </c>
      <c r="O2128">
        <v>2</v>
      </c>
      <c r="P2128" t="b">
        <v>0</v>
      </c>
      <c r="Q2128" t="s">
        <v>8280</v>
      </c>
      <c r="R2128" s="10" t="s">
        <v>8331</v>
      </c>
      <c r="S2128" t="s">
        <v>8332</v>
      </c>
      <c r="T2128">
        <f t="shared" si="172"/>
        <v>0</v>
      </c>
      <c r="U2128">
        <f t="shared" si="173"/>
        <v>5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4">
        <f t="shared" si="170"/>
        <v>42045.50535879629</v>
      </c>
      <c r="L2129" s="13">
        <f t="shared" si="169"/>
        <v>2015</v>
      </c>
      <c r="M2129" s="14">
        <f t="shared" si="171"/>
        <v>42075.463692129633</v>
      </c>
      <c r="N2129" t="b">
        <v>0</v>
      </c>
      <c r="O2129">
        <v>236</v>
      </c>
      <c r="P2129" t="b">
        <v>0</v>
      </c>
      <c r="Q2129" t="s">
        <v>8280</v>
      </c>
      <c r="R2129" s="10" t="s">
        <v>8331</v>
      </c>
      <c r="S2129" t="s">
        <v>8332</v>
      </c>
      <c r="T2129">
        <f t="shared" si="172"/>
        <v>29</v>
      </c>
      <c r="U2129">
        <f t="shared" si="173"/>
        <v>34.22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4">
        <f t="shared" si="170"/>
        <v>41843.772789351853</v>
      </c>
      <c r="L2130" s="13">
        <f t="shared" si="169"/>
        <v>2014</v>
      </c>
      <c r="M2130" s="14">
        <f t="shared" si="171"/>
        <v>41903.772789351853</v>
      </c>
      <c r="N2130" t="b">
        <v>0</v>
      </c>
      <c r="O2130">
        <v>1</v>
      </c>
      <c r="P2130" t="b">
        <v>0</v>
      </c>
      <c r="Q2130" t="s">
        <v>8280</v>
      </c>
      <c r="R2130" s="10" t="s">
        <v>8331</v>
      </c>
      <c r="S2130" t="s">
        <v>8332</v>
      </c>
      <c r="T2130">
        <f t="shared" si="172"/>
        <v>0</v>
      </c>
      <c r="U2130">
        <f t="shared" si="173"/>
        <v>25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4">
        <f t="shared" si="170"/>
        <v>42409.024305555555</v>
      </c>
      <c r="L2131" s="13">
        <f t="shared" si="169"/>
        <v>2016</v>
      </c>
      <c r="M2131" s="14">
        <f t="shared" si="171"/>
        <v>42439.024305555555</v>
      </c>
      <c r="N2131" t="b">
        <v>0</v>
      </c>
      <c r="O2131">
        <v>12</v>
      </c>
      <c r="P2131" t="b">
        <v>0</v>
      </c>
      <c r="Q2131" t="s">
        <v>8280</v>
      </c>
      <c r="R2131" s="10" t="s">
        <v>8331</v>
      </c>
      <c r="S2131" t="s">
        <v>8332</v>
      </c>
      <c r="T2131">
        <f t="shared" si="172"/>
        <v>12</v>
      </c>
      <c r="U2131">
        <f t="shared" si="173"/>
        <v>19.670000000000002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4">
        <f t="shared" si="170"/>
        <v>41832.086377314816</v>
      </c>
      <c r="L2132" s="13">
        <f t="shared" si="169"/>
        <v>2014</v>
      </c>
      <c r="M2132" s="14">
        <f t="shared" si="171"/>
        <v>41867.086377314816</v>
      </c>
      <c r="N2132" t="b">
        <v>0</v>
      </c>
      <c r="O2132">
        <v>4</v>
      </c>
      <c r="P2132" t="b">
        <v>0</v>
      </c>
      <c r="Q2132" t="s">
        <v>8280</v>
      </c>
      <c r="R2132" s="10" t="s">
        <v>8331</v>
      </c>
      <c r="S2132" t="s">
        <v>8332</v>
      </c>
      <c r="T2132">
        <f t="shared" si="172"/>
        <v>0</v>
      </c>
      <c r="U2132">
        <f t="shared" si="173"/>
        <v>21.25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4">
        <f t="shared" si="170"/>
        <v>42167.207071759258</v>
      </c>
      <c r="L2133" s="13">
        <f t="shared" si="169"/>
        <v>2015</v>
      </c>
      <c r="M2133" s="14">
        <f t="shared" si="171"/>
        <v>42197.207071759258</v>
      </c>
      <c r="N2133" t="b">
        <v>0</v>
      </c>
      <c r="O2133">
        <v>3</v>
      </c>
      <c r="P2133" t="b">
        <v>0</v>
      </c>
      <c r="Q2133" t="s">
        <v>8280</v>
      </c>
      <c r="R2133" s="10" t="s">
        <v>8331</v>
      </c>
      <c r="S2133" t="s">
        <v>8332</v>
      </c>
      <c r="T2133">
        <f t="shared" si="172"/>
        <v>5</v>
      </c>
      <c r="U2133">
        <f t="shared" si="173"/>
        <v>8.33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4">
        <f t="shared" si="170"/>
        <v>41643.487175925926</v>
      </c>
      <c r="L2134" s="13">
        <f t="shared" si="169"/>
        <v>2014</v>
      </c>
      <c r="M2134" s="14">
        <f t="shared" si="171"/>
        <v>41673.487175925926</v>
      </c>
      <c r="N2134" t="b">
        <v>0</v>
      </c>
      <c r="O2134">
        <v>99</v>
      </c>
      <c r="P2134" t="b">
        <v>0</v>
      </c>
      <c r="Q2134" t="s">
        <v>8280</v>
      </c>
      <c r="R2134" s="10" t="s">
        <v>8331</v>
      </c>
      <c r="S2134" t="s">
        <v>8332</v>
      </c>
      <c r="T2134">
        <f t="shared" si="172"/>
        <v>2</v>
      </c>
      <c r="U2134">
        <f t="shared" si="173"/>
        <v>21.34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4">
        <f t="shared" si="170"/>
        <v>40619.097210648149</v>
      </c>
      <c r="L2135" s="13">
        <f t="shared" si="169"/>
        <v>2011</v>
      </c>
      <c r="M2135" s="14">
        <f t="shared" si="171"/>
        <v>40657.290972222225</v>
      </c>
      <c r="N2135" t="b">
        <v>0</v>
      </c>
      <c r="O2135">
        <v>3</v>
      </c>
      <c r="P2135" t="b">
        <v>0</v>
      </c>
      <c r="Q2135" t="s">
        <v>8280</v>
      </c>
      <c r="R2135" s="10" t="s">
        <v>8331</v>
      </c>
      <c r="S2135" t="s">
        <v>8332</v>
      </c>
      <c r="T2135">
        <f t="shared" si="172"/>
        <v>2</v>
      </c>
      <c r="U2135">
        <f t="shared" si="173"/>
        <v>5.33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4">
        <f t="shared" si="170"/>
        <v>41361.886469907404</v>
      </c>
      <c r="L2136" s="13">
        <f t="shared" si="169"/>
        <v>2013</v>
      </c>
      <c r="M2136" s="14">
        <f t="shared" si="171"/>
        <v>41391.886469907404</v>
      </c>
      <c r="N2136" t="b">
        <v>0</v>
      </c>
      <c r="O2136">
        <v>3</v>
      </c>
      <c r="P2136" t="b">
        <v>0</v>
      </c>
      <c r="Q2136" t="s">
        <v>8280</v>
      </c>
      <c r="R2136" s="10" t="s">
        <v>8331</v>
      </c>
      <c r="S2136" t="s">
        <v>8332</v>
      </c>
      <c r="T2136">
        <f t="shared" si="172"/>
        <v>2</v>
      </c>
      <c r="U2136">
        <f t="shared" si="173"/>
        <v>34.67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4">
        <f t="shared" si="170"/>
        <v>41156.963344907403</v>
      </c>
      <c r="L2137" s="13">
        <f t="shared" si="169"/>
        <v>2012</v>
      </c>
      <c r="M2137" s="14">
        <f t="shared" si="171"/>
        <v>41186.963344907403</v>
      </c>
      <c r="N2137" t="b">
        <v>0</v>
      </c>
      <c r="O2137">
        <v>22</v>
      </c>
      <c r="P2137" t="b">
        <v>0</v>
      </c>
      <c r="Q2137" t="s">
        <v>8280</v>
      </c>
      <c r="R2137" s="10" t="s">
        <v>8331</v>
      </c>
      <c r="S2137" t="s">
        <v>8332</v>
      </c>
      <c r="T2137">
        <f t="shared" si="172"/>
        <v>10</v>
      </c>
      <c r="U2137">
        <f t="shared" si="173"/>
        <v>21.73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4">
        <f t="shared" si="170"/>
        <v>41536.509097222224</v>
      </c>
      <c r="L2138" s="13">
        <f t="shared" si="169"/>
        <v>2013</v>
      </c>
      <c r="M2138" s="14">
        <f t="shared" si="171"/>
        <v>41566.509097222224</v>
      </c>
      <c r="N2138" t="b">
        <v>0</v>
      </c>
      <c r="O2138">
        <v>4</v>
      </c>
      <c r="P2138" t="b">
        <v>0</v>
      </c>
      <c r="Q2138" t="s">
        <v>8280</v>
      </c>
      <c r="R2138" s="10" t="s">
        <v>8331</v>
      </c>
      <c r="S2138" t="s">
        <v>8332</v>
      </c>
      <c r="T2138">
        <f t="shared" si="172"/>
        <v>0</v>
      </c>
      <c r="U2138">
        <f t="shared" si="173"/>
        <v>11.92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4">
        <f t="shared" si="170"/>
        <v>41948.771168981482</v>
      </c>
      <c r="L2139" s="13">
        <f t="shared" si="169"/>
        <v>2014</v>
      </c>
      <c r="M2139" s="14">
        <f t="shared" si="171"/>
        <v>41978.771168981482</v>
      </c>
      <c r="N2139" t="b">
        <v>0</v>
      </c>
      <c r="O2139">
        <v>534</v>
      </c>
      <c r="P2139" t="b">
        <v>0</v>
      </c>
      <c r="Q2139" t="s">
        <v>8280</v>
      </c>
      <c r="R2139" s="10" t="s">
        <v>8331</v>
      </c>
      <c r="S2139" t="s">
        <v>8332</v>
      </c>
      <c r="T2139">
        <f t="shared" si="172"/>
        <v>28</v>
      </c>
      <c r="U2139">
        <f t="shared" si="173"/>
        <v>26.6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4">
        <f t="shared" si="170"/>
        <v>41557.013182870374</v>
      </c>
      <c r="L2140" s="13">
        <f t="shared" si="169"/>
        <v>2013</v>
      </c>
      <c r="M2140" s="14">
        <f t="shared" si="171"/>
        <v>41587.054849537039</v>
      </c>
      <c r="N2140" t="b">
        <v>0</v>
      </c>
      <c r="O2140">
        <v>12</v>
      </c>
      <c r="P2140" t="b">
        <v>0</v>
      </c>
      <c r="Q2140" t="s">
        <v>8280</v>
      </c>
      <c r="R2140" s="10" t="s">
        <v>8331</v>
      </c>
      <c r="S2140" t="s">
        <v>8332</v>
      </c>
      <c r="T2140">
        <f t="shared" si="172"/>
        <v>13</v>
      </c>
      <c r="U2140">
        <f t="shared" si="173"/>
        <v>10.67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4">
        <f t="shared" si="170"/>
        <v>42647.750092592592</v>
      </c>
      <c r="L2141" s="13">
        <f t="shared" si="169"/>
        <v>2016</v>
      </c>
      <c r="M2141" s="14">
        <f t="shared" si="171"/>
        <v>42677.750092592592</v>
      </c>
      <c r="N2141" t="b">
        <v>0</v>
      </c>
      <c r="O2141">
        <v>56</v>
      </c>
      <c r="P2141" t="b">
        <v>0</v>
      </c>
      <c r="Q2141" t="s">
        <v>8280</v>
      </c>
      <c r="R2141" s="10" t="s">
        <v>8331</v>
      </c>
      <c r="S2141" t="s">
        <v>8332</v>
      </c>
      <c r="T2141">
        <f t="shared" si="172"/>
        <v>5</v>
      </c>
      <c r="U2141">
        <f t="shared" si="173"/>
        <v>29.04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4">
        <f t="shared" si="170"/>
        <v>41255.833611111113</v>
      </c>
      <c r="L2142" s="13">
        <f t="shared" si="169"/>
        <v>2012</v>
      </c>
      <c r="M2142" s="14">
        <f t="shared" si="171"/>
        <v>41285.833611111113</v>
      </c>
      <c r="N2142" t="b">
        <v>0</v>
      </c>
      <c r="O2142">
        <v>11</v>
      </c>
      <c r="P2142" t="b">
        <v>0</v>
      </c>
      <c r="Q2142" t="s">
        <v>8280</v>
      </c>
      <c r="R2142" s="10" t="s">
        <v>8331</v>
      </c>
      <c r="S2142" t="s">
        <v>8332</v>
      </c>
      <c r="T2142">
        <f t="shared" si="172"/>
        <v>0</v>
      </c>
      <c r="U2142">
        <f t="shared" si="173"/>
        <v>50.91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4">
        <f t="shared" si="170"/>
        <v>41927.235636574071</v>
      </c>
      <c r="L2143" s="13">
        <f t="shared" si="169"/>
        <v>2014</v>
      </c>
      <c r="M2143" s="14">
        <f t="shared" si="171"/>
        <v>41957.277303240742</v>
      </c>
      <c r="N2143" t="b">
        <v>0</v>
      </c>
      <c r="O2143">
        <v>0</v>
      </c>
      <c r="P2143" t="b">
        <v>0</v>
      </c>
      <c r="Q2143" t="s">
        <v>8280</v>
      </c>
      <c r="R2143" s="10" t="s">
        <v>8331</v>
      </c>
      <c r="S2143" t="s">
        <v>8332</v>
      </c>
      <c r="T2143">
        <f t="shared" si="172"/>
        <v>0</v>
      </c>
      <c r="U2143">
        <f t="shared" si="173"/>
        <v>0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4">
        <f t="shared" si="170"/>
        <v>42340.701504629629</v>
      </c>
      <c r="L2144" s="13">
        <f t="shared" si="169"/>
        <v>2015</v>
      </c>
      <c r="M2144" s="14">
        <f t="shared" si="171"/>
        <v>42368.701504629629</v>
      </c>
      <c r="N2144" t="b">
        <v>0</v>
      </c>
      <c r="O2144">
        <v>12</v>
      </c>
      <c r="P2144" t="b">
        <v>0</v>
      </c>
      <c r="Q2144" t="s">
        <v>8280</v>
      </c>
      <c r="R2144" s="10" t="s">
        <v>8331</v>
      </c>
      <c r="S2144" t="s">
        <v>8332</v>
      </c>
      <c r="T2144">
        <f t="shared" si="172"/>
        <v>6</v>
      </c>
      <c r="U2144">
        <f t="shared" si="173"/>
        <v>50.08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4">
        <f t="shared" si="170"/>
        <v>40332.886712962965</v>
      </c>
      <c r="L2145" s="13">
        <f t="shared" si="169"/>
        <v>2010</v>
      </c>
      <c r="M2145" s="14">
        <f t="shared" si="171"/>
        <v>40380.791666666664</v>
      </c>
      <c r="N2145" t="b">
        <v>0</v>
      </c>
      <c r="O2145">
        <v>5</v>
      </c>
      <c r="P2145" t="b">
        <v>0</v>
      </c>
      <c r="Q2145" t="s">
        <v>8280</v>
      </c>
      <c r="R2145" s="10" t="s">
        <v>8331</v>
      </c>
      <c r="S2145" t="s">
        <v>8332</v>
      </c>
      <c r="T2145">
        <f t="shared" si="172"/>
        <v>11</v>
      </c>
      <c r="U2145">
        <f t="shared" si="173"/>
        <v>45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4">
        <f t="shared" si="170"/>
        <v>41499.546759259261</v>
      </c>
      <c r="L2146" s="13">
        <f t="shared" si="169"/>
        <v>2013</v>
      </c>
      <c r="M2146" s="14">
        <f t="shared" si="171"/>
        <v>41531.546759259261</v>
      </c>
      <c r="N2146" t="b">
        <v>0</v>
      </c>
      <c r="O2146">
        <v>24</v>
      </c>
      <c r="P2146" t="b">
        <v>0</v>
      </c>
      <c r="Q2146" t="s">
        <v>8280</v>
      </c>
      <c r="R2146" s="10" t="s">
        <v>8331</v>
      </c>
      <c r="S2146" t="s">
        <v>8332</v>
      </c>
      <c r="T2146">
        <f t="shared" si="172"/>
        <v>2</v>
      </c>
      <c r="U2146">
        <f t="shared" si="173"/>
        <v>25.29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4">
        <f t="shared" si="170"/>
        <v>41575.237430555557</v>
      </c>
      <c r="L2147" s="13">
        <f t="shared" si="169"/>
        <v>2013</v>
      </c>
      <c r="M2147" s="14">
        <f t="shared" si="171"/>
        <v>41605.279097222221</v>
      </c>
      <c r="N2147" t="b">
        <v>0</v>
      </c>
      <c r="O2147">
        <v>89</v>
      </c>
      <c r="P2147" t="b">
        <v>0</v>
      </c>
      <c r="Q2147" t="s">
        <v>8280</v>
      </c>
      <c r="R2147" s="10" t="s">
        <v>8331</v>
      </c>
      <c r="S2147" t="s">
        <v>8332</v>
      </c>
      <c r="T2147">
        <f t="shared" si="172"/>
        <v>30</v>
      </c>
      <c r="U2147">
        <f t="shared" si="173"/>
        <v>51.29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4">
        <f t="shared" si="170"/>
        <v>42397.679513888885</v>
      </c>
      <c r="L2148" s="13">
        <f t="shared" si="169"/>
        <v>2016</v>
      </c>
      <c r="M2148" s="14">
        <f t="shared" si="171"/>
        <v>42411.679513888885</v>
      </c>
      <c r="N2148" t="b">
        <v>0</v>
      </c>
      <c r="O2148">
        <v>1</v>
      </c>
      <c r="P2148" t="b">
        <v>0</v>
      </c>
      <c r="Q2148" t="s">
        <v>8280</v>
      </c>
      <c r="R2148" s="10" t="s">
        <v>8331</v>
      </c>
      <c r="S2148" t="s">
        <v>8332</v>
      </c>
      <c r="T2148">
        <f t="shared" si="172"/>
        <v>0</v>
      </c>
      <c r="U2148">
        <f t="shared" si="173"/>
        <v>1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4">
        <f t="shared" si="170"/>
        <v>41927.295694444445</v>
      </c>
      <c r="L2149" s="13">
        <f t="shared" si="169"/>
        <v>2014</v>
      </c>
      <c r="M2149" s="14">
        <f t="shared" si="171"/>
        <v>41959.337361111116</v>
      </c>
      <c r="N2149" t="b">
        <v>0</v>
      </c>
      <c r="O2149">
        <v>55</v>
      </c>
      <c r="P2149" t="b">
        <v>0</v>
      </c>
      <c r="Q2149" t="s">
        <v>8280</v>
      </c>
      <c r="R2149" s="10" t="s">
        <v>8331</v>
      </c>
      <c r="S2149" t="s">
        <v>8332</v>
      </c>
      <c r="T2149">
        <f t="shared" si="172"/>
        <v>1</v>
      </c>
      <c r="U2149">
        <f t="shared" si="173"/>
        <v>49.38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4">
        <f t="shared" si="170"/>
        <v>42066.733587962968</v>
      </c>
      <c r="L2150" s="13">
        <f t="shared" si="169"/>
        <v>2015</v>
      </c>
      <c r="M2150" s="14">
        <f t="shared" si="171"/>
        <v>42096.691921296297</v>
      </c>
      <c r="N2150" t="b">
        <v>0</v>
      </c>
      <c r="O2150">
        <v>2</v>
      </c>
      <c r="P2150" t="b">
        <v>0</v>
      </c>
      <c r="Q2150" t="s">
        <v>8280</v>
      </c>
      <c r="R2150" s="10" t="s">
        <v>8331</v>
      </c>
      <c r="S2150" t="s">
        <v>8332</v>
      </c>
      <c r="T2150">
        <f t="shared" si="172"/>
        <v>2</v>
      </c>
      <c r="U2150">
        <f t="shared" si="173"/>
        <v>1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4">
        <f t="shared" si="170"/>
        <v>40355.024953703702</v>
      </c>
      <c r="L2151" s="13">
        <f t="shared" si="169"/>
        <v>2010</v>
      </c>
      <c r="M2151" s="14">
        <f t="shared" si="171"/>
        <v>40390</v>
      </c>
      <c r="N2151" t="b">
        <v>0</v>
      </c>
      <c r="O2151">
        <v>0</v>
      </c>
      <c r="P2151" t="b">
        <v>0</v>
      </c>
      <c r="Q2151" t="s">
        <v>8280</v>
      </c>
      <c r="R2151" s="10" t="s">
        <v>8331</v>
      </c>
      <c r="S2151" t="s">
        <v>8332</v>
      </c>
      <c r="T2151">
        <f t="shared" si="172"/>
        <v>0</v>
      </c>
      <c r="U2151">
        <f t="shared" si="173"/>
        <v>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4">
        <f t="shared" si="170"/>
        <v>42534.284710648149</v>
      </c>
      <c r="L2152" s="13">
        <f t="shared" si="169"/>
        <v>2016</v>
      </c>
      <c r="M2152" s="14">
        <f t="shared" si="171"/>
        <v>42564.284710648149</v>
      </c>
      <c r="N2152" t="b">
        <v>0</v>
      </c>
      <c r="O2152">
        <v>4</v>
      </c>
      <c r="P2152" t="b">
        <v>0</v>
      </c>
      <c r="Q2152" t="s">
        <v>8280</v>
      </c>
      <c r="R2152" s="10" t="s">
        <v>8331</v>
      </c>
      <c r="S2152" t="s">
        <v>8332</v>
      </c>
      <c r="T2152">
        <f t="shared" si="172"/>
        <v>1</v>
      </c>
      <c r="U2152">
        <f t="shared" si="173"/>
        <v>101.25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4">
        <f t="shared" si="170"/>
        <v>42520.847384259265</v>
      </c>
      <c r="L2153" s="13">
        <f t="shared" si="169"/>
        <v>2016</v>
      </c>
      <c r="M2153" s="14">
        <f t="shared" si="171"/>
        <v>42550.847384259265</v>
      </c>
      <c r="N2153" t="b">
        <v>0</v>
      </c>
      <c r="O2153">
        <v>6</v>
      </c>
      <c r="P2153" t="b">
        <v>0</v>
      </c>
      <c r="Q2153" t="s">
        <v>8280</v>
      </c>
      <c r="R2153" s="10" t="s">
        <v>8331</v>
      </c>
      <c r="S2153" t="s">
        <v>8332</v>
      </c>
      <c r="T2153">
        <f t="shared" si="172"/>
        <v>0</v>
      </c>
      <c r="U2153">
        <f t="shared" si="173"/>
        <v>19.670000000000002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4">
        <f t="shared" si="170"/>
        <v>41683.832280092596</v>
      </c>
      <c r="L2154" s="13">
        <f t="shared" si="169"/>
        <v>2014</v>
      </c>
      <c r="M2154" s="14">
        <f t="shared" si="171"/>
        <v>41713.790613425925</v>
      </c>
      <c r="N2154" t="b">
        <v>0</v>
      </c>
      <c r="O2154">
        <v>4</v>
      </c>
      <c r="P2154" t="b">
        <v>0</v>
      </c>
      <c r="Q2154" t="s">
        <v>8280</v>
      </c>
      <c r="R2154" s="10" t="s">
        <v>8331</v>
      </c>
      <c r="S2154" t="s">
        <v>8332</v>
      </c>
      <c r="T2154">
        <f t="shared" si="172"/>
        <v>0</v>
      </c>
      <c r="U2154">
        <f t="shared" si="173"/>
        <v>12.5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4">
        <f t="shared" si="170"/>
        <v>41974.911087962959</v>
      </c>
      <c r="L2155" s="13">
        <f t="shared" si="169"/>
        <v>2014</v>
      </c>
      <c r="M2155" s="14">
        <f t="shared" si="171"/>
        <v>42014.332638888889</v>
      </c>
      <c r="N2155" t="b">
        <v>0</v>
      </c>
      <c r="O2155">
        <v>4</v>
      </c>
      <c r="P2155" t="b">
        <v>0</v>
      </c>
      <c r="Q2155" t="s">
        <v>8280</v>
      </c>
      <c r="R2155" s="10" t="s">
        <v>8331</v>
      </c>
      <c r="S2155" t="s">
        <v>8332</v>
      </c>
      <c r="T2155">
        <f t="shared" si="172"/>
        <v>0</v>
      </c>
      <c r="U2155">
        <f t="shared" si="173"/>
        <v>8.5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4">
        <f t="shared" si="170"/>
        <v>41647.632256944446</v>
      </c>
      <c r="L2156" s="13">
        <f t="shared" si="169"/>
        <v>2014</v>
      </c>
      <c r="M2156" s="14">
        <f t="shared" si="171"/>
        <v>41667.632256944446</v>
      </c>
      <c r="N2156" t="b">
        <v>0</v>
      </c>
      <c r="O2156">
        <v>2</v>
      </c>
      <c r="P2156" t="b">
        <v>0</v>
      </c>
      <c r="Q2156" t="s">
        <v>8280</v>
      </c>
      <c r="R2156" s="10" t="s">
        <v>8331</v>
      </c>
      <c r="S2156" t="s">
        <v>8332</v>
      </c>
      <c r="T2156">
        <f t="shared" si="172"/>
        <v>1</v>
      </c>
      <c r="U2156">
        <f t="shared" si="173"/>
        <v>1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4">
        <f t="shared" si="170"/>
        <v>42430.747511574074</v>
      </c>
      <c r="L2157" s="13">
        <f t="shared" si="169"/>
        <v>2016</v>
      </c>
      <c r="M2157" s="14">
        <f t="shared" si="171"/>
        <v>42460.70584490741</v>
      </c>
      <c r="N2157" t="b">
        <v>0</v>
      </c>
      <c r="O2157">
        <v>5</v>
      </c>
      <c r="P2157" t="b">
        <v>0</v>
      </c>
      <c r="Q2157" t="s">
        <v>8280</v>
      </c>
      <c r="R2157" s="10" t="s">
        <v>8331</v>
      </c>
      <c r="S2157" t="s">
        <v>8332</v>
      </c>
      <c r="T2157">
        <f t="shared" si="172"/>
        <v>2</v>
      </c>
      <c r="U2157">
        <f t="shared" si="173"/>
        <v>23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4">
        <f t="shared" si="170"/>
        <v>41488.85423611111</v>
      </c>
      <c r="L2158" s="13">
        <f t="shared" si="169"/>
        <v>2013</v>
      </c>
      <c r="M2158" s="14">
        <f t="shared" si="171"/>
        <v>41533.85423611111</v>
      </c>
      <c r="N2158" t="b">
        <v>0</v>
      </c>
      <c r="O2158">
        <v>83</v>
      </c>
      <c r="P2158" t="b">
        <v>0</v>
      </c>
      <c r="Q2158" t="s">
        <v>8280</v>
      </c>
      <c r="R2158" s="10" t="s">
        <v>8331</v>
      </c>
      <c r="S2158" t="s">
        <v>8332</v>
      </c>
      <c r="T2158">
        <f t="shared" si="172"/>
        <v>3</v>
      </c>
      <c r="U2158">
        <f t="shared" si="173"/>
        <v>17.989999999999998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4">
        <f t="shared" si="170"/>
        <v>42694.98128472222</v>
      </c>
      <c r="L2159" s="13">
        <f t="shared" si="169"/>
        <v>2016</v>
      </c>
      <c r="M2159" s="14">
        <f t="shared" si="171"/>
        <v>42727.332638888889</v>
      </c>
      <c r="N2159" t="b">
        <v>0</v>
      </c>
      <c r="O2159">
        <v>57</v>
      </c>
      <c r="P2159" t="b">
        <v>0</v>
      </c>
      <c r="Q2159" t="s">
        <v>8280</v>
      </c>
      <c r="R2159" s="10" t="s">
        <v>8331</v>
      </c>
      <c r="S2159" t="s">
        <v>8332</v>
      </c>
      <c r="T2159">
        <f t="shared" si="172"/>
        <v>28</v>
      </c>
      <c r="U2159">
        <f t="shared" si="173"/>
        <v>370.95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4">
        <f t="shared" si="170"/>
        <v>41264.853865740741</v>
      </c>
      <c r="L2160" s="13">
        <f t="shared" si="169"/>
        <v>2012</v>
      </c>
      <c r="M2160" s="14">
        <f t="shared" si="171"/>
        <v>41309.853865740741</v>
      </c>
      <c r="N2160" t="b">
        <v>0</v>
      </c>
      <c r="O2160">
        <v>311</v>
      </c>
      <c r="P2160" t="b">
        <v>0</v>
      </c>
      <c r="Q2160" t="s">
        <v>8280</v>
      </c>
      <c r="R2160" s="10" t="s">
        <v>8331</v>
      </c>
      <c r="S2160" t="s">
        <v>8332</v>
      </c>
      <c r="T2160">
        <f t="shared" si="172"/>
        <v>7</v>
      </c>
      <c r="U2160">
        <f t="shared" si="173"/>
        <v>63.57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4">
        <f t="shared" si="170"/>
        <v>40710.731180555551</v>
      </c>
      <c r="L2161" s="13">
        <f t="shared" si="169"/>
        <v>2011</v>
      </c>
      <c r="M2161" s="14">
        <f t="shared" si="171"/>
        <v>40740.731180555551</v>
      </c>
      <c r="N2161" t="b">
        <v>0</v>
      </c>
      <c r="O2161">
        <v>2</v>
      </c>
      <c r="P2161" t="b">
        <v>0</v>
      </c>
      <c r="Q2161" t="s">
        <v>8280</v>
      </c>
      <c r="R2161" s="10" t="s">
        <v>8331</v>
      </c>
      <c r="S2161" t="s">
        <v>8332</v>
      </c>
      <c r="T2161">
        <f t="shared" si="172"/>
        <v>1</v>
      </c>
      <c r="U2161">
        <f t="shared" si="173"/>
        <v>13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4">
        <f t="shared" si="170"/>
        <v>41018.711863425924</v>
      </c>
      <c r="L2162" s="13">
        <f t="shared" si="169"/>
        <v>2012</v>
      </c>
      <c r="M2162" s="14">
        <f t="shared" si="171"/>
        <v>41048.711863425924</v>
      </c>
      <c r="N2162" t="b">
        <v>0</v>
      </c>
      <c r="O2162">
        <v>16</v>
      </c>
      <c r="P2162" t="b">
        <v>0</v>
      </c>
      <c r="Q2162" t="s">
        <v>8280</v>
      </c>
      <c r="R2162" s="10" t="s">
        <v>8331</v>
      </c>
      <c r="S2162" t="s">
        <v>8332</v>
      </c>
      <c r="T2162">
        <f t="shared" si="172"/>
        <v>1</v>
      </c>
      <c r="U2162">
        <f t="shared" si="173"/>
        <v>5.31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4">
        <f t="shared" si="170"/>
        <v>42240.852534722217</v>
      </c>
      <c r="L2163" s="13">
        <f t="shared" si="169"/>
        <v>2015</v>
      </c>
      <c r="M2163" s="14">
        <f t="shared" si="171"/>
        <v>42270.852534722217</v>
      </c>
      <c r="N2163" t="b">
        <v>0</v>
      </c>
      <c r="O2163">
        <v>13</v>
      </c>
      <c r="P2163" t="b">
        <v>1</v>
      </c>
      <c r="Q2163" t="s">
        <v>8274</v>
      </c>
      <c r="R2163" s="10" t="s">
        <v>8323</v>
      </c>
      <c r="S2163" t="s">
        <v>8324</v>
      </c>
      <c r="T2163">
        <f t="shared" si="172"/>
        <v>116</v>
      </c>
      <c r="U2163">
        <f t="shared" si="173"/>
        <v>35.619999999999997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4">
        <f t="shared" si="170"/>
        <v>41813.766099537039</v>
      </c>
      <c r="L2164" s="13">
        <f t="shared" si="169"/>
        <v>2014</v>
      </c>
      <c r="M2164" s="14">
        <f t="shared" si="171"/>
        <v>41844.766099537039</v>
      </c>
      <c r="N2164" t="b">
        <v>0</v>
      </c>
      <c r="O2164">
        <v>58</v>
      </c>
      <c r="P2164" t="b">
        <v>1</v>
      </c>
      <c r="Q2164" t="s">
        <v>8274</v>
      </c>
      <c r="R2164" s="10" t="s">
        <v>8323</v>
      </c>
      <c r="S2164" t="s">
        <v>8324</v>
      </c>
      <c r="T2164">
        <f t="shared" si="172"/>
        <v>112</v>
      </c>
      <c r="U2164">
        <f t="shared" si="173"/>
        <v>87.1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4">
        <f t="shared" si="170"/>
        <v>42111.899537037039</v>
      </c>
      <c r="L2165" s="13">
        <f t="shared" si="169"/>
        <v>2015</v>
      </c>
      <c r="M2165" s="14">
        <f t="shared" si="171"/>
        <v>42163.159722222219</v>
      </c>
      <c r="N2165" t="b">
        <v>0</v>
      </c>
      <c r="O2165">
        <v>44</v>
      </c>
      <c r="P2165" t="b">
        <v>1</v>
      </c>
      <c r="Q2165" t="s">
        <v>8274</v>
      </c>
      <c r="R2165" s="10" t="s">
        <v>8323</v>
      </c>
      <c r="S2165" t="s">
        <v>8324</v>
      </c>
      <c r="T2165">
        <f t="shared" si="172"/>
        <v>132</v>
      </c>
      <c r="U2165">
        <f t="shared" si="173"/>
        <v>75.11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4">
        <f t="shared" si="170"/>
        <v>42515.71775462963</v>
      </c>
      <c r="L2166" s="13">
        <f t="shared" si="169"/>
        <v>2016</v>
      </c>
      <c r="M2166" s="14">
        <f t="shared" si="171"/>
        <v>42546.165972222225</v>
      </c>
      <c r="N2166" t="b">
        <v>0</v>
      </c>
      <c r="O2166">
        <v>83</v>
      </c>
      <c r="P2166" t="b">
        <v>1</v>
      </c>
      <c r="Q2166" t="s">
        <v>8274</v>
      </c>
      <c r="R2166" s="10" t="s">
        <v>8323</v>
      </c>
      <c r="S2166" t="s">
        <v>8324</v>
      </c>
      <c r="T2166">
        <f t="shared" si="172"/>
        <v>103</v>
      </c>
      <c r="U2166">
        <f t="shared" si="173"/>
        <v>68.010000000000005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4">
        <f t="shared" si="170"/>
        <v>42438.667071759264</v>
      </c>
      <c r="L2167" s="13">
        <f t="shared" si="169"/>
        <v>2016</v>
      </c>
      <c r="M2167" s="14">
        <f t="shared" si="171"/>
        <v>42468.625405092593</v>
      </c>
      <c r="N2167" t="b">
        <v>0</v>
      </c>
      <c r="O2167">
        <v>117</v>
      </c>
      <c r="P2167" t="b">
        <v>1</v>
      </c>
      <c r="Q2167" t="s">
        <v>8274</v>
      </c>
      <c r="R2167" s="10" t="s">
        <v>8323</v>
      </c>
      <c r="S2167" t="s">
        <v>8324</v>
      </c>
      <c r="T2167">
        <f t="shared" si="172"/>
        <v>139</v>
      </c>
      <c r="U2167">
        <f t="shared" si="173"/>
        <v>29.62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4">
        <f t="shared" si="170"/>
        <v>41933.838171296295</v>
      </c>
      <c r="L2168" s="13">
        <f t="shared" si="169"/>
        <v>2014</v>
      </c>
      <c r="M2168" s="14">
        <f t="shared" si="171"/>
        <v>41978.879837962959</v>
      </c>
      <c r="N2168" t="b">
        <v>0</v>
      </c>
      <c r="O2168">
        <v>32</v>
      </c>
      <c r="P2168" t="b">
        <v>1</v>
      </c>
      <c r="Q2168" t="s">
        <v>8274</v>
      </c>
      <c r="R2168" s="10" t="s">
        <v>8323</v>
      </c>
      <c r="S2168" t="s">
        <v>8324</v>
      </c>
      <c r="T2168">
        <f t="shared" si="172"/>
        <v>147</v>
      </c>
      <c r="U2168">
        <f t="shared" si="173"/>
        <v>91.63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4">
        <f t="shared" si="170"/>
        <v>41153.066400462965</v>
      </c>
      <c r="L2169" s="13">
        <f t="shared" si="169"/>
        <v>2012</v>
      </c>
      <c r="M2169" s="14">
        <f t="shared" si="171"/>
        <v>41167.066400462965</v>
      </c>
      <c r="N2169" t="b">
        <v>0</v>
      </c>
      <c r="O2169">
        <v>8</v>
      </c>
      <c r="P2169" t="b">
        <v>1</v>
      </c>
      <c r="Q2169" t="s">
        <v>8274</v>
      </c>
      <c r="R2169" s="10" t="s">
        <v>8323</v>
      </c>
      <c r="S2169" t="s">
        <v>8324</v>
      </c>
      <c r="T2169">
        <f t="shared" si="172"/>
        <v>120</v>
      </c>
      <c r="U2169">
        <f t="shared" si="173"/>
        <v>22.5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4">
        <f t="shared" si="170"/>
        <v>42745.600243055553</v>
      </c>
      <c r="L2170" s="13">
        <f t="shared" si="169"/>
        <v>2017</v>
      </c>
      <c r="M2170" s="14">
        <f t="shared" si="171"/>
        <v>42776.208333333328</v>
      </c>
      <c r="N2170" t="b">
        <v>0</v>
      </c>
      <c r="O2170">
        <v>340</v>
      </c>
      <c r="P2170" t="b">
        <v>1</v>
      </c>
      <c r="Q2170" t="s">
        <v>8274</v>
      </c>
      <c r="R2170" s="10" t="s">
        <v>8323</v>
      </c>
      <c r="S2170" t="s">
        <v>8324</v>
      </c>
      <c r="T2170">
        <f t="shared" si="172"/>
        <v>122</v>
      </c>
      <c r="U2170">
        <f t="shared" si="173"/>
        <v>64.37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4">
        <f t="shared" si="170"/>
        <v>42793.700821759259</v>
      </c>
      <c r="L2171" s="13">
        <f t="shared" si="169"/>
        <v>2017</v>
      </c>
      <c r="M2171" s="14">
        <f t="shared" si="171"/>
        <v>42796.700821759259</v>
      </c>
      <c r="N2171" t="b">
        <v>0</v>
      </c>
      <c r="O2171">
        <v>7</v>
      </c>
      <c r="P2171" t="b">
        <v>1</v>
      </c>
      <c r="Q2171" t="s">
        <v>8274</v>
      </c>
      <c r="R2171" s="10" t="s">
        <v>8323</v>
      </c>
      <c r="S2171" t="s">
        <v>8324</v>
      </c>
      <c r="T2171">
        <f t="shared" si="172"/>
        <v>100</v>
      </c>
      <c r="U2171">
        <f t="shared" si="173"/>
        <v>21.86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4">
        <f t="shared" si="170"/>
        <v>42198.750254629631</v>
      </c>
      <c r="L2172" s="13">
        <f t="shared" si="169"/>
        <v>2015</v>
      </c>
      <c r="M2172" s="14">
        <f t="shared" si="171"/>
        <v>42238.750254629631</v>
      </c>
      <c r="N2172" t="b">
        <v>0</v>
      </c>
      <c r="O2172">
        <v>19</v>
      </c>
      <c r="P2172" t="b">
        <v>1</v>
      </c>
      <c r="Q2172" t="s">
        <v>8274</v>
      </c>
      <c r="R2172" s="10" t="s">
        <v>8323</v>
      </c>
      <c r="S2172" t="s">
        <v>8324</v>
      </c>
      <c r="T2172">
        <f t="shared" si="172"/>
        <v>181</v>
      </c>
      <c r="U2172">
        <f t="shared" si="173"/>
        <v>33.32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4">
        <f t="shared" si="170"/>
        <v>42141.95711805555</v>
      </c>
      <c r="L2173" s="13">
        <f t="shared" si="169"/>
        <v>2015</v>
      </c>
      <c r="M2173" s="14">
        <f t="shared" si="171"/>
        <v>42177.208333333328</v>
      </c>
      <c r="N2173" t="b">
        <v>0</v>
      </c>
      <c r="O2173">
        <v>47</v>
      </c>
      <c r="P2173" t="b">
        <v>1</v>
      </c>
      <c r="Q2173" t="s">
        <v>8274</v>
      </c>
      <c r="R2173" s="10" t="s">
        <v>8323</v>
      </c>
      <c r="S2173" t="s">
        <v>8324</v>
      </c>
      <c r="T2173">
        <f t="shared" si="172"/>
        <v>106</v>
      </c>
      <c r="U2173">
        <f t="shared" si="173"/>
        <v>90.28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4">
        <f t="shared" si="170"/>
        <v>42082.580092592587</v>
      </c>
      <c r="L2174" s="13">
        <f t="shared" si="169"/>
        <v>2015</v>
      </c>
      <c r="M2174" s="14">
        <f t="shared" si="171"/>
        <v>42112.580092592587</v>
      </c>
      <c r="N2174" t="b">
        <v>0</v>
      </c>
      <c r="O2174">
        <v>13</v>
      </c>
      <c r="P2174" t="b">
        <v>1</v>
      </c>
      <c r="Q2174" t="s">
        <v>8274</v>
      </c>
      <c r="R2174" s="10" t="s">
        <v>8323</v>
      </c>
      <c r="S2174" t="s">
        <v>8324</v>
      </c>
      <c r="T2174">
        <f t="shared" si="172"/>
        <v>100</v>
      </c>
      <c r="U2174">
        <f t="shared" si="173"/>
        <v>76.92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4">
        <f t="shared" si="170"/>
        <v>41495.692627314813</v>
      </c>
      <c r="L2175" s="13">
        <f t="shared" si="169"/>
        <v>2013</v>
      </c>
      <c r="M2175" s="14">
        <f t="shared" si="171"/>
        <v>41527.165972222225</v>
      </c>
      <c r="N2175" t="b">
        <v>0</v>
      </c>
      <c r="O2175">
        <v>90</v>
      </c>
      <c r="P2175" t="b">
        <v>1</v>
      </c>
      <c r="Q2175" t="s">
        <v>8274</v>
      </c>
      <c r="R2175" s="10" t="s">
        <v>8323</v>
      </c>
      <c r="S2175" t="s">
        <v>8324</v>
      </c>
      <c r="T2175">
        <f t="shared" si="172"/>
        <v>127</v>
      </c>
      <c r="U2175">
        <f t="shared" si="173"/>
        <v>59.23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4">
        <f t="shared" si="170"/>
        <v>42465.542905092589</v>
      </c>
      <c r="L2176" s="13">
        <f t="shared" si="169"/>
        <v>2016</v>
      </c>
      <c r="M2176" s="14">
        <f t="shared" si="171"/>
        <v>42495.542905092589</v>
      </c>
      <c r="N2176" t="b">
        <v>0</v>
      </c>
      <c r="O2176">
        <v>63</v>
      </c>
      <c r="P2176" t="b">
        <v>1</v>
      </c>
      <c r="Q2176" t="s">
        <v>8274</v>
      </c>
      <c r="R2176" s="10" t="s">
        <v>8323</v>
      </c>
      <c r="S2176" t="s">
        <v>8324</v>
      </c>
      <c r="T2176">
        <f t="shared" si="172"/>
        <v>103</v>
      </c>
      <c r="U2176">
        <f t="shared" si="173"/>
        <v>65.38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4">
        <f t="shared" si="170"/>
        <v>42565.009097222224</v>
      </c>
      <c r="L2177" s="13">
        <f t="shared" si="169"/>
        <v>2016</v>
      </c>
      <c r="M2177" s="14">
        <f t="shared" si="171"/>
        <v>42572.009097222224</v>
      </c>
      <c r="N2177" t="b">
        <v>0</v>
      </c>
      <c r="O2177">
        <v>26</v>
      </c>
      <c r="P2177" t="b">
        <v>1</v>
      </c>
      <c r="Q2177" t="s">
        <v>8274</v>
      </c>
      <c r="R2177" s="10" t="s">
        <v>8323</v>
      </c>
      <c r="S2177" t="s">
        <v>8324</v>
      </c>
      <c r="T2177">
        <f t="shared" si="172"/>
        <v>250</v>
      </c>
      <c r="U2177">
        <f t="shared" si="173"/>
        <v>67.31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4">
        <f t="shared" si="170"/>
        <v>42096.633206018523</v>
      </c>
      <c r="L2178" s="13">
        <f t="shared" si="169"/>
        <v>2015</v>
      </c>
      <c r="M2178" s="14">
        <f t="shared" si="171"/>
        <v>42126.633206018523</v>
      </c>
      <c r="N2178" t="b">
        <v>0</v>
      </c>
      <c r="O2178">
        <v>71</v>
      </c>
      <c r="P2178" t="b">
        <v>1</v>
      </c>
      <c r="Q2178" t="s">
        <v>8274</v>
      </c>
      <c r="R2178" s="10" t="s">
        <v>8323</v>
      </c>
      <c r="S2178" t="s">
        <v>8324</v>
      </c>
      <c r="T2178">
        <f t="shared" si="172"/>
        <v>126</v>
      </c>
      <c r="U2178">
        <f t="shared" si="173"/>
        <v>88.75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4">
        <f t="shared" si="170"/>
        <v>42502.250775462962</v>
      </c>
      <c r="L2179" s="13">
        <f t="shared" ref="L2179:L2242" si="174">YEAR(K2179)</f>
        <v>2016</v>
      </c>
      <c r="M2179" s="14">
        <f t="shared" si="171"/>
        <v>42527.250775462962</v>
      </c>
      <c r="N2179" t="b">
        <v>0</v>
      </c>
      <c r="O2179">
        <v>38</v>
      </c>
      <c r="P2179" t="b">
        <v>1</v>
      </c>
      <c r="Q2179" t="s">
        <v>8274</v>
      </c>
      <c r="R2179" s="10" t="s">
        <v>8323</v>
      </c>
      <c r="S2179" t="s">
        <v>8324</v>
      </c>
      <c r="T2179">
        <f t="shared" si="172"/>
        <v>100</v>
      </c>
      <c r="U2179">
        <f t="shared" si="173"/>
        <v>65.87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4">
        <f t="shared" si="170"/>
        <v>42723.63653935185</v>
      </c>
      <c r="L2180" s="13">
        <f t="shared" si="174"/>
        <v>2016</v>
      </c>
      <c r="M2180" s="14">
        <f t="shared" si="171"/>
        <v>42753.63653935185</v>
      </c>
      <c r="N2180" t="b">
        <v>0</v>
      </c>
      <c r="O2180">
        <v>859</v>
      </c>
      <c r="P2180" t="b">
        <v>1</v>
      </c>
      <c r="Q2180" t="s">
        <v>8274</v>
      </c>
      <c r="R2180" s="10" t="s">
        <v>8323</v>
      </c>
      <c r="S2180" t="s">
        <v>8324</v>
      </c>
      <c r="T2180">
        <f t="shared" si="172"/>
        <v>139</v>
      </c>
      <c r="U2180">
        <f t="shared" si="173"/>
        <v>40.35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4">
        <f t="shared" si="170"/>
        <v>42075.171203703707</v>
      </c>
      <c r="L2181" s="13">
        <f t="shared" si="174"/>
        <v>2015</v>
      </c>
      <c r="M2181" s="14">
        <f t="shared" si="171"/>
        <v>42105.171203703707</v>
      </c>
      <c r="N2181" t="b">
        <v>0</v>
      </c>
      <c r="O2181">
        <v>21</v>
      </c>
      <c r="P2181" t="b">
        <v>1</v>
      </c>
      <c r="Q2181" t="s">
        <v>8274</v>
      </c>
      <c r="R2181" s="10" t="s">
        <v>8323</v>
      </c>
      <c r="S2181" t="s">
        <v>8324</v>
      </c>
      <c r="T2181">
        <f t="shared" si="172"/>
        <v>161</v>
      </c>
      <c r="U2181">
        <f t="shared" si="173"/>
        <v>76.86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4">
        <f t="shared" si="170"/>
        <v>42279.669768518521</v>
      </c>
      <c r="L2182" s="13">
        <f t="shared" si="174"/>
        <v>2015</v>
      </c>
      <c r="M2182" s="14">
        <f t="shared" si="171"/>
        <v>42321.711435185185</v>
      </c>
      <c r="N2182" t="b">
        <v>0</v>
      </c>
      <c r="O2182">
        <v>78</v>
      </c>
      <c r="P2182" t="b">
        <v>1</v>
      </c>
      <c r="Q2182" t="s">
        <v>8274</v>
      </c>
      <c r="R2182" s="10" t="s">
        <v>8323</v>
      </c>
      <c r="S2182" t="s">
        <v>8324</v>
      </c>
      <c r="T2182">
        <f t="shared" si="172"/>
        <v>107</v>
      </c>
      <c r="U2182">
        <f t="shared" si="173"/>
        <v>68.709999999999994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4">
        <f t="shared" si="170"/>
        <v>42773.005243055552</v>
      </c>
      <c r="L2183" s="13">
        <f t="shared" si="174"/>
        <v>2017</v>
      </c>
      <c r="M2183" s="14">
        <f t="shared" si="171"/>
        <v>42787.005243055552</v>
      </c>
      <c r="N2183" t="b">
        <v>0</v>
      </c>
      <c r="O2183">
        <v>53</v>
      </c>
      <c r="P2183" t="b">
        <v>1</v>
      </c>
      <c r="Q2183" t="s">
        <v>8295</v>
      </c>
      <c r="R2183" s="10" t="s">
        <v>8331</v>
      </c>
      <c r="S2183" t="s">
        <v>8349</v>
      </c>
      <c r="T2183">
        <f t="shared" si="172"/>
        <v>153</v>
      </c>
      <c r="U2183">
        <f t="shared" si="173"/>
        <v>57.77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4">
        <f t="shared" si="170"/>
        <v>41879.900752314818</v>
      </c>
      <c r="L2184" s="13">
        <f t="shared" si="174"/>
        <v>2014</v>
      </c>
      <c r="M2184" s="14">
        <f t="shared" si="171"/>
        <v>41914.900752314818</v>
      </c>
      <c r="N2184" t="b">
        <v>0</v>
      </c>
      <c r="O2184">
        <v>356</v>
      </c>
      <c r="P2184" t="b">
        <v>1</v>
      </c>
      <c r="Q2184" t="s">
        <v>8295</v>
      </c>
      <c r="R2184" s="10" t="s">
        <v>8331</v>
      </c>
      <c r="S2184" t="s">
        <v>8349</v>
      </c>
      <c r="T2184">
        <f t="shared" si="172"/>
        <v>524</v>
      </c>
      <c r="U2184">
        <f t="shared" si="173"/>
        <v>44.17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4">
        <f t="shared" si="170"/>
        <v>42745.365474537044</v>
      </c>
      <c r="L2185" s="13">
        <f t="shared" si="174"/>
        <v>2017</v>
      </c>
      <c r="M2185" s="14">
        <f t="shared" si="171"/>
        <v>42775.208333333328</v>
      </c>
      <c r="N2185" t="b">
        <v>0</v>
      </c>
      <c r="O2185">
        <v>279</v>
      </c>
      <c r="P2185" t="b">
        <v>1</v>
      </c>
      <c r="Q2185" t="s">
        <v>8295</v>
      </c>
      <c r="R2185" s="10" t="s">
        <v>8331</v>
      </c>
      <c r="S2185" t="s">
        <v>8349</v>
      </c>
      <c r="T2185">
        <f t="shared" si="172"/>
        <v>489</v>
      </c>
      <c r="U2185">
        <f t="shared" si="173"/>
        <v>31.57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4">
        <f t="shared" ref="K2186:K2249" si="175">(((J2186/60)/60)/24)+DATE(1970,1,1)</f>
        <v>42380.690289351856</v>
      </c>
      <c r="L2186" s="13">
        <f t="shared" si="174"/>
        <v>2016</v>
      </c>
      <c r="M2186" s="14">
        <f t="shared" ref="M2186:M2249" si="176">(((I2186/60)/60)/24)+DATE(1970,1,1)</f>
        <v>42394.666666666672</v>
      </c>
      <c r="N2186" t="b">
        <v>1</v>
      </c>
      <c r="O2186">
        <v>266</v>
      </c>
      <c r="P2186" t="b">
        <v>1</v>
      </c>
      <c r="Q2186" t="s">
        <v>8295</v>
      </c>
      <c r="R2186" s="10" t="s">
        <v>8331</v>
      </c>
      <c r="S2186" t="s">
        <v>8349</v>
      </c>
      <c r="T2186">
        <f t="shared" ref="T2186:T2249" si="177">ROUND(E2186/D2186*100,0)</f>
        <v>285</v>
      </c>
      <c r="U2186">
        <f t="shared" ref="U2186:U2249" si="178">IFERROR(ROUND(E2186/O2186,2),0)</f>
        <v>107.05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4">
        <f t="shared" si="175"/>
        <v>41319.349988425929</v>
      </c>
      <c r="L2187" s="13">
        <f t="shared" si="174"/>
        <v>2013</v>
      </c>
      <c r="M2187" s="14">
        <f t="shared" si="176"/>
        <v>41359.349988425929</v>
      </c>
      <c r="N2187" t="b">
        <v>0</v>
      </c>
      <c r="O2187">
        <v>623</v>
      </c>
      <c r="P2187" t="b">
        <v>1</v>
      </c>
      <c r="Q2187" t="s">
        <v>8295</v>
      </c>
      <c r="R2187" s="10" t="s">
        <v>8331</v>
      </c>
      <c r="S2187" t="s">
        <v>8349</v>
      </c>
      <c r="T2187">
        <f t="shared" si="177"/>
        <v>1857</v>
      </c>
      <c r="U2187">
        <f t="shared" si="178"/>
        <v>149.03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4">
        <f t="shared" si="175"/>
        <v>42583.615081018521</v>
      </c>
      <c r="L2188" s="13">
        <f t="shared" si="174"/>
        <v>2016</v>
      </c>
      <c r="M2188" s="14">
        <f t="shared" si="176"/>
        <v>42620.083333333328</v>
      </c>
      <c r="N2188" t="b">
        <v>0</v>
      </c>
      <c r="O2188">
        <v>392</v>
      </c>
      <c r="P2188" t="b">
        <v>1</v>
      </c>
      <c r="Q2188" t="s">
        <v>8295</v>
      </c>
      <c r="R2188" s="10" t="s">
        <v>8331</v>
      </c>
      <c r="S2188" t="s">
        <v>8349</v>
      </c>
      <c r="T2188">
        <f t="shared" si="177"/>
        <v>110</v>
      </c>
      <c r="U2188">
        <f t="shared" si="178"/>
        <v>55.96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4">
        <f t="shared" si="175"/>
        <v>42068.209097222221</v>
      </c>
      <c r="L2189" s="13">
        <f t="shared" si="174"/>
        <v>2015</v>
      </c>
      <c r="M2189" s="14">
        <f t="shared" si="176"/>
        <v>42097.165972222225</v>
      </c>
      <c r="N2189" t="b">
        <v>1</v>
      </c>
      <c r="O2189">
        <v>3562</v>
      </c>
      <c r="P2189" t="b">
        <v>1</v>
      </c>
      <c r="Q2189" t="s">
        <v>8295</v>
      </c>
      <c r="R2189" s="10" t="s">
        <v>8331</v>
      </c>
      <c r="S2189" t="s">
        <v>8349</v>
      </c>
      <c r="T2189">
        <f t="shared" si="177"/>
        <v>1015</v>
      </c>
      <c r="U2189">
        <f t="shared" si="178"/>
        <v>56.97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4">
        <f t="shared" si="175"/>
        <v>42633.586122685185</v>
      </c>
      <c r="L2190" s="13">
        <f t="shared" si="174"/>
        <v>2016</v>
      </c>
      <c r="M2190" s="14">
        <f t="shared" si="176"/>
        <v>42668.708333333328</v>
      </c>
      <c r="N2190" t="b">
        <v>0</v>
      </c>
      <c r="O2190">
        <v>514</v>
      </c>
      <c r="P2190" t="b">
        <v>1</v>
      </c>
      <c r="Q2190" t="s">
        <v>8295</v>
      </c>
      <c r="R2190" s="10" t="s">
        <v>8331</v>
      </c>
      <c r="S2190" t="s">
        <v>8349</v>
      </c>
      <c r="T2190">
        <f t="shared" si="177"/>
        <v>412</v>
      </c>
      <c r="U2190">
        <f t="shared" si="178"/>
        <v>44.06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4">
        <f t="shared" si="175"/>
        <v>42467.788194444445</v>
      </c>
      <c r="L2191" s="13">
        <f t="shared" si="174"/>
        <v>2016</v>
      </c>
      <c r="M2191" s="14">
        <f t="shared" si="176"/>
        <v>42481.916666666672</v>
      </c>
      <c r="N2191" t="b">
        <v>0</v>
      </c>
      <c r="O2191">
        <v>88</v>
      </c>
      <c r="P2191" t="b">
        <v>1</v>
      </c>
      <c r="Q2191" t="s">
        <v>8295</v>
      </c>
      <c r="R2191" s="10" t="s">
        <v>8331</v>
      </c>
      <c r="S2191" t="s">
        <v>8349</v>
      </c>
      <c r="T2191">
        <f t="shared" si="177"/>
        <v>503</v>
      </c>
      <c r="U2191">
        <f t="shared" si="178"/>
        <v>68.63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4">
        <f t="shared" si="175"/>
        <v>42417.625046296293</v>
      </c>
      <c r="L2192" s="13">
        <f t="shared" si="174"/>
        <v>2016</v>
      </c>
      <c r="M2192" s="14">
        <f t="shared" si="176"/>
        <v>42452.290972222225</v>
      </c>
      <c r="N2192" t="b">
        <v>0</v>
      </c>
      <c r="O2192">
        <v>537</v>
      </c>
      <c r="P2192" t="b">
        <v>1</v>
      </c>
      <c r="Q2192" t="s">
        <v>8295</v>
      </c>
      <c r="R2192" s="10" t="s">
        <v>8331</v>
      </c>
      <c r="S2192" t="s">
        <v>8349</v>
      </c>
      <c r="T2192">
        <f t="shared" si="177"/>
        <v>185</v>
      </c>
      <c r="U2192">
        <f t="shared" si="178"/>
        <v>65.319999999999993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4">
        <f t="shared" si="175"/>
        <v>42768.833645833336</v>
      </c>
      <c r="L2193" s="13">
        <f t="shared" si="174"/>
        <v>2017</v>
      </c>
      <c r="M2193" s="14">
        <f t="shared" si="176"/>
        <v>42780.833645833336</v>
      </c>
      <c r="N2193" t="b">
        <v>0</v>
      </c>
      <c r="O2193">
        <v>25</v>
      </c>
      <c r="P2193" t="b">
        <v>1</v>
      </c>
      <c r="Q2193" t="s">
        <v>8295</v>
      </c>
      <c r="R2193" s="10" t="s">
        <v>8331</v>
      </c>
      <c r="S2193" t="s">
        <v>8349</v>
      </c>
      <c r="T2193">
        <f t="shared" si="177"/>
        <v>120</v>
      </c>
      <c r="U2193">
        <f t="shared" si="178"/>
        <v>35.92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4">
        <f t="shared" si="175"/>
        <v>42691.8512037037</v>
      </c>
      <c r="L2194" s="13">
        <f t="shared" si="174"/>
        <v>2016</v>
      </c>
      <c r="M2194" s="14">
        <f t="shared" si="176"/>
        <v>42719.958333333328</v>
      </c>
      <c r="N2194" t="b">
        <v>0</v>
      </c>
      <c r="O2194">
        <v>3238</v>
      </c>
      <c r="P2194" t="b">
        <v>1</v>
      </c>
      <c r="Q2194" t="s">
        <v>8295</v>
      </c>
      <c r="R2194" s="10" t="s">
        <v>8331</v>
      </c>
      <c r="S2194" t="s">
        <v>8349</v>
      </c>
      <c r="T2194">
        <f t="shared" si="177"/>
        <v>1081</v>
      </c>
      <c r="U2194">
        <f t="shared" si="178"/>
        <v>40.07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4">
        <f t="shared" si="175"/>
        <v>42664.405925925923</v>
      </c>
      <c r="L2195" s="13">
        <f t="shared" si="174"/>
        <v>2016</v>
      </c>
      <c r="M2195" s="14">
        <f t="shared" si="176"/>
        <v>42695.207638888889</v>
      </c>
      <c r="N2195" t="b">
        <v>0</v>
      </c>
      <c r="O2195">
        <v>897</v>
      </c>
      <c r="P2195" t="b">
        <v>1</v>
      </c>
      <c r="Q2195" t="s">
        <v>8295</v>
      </c>
      <c r="R2195" s="10" t="s">
        <v>8331</v>
      </c>
      <c r="S2195" t="s">
        <v>8349</v>
      </c>
      <c r="T2195">
        <f t="shared" si="177"/>
        <v>452</v>
      </c>
      <c r="U2195">
        <f t="shared" si="178"/>
        <v>75.650000000000006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4">
        <f t="shared" si="175"/>
        <v>42425.757986111115</v>
      </c>
      <c r="L2196" s="13">
        <f t="shared" si="174"/>
        <v>2016</v>
      </c>
      <c r="M2196" s="14">
        <f t="shared" si="176"/>
        <v>42455.716319444444</v>
      </c>
      <c r="N2196" t="b">
        <v>0</v>
      </c>
      <c r="O2196">
        <v>878</v>
      </c>
      <c r="P2196" t="b">
        <v>1</v>
      </c>
      <c r="Q2196" t="s">
        <v>8295</v>
      </c>
      <c r="R2196" s="10" t="s">
        <v>8331</v>
      </c>
      <c r="S2196" t="s">
        <v>8349</v>
      </c>
      <c r="T2196">
        <f t="shared" si="177"/>
        <v>537</v>
      </c>
      <c r="U2196">
        <f t="shared" si="178"/>
        <v>61.2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4">
        <f t="shared" si="175"/>
        <v>42197.771990740745</v>
      </c>
      <c r="L2197" s="13">
        <f t="shared" si="174"/>
        <v>2015</v>
      </c>
      <c r="M2197" s="14">
        <f t="shared" si="176"/>
        <v>42227.771990740745</v>
      </c>
      <c r="N2197" t="b">
        <v>0</v>
      </c>
      <c r="O2197">
        <v>115</v>
      </c>
      <c r="P2197" t="b">
        <v>1</v>
      </c>
      <c r="Q2197" t="s">
        <v>8295</v>
      </c>
      <c r="R2197" s="10" t="s">
        <v>8331</v>
      </c>
      <c r="S2197" t="s">
        <v>8349</v>
      </c>
      <c r="T2197">
        <f t="shared" si="177"/>
        <v>120</v>
      </c>
      <c r="U2197">
        <f t="shared" si="178"/>
        <v>48.13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4">
        <f t="shared" si="175"/>
        <v>42675.487291666665</v>
      </c>
      <c r="L2198" s="13">
        <f t="shared" si="174"/>
        <v>2016</v>
      </c>
      <c r="M2198" s="14">
        <f t="shared" si="176"/>
        <v>42706.291666666672</v>
      </c>
      <c r="N2198" t="b">
        <v>0</v>
      </c>
      <c r="O2198">
        <v>234</v>
      </c>
      <c r="P2198" t="b">
        <v>1</v>
      </c>
      <c r="Q2198" t="s">
        <v>8295</v>
      </c>
      <c r="R2198" s="10" t="s">
        <v>8331</v>
      </c>
      <c r="S2198" t="s">
        <v>8349</v>
      </c>
      <c r="T2198">
        <f t="shared" si="177"/>
        <v>114</v>
      </c>
      <c r="U2198">
        <f t="shared" si="178"/>
        <v>68.11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4">
        <f t="shared" si="175"/>
        <v>42033.584016203706</v>
      </c>
      <c r="L2199" s="13">
        <f t="shared" si="174"/>
        <v>2015</v>
      </c>
      <c r="M2199" s="14">
        <f t="shared" si="176"/>
        <v>42063.584016203706</v>
      </c>
      <c r="N2199" t="b">
        <v>0</v>
      </c>
      <c r="O2199">
        <v>4330</v>
      </c>
      <c r="P2199" t="b">
        <v>1</v>
      </c>
      <c r="Q2199" t="s">
        <v>8295</v>
      </c>
      <c r="R2199" s="10" t="s">
        <v>8331</v>
      </c>
      <c r="S2199" t="s">
        <v>8349</v>
      </c>
      <c r="T2199">
        <f t="shared" si="177"/>
        <v>951</v>
      </c>
      <c r="U2199">
        <f t="shared" si="178"/>
        <v>65.89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4">
        <f t="shared" si="175"/>
        <v>42292.513888888891</v>
      </c>
      <c r="L2200" s="13">
        <f t="shared" si="174"/>
        <v>2015</v>
      </c>
      <c r="M2200" s="14">
        <f t="shared" si="176"/>
        <v>42322.555555555555</v>
      </c>
      <c r="N2200" t="b">
        <v>0</v>
      </c>
      <c r="O2200">
        <v>651</v>
      </c>
      <c r="P2200" t="b">
        <v>1</v>
      </c>
      <c r="Q2200" t="s">
        <v>8295</v>
      </c>
      <c r="R2200" s="10" t="s">
        <v>8331</v>
      </c>
      <c r="S2200" t="s">
        <v>8349</v>
      </c>
      <c r="T2200">
        <f t="shared" si="177"/>
        <v>133</v>
      </c>
      <c r="U2200">
        <f t="shared" si="178"/>
        <v>81.650000000000006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4">
        <f t="shared" si="175"/>
        <v>42262.416643518518</v>
      </c>
      <c r="L2201" s="13">
        <f t="shared" si="174"/>
        <v>2015</v>
      </c>
      <c r="M2201" s="14">
        <f t="shared" si="176"/>
        <v>42292.416643518518</v>
      </c>
      <c r="N2201" t="b">
        <v>1</v>
      </c>
      <c r="O2201">
        <v>251</v>
      </c>
      <c r="P2201" t="b">
        <v>1</v>
      </c>
      <c r="Q2201" t="s">
        <v>8295</v>
      </c>
      <c r="R2201" s="10" t="s">
        <v>8331</v>
      </c>
      <c r="S2201" t="s">
        <v>8349</v>
      </c>
      <c r="T2201">
        <f t="shared" si="177"/>
        <v>147</v>
      </c>
      <c r="U2201">
        <f t="shared" si="178"/>
        <v>52.7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4">
        <f t="shared" si="175"/>
        <v>42163.625787037032</v>
      </c>
      <c r="L2202" s="13">
        <f t="shared" si="174"/>
        <v>2015</v>
      </c>
      <c r="M2202" s="14">
        <f t="shared" si="176"/>
        <v>42191.125</v>
      </c>
      <c r="N2202" t="b">
        <v>0</v>
      </c>
      <c r="O2202">
        <v>263</v>
      </c>
      <c r="P2202" t="b">
        <v>1</v>
      </c>
      <c r="Q2202" t="s">
        <v>8295</v>
      </c>
      <c r="R2202" s="10" t="s">
        <v>8331</v>
      </c>
      <c r="S2202" t="s">
        <v>8349</v>
      </c>
      <c r="T2202">
        <f t="shared" si="177"/>
        <v>542</v>
      </c>
      <c r="U2202">
        <f t="shared" si="178"/>
        <v>41.23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4">
        <f t="shared" si="175"/>
        <v>41276.846817129634</v>
      </c>
      <c r="L2203" s="13">
        <f t="shared" si="174"/>
        <v>2013</v>
      </c>
      <c r="M2203" s="14">
        <f t="shared" si="176"/>
        <v>41290.846817129634</v>
      </c>
      <c r="N2203" t="b">
        <v>0</v>
      </c>
      <c r="O2203">
        <v>28</v>
      </c>
      <c r="P2203" t="b">
        <v>1</v>
      </c>
      <c r="Q2203" t="s">
        <v>8278</v>
      </c>
      <c r="R2203" s="10" t="s">
        <v>8323</v>
      </c>
      <c r="S2203" t="s">
        <v>8328</v>
      </c>
      <c r="T2203">
        <f t="shared" si="177"/>
        <v>383</v>
      </c>
      <c r="U2203">
        <f t="shared" si="178"/>
        <v>15.04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4">
        <f t="shared" si="175"/>
        <v>41184.849166666667</v>
      </c>
      <c r="L2204" s="13">
        <f t="shared" si="174"/>
        <v>2012</v>
      </c>
      <c r="M2204" s="14">
        <f t="shared" si="176"/>
        <v>41214.849166666667</v>
      </c>
      <c r="N2204" t="b">
        <v>0</v>
      </c>
      <c r="O2204">
        <v>721</v>
      </c>
      <c r="P2204" t="b">
        <v>1</v>
      </c>
      <c r="Q2204" t="s">
        <v>8278</v>
      </c>
      <c r="R2204" s="10" t="s">
        <v>8323</v>
      </c>
      <c r="S2204" t="s">
        <v>8328</v>
      </c>
      <c r="T2204">
        <f t="shared" si="177"/>
        <v>704</v>
      </c>
      <c r="U2204">
        <f t="shared" si="178"/>
        <v>39.07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4">
        <f t="shared" si="175"/>
        <v>42241.85974537037</v>
      </c>
      <c r="L2205" s="13">
        <f t="shared" si="174"/>
        <v>2015</v>
      </c>
      <c r="M2205" s="14">
        <f t="shared" si="176"/>
        <v>42271.85974537037</v>
      </c>
      <c r="N2205" t="b">
        <v>0</v>
      </c>
      <c r="O2205">
        <v>50</v>
      </c>
      <c r="P2205" t="b">
        <v>1</v>
      </c>
      <c r="Q2205" t="s">
        <v>8278</v>
      </c>
      <c r="R2205" s="10" t="s">
        <v>8323</v>
      </c>
      <c r="S2205" t="s">
        <v>8328</v>
      </c>
      <c r="T2205">
        <f t="shared" si="177"/>
        <v>110</v>
      </c>
      <c r="U2205">
        <f t="shared" si="178"/>
        <v>43.82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4">
        <f t="shared" si="175"/>
        <v>41312.311562499999</v>
      </c>
      <c r="L2206" s="13">
        <f t="shared" si="174"/>
        <v>2013</v>
      </c>
      <c r="M2206" s="14">
        <f t="shared" si="176"/>
        <v>41342.311562499999</v>
      </c>
      <c r="N2206" t="b">
        <v>0</v>
      </c>
      <c r="O2206">
        <v>73</v>
      </c>
      <c r="P2206" t="b">
        <v>1</v>
      </c>
      <c r="Q2206" t="s">
        <v>8278</v>
      </c>
      <c r="R2206" s="10" t="s">
        <v>8323</v>
      </c>
      <c r="S2206" t="s">
        <v>8328</v>
      </c>
      <c r="T2206">
        <f t="shared" si="177"/>
        <v>133</v>
      </c>
      <c r="U2206">
        <f t="shared" si="178"/>
        <v>27.3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4">
        <f t="shared" si="175"/>
        <v>41031.82163194444</v>
      </c>
      <c r="L2207" s="13">
        <f t="shared" si="174"/>
        <v>2012</v>
      </c>
      <c r="M2207" s="14">
        <f t="shared" si="176"/>
        <v>41061.82163194444</v>
      </c>
      <c r="N2207" t="b">
        <v>0</v>
      </c>
      <c r="O2207">
        <v>27</v>
      </c>
      <c r="P2207" t="b">
        <v>1</v>
      </c>
      <c r="Q2207" t="s">
        <v>8278</v>
      </c>
      <c r="R2207" s="10" t="s">
        <v>8323</v>
      </c>
      <c r="S2207" t="s">
        <v>8328</v>
      </c>
      <c r="T2207">
        <f t="shared" si="177"/>
        <v>152</v>
      </c>
      <c r="U2207">
        <f t="shared" si="178"/>
        <v>42.22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4">
        <f t="shared" si="175"/>
        <v>40997.257222222222</v>
      </c>
      <c r="L2208" s="13">
        <f t="shared" si="174"/>
        <v>2012</v>
      </c>
      <c r="M2208" s="14">
        <f t="shared" si="176"/>
        <v>41015.257222222222</v>
      </c>
      <c r="N2208" t="b">
        <v>0</v>
      </c>
      <c r="O2208">
        <v>34</v>
      </c>
      <c r="P2208" t="b">
        <v>1</v>
      </c>
      <c r="Q2208" t="s">
        <v>8278</v>
      </c>
      <c r="R2208" s="10" t="s">
        <v>8323</v>
      </c>
      <c r="S2208" t="s">
        <v>8328</v>
      </c>
      <c r="T2208">
        <f t="shared" si="177"/>
        <v>103</v>
      </c>
      <c r="U2208">
        <f t="shared" si="178"/>
        <v>33.24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4">
        <f t="shared" si="175"/>
        <v>41564.194131944445</v>
      </c>
      <c r="L2209" s="13">
        <f t="shared" si="174"/>
        <v>2013</v>
      </c>
      <c r="M2209" s="14">
        <f t="shared" si="176"/>
        <v>41594.235798611109</v>
      </c>
      <c r="N2209" t="b">
        <v>0</v>
      </c>
      <c r="O2209">
        <v>7</v>
      </c>
      <c r="P2209" t="b">
        <v>1</v>
      </c>
      <c r="Q2209" t="s">
        <v>8278</v>
      </c>
      <c r="R2209" s="10" t="s">
        <v>8323</v>
      </c>
      <c r="S2209" t="s">
        <v>8328</v>
      </c>
      <c r="T2209">
        <f t="shared" si="177"/>
        <v>100</v>
      </c>
      <c r="U2209">
        <f t="shared" si="178"/>
        <v>285.70999999999998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4">
        <f t="shared" si="175"/>
        <v>40946.882245370369</v>
      </c>
      <c r="L2210" s="13">
        <f t="shared" si="174"/>
        <v>2012</v>
      </c>
      <c r="M2210" s="14">
        <f t="shared" si="176"/>
        <v>41006.166666666664</v>
      </c>
      <c r="N2210" t="b">
        <v>0</v>
      </c>
      <c r="O2210">
        <v>24</v>
      </c>
      <c r="P2210" t="b">
        <v>1</v>
      </c>
      <c r="Q2210" t="s">
        <v>8278</v>
      </c>
      <c r="R2210" s="10" t="s">
        <v>8323</v>
      </c>
      <c r="S2210" t="s">
        <v>8328</v>
      </c>
      <c r="T2210">
        <f t="shared" si="177"/>
        <v>102</v>
      </c>
      <c r="U2210">
        <f t="shared" si="178"/>
        <v>42.33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4">
        <f t="shared" si="175"/>
        <v>41732.479675925926</v>
      </c>
      <c r="L2211" s="13">
        <f t="shared" si="174"/>
        <v>2014</v>
      </c>
      <c r="M2211" s="14">
        <f t="shared" si="176"/>
        <v>41743.958333333336</v>
      </c>
      <c r="N2211" t="b">
        <v>0</v>
      </c>
      <c r="O2211">
        <v>15</v>
      </c>
      <c r="P2211" t="b">
        <v>1</v>
      </c>
      <c r="Q2211" t="s">
        <v>8278</v>
      </c>
      <c r="R2211" s="10" t="s">
        <v>8323</v>
      </c>
      <c r="S2211" t="s">
        <v>8328</v>
      </c>
      <c r="T2211">
        <f t="shared" si="177"/>
        <v>151</v>
      </c>
      <c r="U2211">
        <f t="shared" si="178"/>
        <v>50.27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4">
        <f t="shared" si="175"/>
        <v>40956.066087962965</v>
      </c>
      <c r="L2212" s="13">
        <f t="shared" si="174"/>
        <v>2012</v>
      </c>
      <c r="M2212" s="14">
        <f t="shared" si="176"/>
        <v>41013.73333333333</v>
      </c>
      <c r="N2212" t="b">
        <v>0</v>
      </c>
      <c r="O2212">
        <v>72</v>
      </c>
      <c r="P2212" t="b">
        <v>1</v>
      </c>
      <c r="Q2212" t="s">
        <v>8278</v>
      </c>
      <c r="R2212" s="10" t="s">
        <v>8323</v>
      </c>
      <c r="S2212" t="s">
        <v>8328</v>
      </c>
      <c r="T2212">
        <f t="shared" si="177"/>
        <v>111</v>
      </c>
      <c r="U2212">
        <f t="shared" si="178"/>
        <v>61.9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4">
        <f t="shared" si="175"/>
        <v>41716.785011574073</v>
      </c>
      <c r="L2213" s="13">
        <f t="shared" si="174"/>
        <v>2014</v>
      </c>
      <c r="M2213" s="14">
        <f t="shared" si="176"/>
        <v>41739.290972222225</v>
      </c>
      <c r="N2213" t="b">
        <v>0</v>
      </c>
      <c r="O2213">
        <v>120</v>
      </c>
      <c r="P2213" t="b">
        <v>1</v>
      </c>
      <c r="Q2213" t="s">
        <v>8278</v>
      </c>
      <c r="R2213" s="10" t="s">
        <v>8323</v>
      </c>
      <c r="S2213" t="s">
        <v>8328</v>
      </c>
      <c r="T2213">
        <f t="shared" si="177"/>
        <v>196</v>
      </c>
      <c r="U2213">
        <f t="shared" si="178"/>
        <v>40.75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4">
        <f t="shared" si="175"/>
        <v>41548.747418981482</v>
      </c>
      <c r="L2214" s="13">
        <f t="shared" si="174"/>
        <v>2013</v>
      </c>
      <c r="M2214" s="14">
        <f t="shared" si="176"/>
        <v>41582.041666666664</v>
      </c>
      <c r="N2214" t="b">
        <v>0</v>
      </c>
      <c r="O2214">
        <v>123</v>
      </c>
      <c r="P2214" t="b">
        <v>1</v>
      </c>
      <c r="Q2214" t="s">
        <v>8278</v>
      </c>
      <c r="R2214" s="10" t="s">
        <v>8323</v>
      </c>
      <c r="S2214" t="s">
        <v>8328</v>
      </c>
      <c r="T2214">
        <f t="shared" si="177"/>
        <v>114</v>
      </c>
      <c r="U2214">
        <f t="shared" si="178"/>
        <v>55.8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4">
        <f t="shared" si="175"/>
        <v>42109.826145833329</v>
      </c>
      <c r="L2215" s="13">
        <f t="shared" si="174"/>
        <v>2015</v>
      </c>
      <c r="M2215" s="14">
        <f t="shared" si="176"/>
        <v>42139.826145833329</v>
      </c>
      <c r="N2215" t="b">
        <v>0</v>
      </c>
      <c r="O2215">
        <v>1</v>
      </c>
      <c r="P2215" t="b">
        <v>1</v>
      </c>
      <c r="Q2215" t="s">
        <v>8278</v>
      </c>
      <c r="R2215" s="10" t="s">
        <v>8323</v>
      </c>
      <c r="S2215" t="s">
        <v>8328</v>
      </c>
      <c r="T2215">
        <f t="shared" si="177"/>
        <v>200</v>
      </c>
      <c r="U2215">
        <f t="shared" si="178"/>
        <v>10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4">
        <f t="shared" si="175"/>
        <v>41646.792222222226</v>
      </c>
      <c r="L2216" s="13">
        <f t="shared" si="174"/>
        <v>2014</v>
      </c>
      <c r="M2216" s="14">
        <f t="shared" si="176"/>
        <v>41676.792222222226</v>
      </c>
      <c r="N2216" t="b">
        <v>0</v>
      </c>
      <c r="O2216">
        <v>24</v>
      </c>
      <c r="P2216" t="b">
        <v>1</v>
      </c>
      <c r="Q2216" t="s">
        <v>8278</v>
      </c>
      <c r="R2216" s="10" t="s">
        <v>8323</v>
      </c>
      <c r="S2216" t="s">
        <v>8328</v>
      </c>
      <c r="T2216">
        <f t="shared" si="177"/>
        <v>293</v>
      </c>
      <c r="U2216">
        <f t="shared" si="178"/>
        <v>73.13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4">
        <f t="shared" si="175"/>
        <v>40958.717268518521</v>
      </c>
      <c r="L2217" s="13">
        <f t="shared" si="174"/>
        <v>2012</v>
      </c>
      <c r="M2217" s="14">
        <f t="shared" si="176"/>
        <v>40981.290972222225</v>
      </c>
      <c r="N2217" t="b">
        <v>0</v>
      </c>
      <c r="O2217">
        <v>33</v>
      </c>
      <c r="P2217" t="b">
        <v>1</v>
      </c>
      <c r="Q2217" t="s">
        <v>8278</v>
      </c>
      <c r="R2217" s="10" t="s">
        <v>8323</v>
      </c>
      <c r="S2217" t="s">
        <v>8328</v>
      </c>
      <c r="T2217">
        <f t="shared" si="177"/>
        <v>156</v>
      </c>
      <c r="U2217">
        <f t="shared" si="178"/>
        <v>26.06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4">
        <f t="shared" si="175"/>
        <v>42194.751678240747</v>
      </c>
      <c r="L2218" s="13">
        <f t="shared" si="174"/>
        <v>2015</v>
      </c>
      <c r="M2218" s="14">
        <f t="shared" si="176"/>
        <v>42208.751678240747</v>
      </c>
      <c r="N2218" t="b">
        <v>0</v>
      </c>
      <c r="O2218">
        <v>14</v>
      </c>
      <c r="P2218" t="b">
        <v>1</v>
      </c>
      <c r="Q2218" t="s">
        <v>8278</v>
      </c>
      <c r="R2218" s="10" t="s">
        <v>8323</v>
      </c>
      <c r="S2218" t="s">
        <v>8328</v>
      </c>
      <c r="T2218">
        <f t="shared" si="177"/>
        <v>106</v>
      </c>
      <c r="U2218">
        <f t="shared" si="178"/>
        <v>22.64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4">
        <f t="shared" si="175"/>
        <v>42299.776770833334</v>
      </c>
      <c r="L2219" s="13">
        <f t="shared" si="174"/>
        <v>2015</v>
      </c>
      <c r="M2219" s="14">
        <f t="shared" si="176"/>
        <v>42310.333333333328</v>
      </c>
      <c r="N2219" t="b">
        <v>0</v>
      </c>
      <c r="O2219">
        <v>9</v>
      </c>
      <c r="P2219" t="b">
        <v>1</v>
      </c>
      <c r="Q2219" t="s">
        <v>8278</v>
      </c>
      <c r="R2219" s="10" t="s">
        <v>8323</v>
      </c>
      <c r="S2219" t="s">
        <v>8328</v>
      </c>
      <c r="T2219">
        <f t="shared" si="177"/>
        <v>101</v>
      </c>
      <c r="U2219">
        <f t="shared" si="178"/>
        <v>47.22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4">
        <f t="shared" si="175"/>
        <v>41127.812303240738</v>
      </c>
      <c r="L2220" s="13">
        <f t="shared" si="174"/>
        <v>2012</v>
      </c>
      <c r="M2220" s="14">
        <f t="shared" si="176"/>
        <v>41150</v>
      </c>
      <c r="N2220" t="b">
        <v>0</v>
      </c>
      <c r="O2220">
        <v>76</v>
      </c>
      <c r="P2220" t="b">
        <v>1</v>
      </c>
      <c r="Q2220" t="s">
        <v>8278</v>
      </c>
      <c r="R2220" s="10" t="s">
        <v>8323</v>
      </c>
      <c r="S2220" t="s">
        <v>8328</v>
      </c>
      <c r="T2220">
        <f t="shared" si="177"/>
        <v>123</v>
      </c>
      <c r="U2220">
        <f t="shared" si="178"/>
        <v>32.32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4">
        <f t="shared" si="175"/>
        <v>42205.718888888892</v>
      </c>
      <c r="L2221" s="13">
        <f t="shared" si="174"/>
        <v>2015</v>
      </c>
      <c r="M2221" s="14">
        <f t="shared" si="176"/>
        <v>42235.718888888892</v>
      </c>
      <c r="N2221" t="b">
        <v>0</v>
      </c>
      <c r="O2221">
        <v>19</v>
      </c>
      <c r="P2221" t="b">
        <v>1</v>
      </c>
      <c r="Q2221" t="s">
        <v>8278</v>
      </c>
      <c r="R2221" s="10" t="s">
        <v>8323</v>
      </c>
      <c r="S2221" t="s">
        <v>8328</v>
      </c>
      <c r="T2221">
        <f t="shared" si="177"/>
        <v>102</v>
      </c>
      <c r="U2221">
        <f t="shared" si="178"/>
        <v>53.42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4">
        <f t="shared" si="175"/>
        <v>41452.060601851852</v>
      </c>
      <c r="L2222" s="13">
        <f t="shared" si="174"/>
        <v>2013</v>
      </c>
      <c r="M2222" s="14">
        <f t="shared" si="176"/>
        <v>41482.060601851852</v>
      </c>
      <c r="N2222" t="b">
        <v>0</v>
      </c>
      <c r="O2222">
        <v>69</v>
      </c>
      <c r="P2222" t="b">
        <v>1</v>
      </c>
      <c r="Q2222" t="s">
        <v>8278</v>
      </c>
      <c r="R2222" s="10" t="s">
        <v>8323</v>
      </c>
      <c r="S2222" t="s">
        <v>8328</v>
      </c>
      <c r="T2222">
        <f t="shared" si="177"/>
        <v>101</v>
      </c>
      <c r="U2222">
        <f t="shared" si="178"/>
        <v>51.3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4">
        <f t="shared" si="175"/>
        <v>42452.666770833333</v>
      </c>
      <c r="L2223" s="13">
        <f t="shared" si="174"/>
        <v>2016</v>
      </c>
      <c r="M2223" s="14">
        <f t="shared" si="176"/>
        <v>42483</v>
      </c>
      <c r="N2223" t="b">
        <v>0</v>
      </c>
      <c r="O2223">
        <v>218</v>
      </c>
      <c r="P2223" t="b">
        <v>1</v>
      </c>
      <c r="Q2223" t="s">
        <v>8295</v>
      </c>
      <c r="R2223" s="10" t="s">
        <v>8331</v>
      </c>
      <c r="S2223" t="s">
        <v>8349</v>
      </c>
      <c r="T2223">
        <f t="shared" si="177"/>
        <v>108</v>
      </c>
      <c r="U2223">
        <f t="shared" si="178"/>
        <v>37.200000000000003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4">
        <f t="shared" si="175"/>
        <v>40906.787581018521</v>
      </c>
      <c r="L2224" s="13">
        <f t="shared" si="174"/>
        <v>2011</v>
      </c>
      <c r="M2224" s="14">
        <f t="shared" si="176"/>
        <v>40936.787581018521</v>
      </c>
      <c r="N2224" t="b">
        <v>0</v>
      </c>
      <c r="O2224">
        <v>30</v>
      </c>
      <c r="P2224" t="b">
        <v>1</v>
      </c>
      <c r="Q2224" t="s">
        <v>8295</v>
      </c>
      <c r="R2224" s="10" t="s">
        <v>8331</v>
      </c>
      <c r="S2224" t="s">
        <v>8349</v>
      </c>
      <c r="T2224">
        <f t="shared" si="177"/>
        <v>163</v>
      </c>
      <c r="U2224">
        <f t="shared" si="178"/>
        <v>27.1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4">
        <f t="shared" si="175"/>
        <v>42152.640833333338</v>
      </c>
      <c r="L2225" s="13">
        <f t="shared" si="174"/>
        <v>2015</v>
      </c>
      <c r="M2225" s="14">
        <f t="shared" si="176"/>
        <v>42182.640833333338</v>
      </c>
      <c r="N2225" t="b">
        <v>0</v>
      </c>
      <c r="O2225">
        <v>100</v>
      </c>
      <c r="P2225" t="b">
        <v>1</v>
      </c>
      <c r="Q2225" t="s">
        <v>8295</v>
      </c>
      <c r="R2225" s="10" t="s">
        <v>8331</v>
      </c>
      <c r="S2225" t="s">
        <v>8349</v>
      </c>
      <c r="T2225">
        <f t="shared" si="177"/>
        <v>106</v>
      </c>
      <c r="U2225">
        <f t="shared" si="178"/>
        <v>206.31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4">
        <f t="shared" si="175"/>
        <v>42644.667534722219</v>
      </c>
      <c r="L2226" s="13">
        <f t="shared" si="174"/>
        <v>2016</v>
      </c>
      <c r="M2226" s="14">
        <f t="shared" si="176"/>
        <v>42672.791666666672</v>
      </c>
      <c r="N2226" t="b">
        <v>0</v>
      </c>
      <c r="O2226">
        <v>296</v>
      </c>
      <c r="P2226" t="b">
        <v>1</v>
      </c>
      <c r="Q2226" t="s">
        <v>8295</v>
      </c>
      <c r="R2226" s="10" t="s">
        <v>8331</v>
      </c>
      <c r="S2226" t="s">
        <v>8349</v>
      </c>
      <c r="T2226">
        <f t="shared" si="177"/>
        <v>243</v>
      </c>
      <c r="U2226">
        <f t="shared" si="178"/>
        <v>82.15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4">
        <f t="shared" si="175"/>
        <v>41873.79184027778</v>
      </c>
      <c r="L2227" s="13">
        <f t="shared" si="174"/>
        <v>2014</v>
      </c>
      <c r="M2227" s="14">
        <f t="shared" si="176"/>
        <v>41903.79184027778</v>
      </c>
      <c r="N2227" t="b">
        <v>0</v>
      </c>
      <c r="O2227">
        <v>1204</v>
      </c>
      <c r="P2227" t="b">
        <v>1</v>
      </c>
      <c r="Q2227" t="s">
        <v>8295</v>
      </c>
      <c r="R2227" s="10" t="s">
        <v>8331</v>
      </c>
      <c r="S2227" t="s">
        <v>8349</v>
      </c>
      <c r="T2227">
        <f t="shared" si="177"/>
        <v>945</v>
      </c>
      <c r="U2227">
        <f t="shared" si="178"/>
        <v>164.8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4">
        <f t="shared" si="175"/>
        <v>42381.79886574074</v>
      </c>
      <c r="L2228" s="13">
        <f t="shared" si="174"/>
        <v>2016</v>
      </c>
      <c r="M2228" s="14">
        <f t="shared" si="176"/>
        <v>42412.207638888889</v>
      </c>
      <c r="N2228" t="b">
        <v>0</v>
      </c>
      <c r="O2228">
        <v>321</v>
      </c>
      <c r="P2228" t="b">
        <v>1</v>
      </c>
      <c r="Q2228" t="s">
        <v>8295</v>
      </c>
      <c r="R2228" s="10" t="s">
        <v>8331</v>
      </c>
      <c r="S2228" t="s">
        <v>8349</v>
      </c>
      <c r="T2228">
        <f t="shared" si="177"/>
        <v>108</v>
      </c>
      <c r="U2228">
        <f t="shared" si="178"/>
        <v>60.82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4">
        <f t="shared" si="175"/>
        <v>41561.807349537034</v>
      </c>
      <c r="L2229" s="13">
        <f t="shared" si="174"/>
        <v>2013</v>
      </c>
      <c r="M2229" s="14">
        <f t="shared" si="176"/>
        <v>41591.849016203705</v>
      </c>
      <c r="N2229" t="b">
        <v>0</v>
      </c>
      <c r="O2229">
        <v>301</v>
      </c>
      <c r="P2229" t="b">
        <v>1</v>
      </c>
      <c r="Q2229" t="s">
        <v>8295</v>
      </c>
      <c r="R2229" s="10" t="s">
        <v>8331</v>
      </c>
      <c r="S2229" t="s">
        <v>8349</v>
      </c>
      <c r="T2229">
        <f t="shared" si="177"/>
        <v>157</v>
      </c>
      <c r="U2229">
        <f t="shared" si="178"/>
        <v>67.97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4">
        <f t="shared" si="175"/>
        <v>42202.278194444443</v>
      </c>
      <c r="L2230" s="13">
        <f t="shared" si="174"/>
        <v>2015</v>
      </c>
      <c r="M2230" s="14">
        <f t="shared" si="176"/>
        <v>42232.278194444443</v>
      </c>
      <c r="N2230" t="b">
        <v>0</v>
      </c>
      <c r="O2230">
        <v>144</v>
      </c>
      <c r="P2230" t="b">
        <v>1</v>
      </c>
      <c r="Q2230" t="s">
        <v>8295</v>
      </c>
      <c r="R2230" s="10" t="s">
        <v>8331</v>
      </c>
      <c r="S2230" t="s">
        <v>8349</v>
      </c>
      <c r="T2230">
        <f t="shared" si="177"/>
        <v>1174</v>
      </c>
      <c r="U2230">
        <f t="shared" si="178"/>
        <v>81.56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4">
        <f t="shared" si="175"/>
        <v>41484.664247685185</v>
      </c>
      <c r="L2231" s="13">
        <f t="shared" si="174"/>
        <v>2013</v>
      </c>
      <c r="M2231" s="14">
        <f t="shared" si="176"/>
        <v>41520.166666666664</v>
      </c>
      <c r="N2231" t="b">
        <v>0</v>
      </c>
      <c r="O2231">
        <v>539</v>
      </c>
      <c r="P2231" t="b">
        <v>1</v>
      </c>
      <c r="Q2231" t="s">
        <v>8295</v>
      </c>
      <c r="R2231" s="10" t="s">
        <v>8331</v>
      </c>
      <c r="S2231" t="s">
        <v>8349</v>
      </c>
      <c r="T2231">
        <f t="shared" si="177"/>
        <v>171</v>
      </c>
      <c r="U2231">
        <f t="shared" si="178"/>
        <v>25.43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4">
        <f t="shared" si="175"/>
        <v>41724.881099537037</v>
      </c>
      <c r="L2232" s="13">
        <f t="shared" si="174"/>
        <v>2014</v>
      </c>
      <c r="M2232" s="14">
        <f t="shared" si="176"/>
        <v>41754.881099537037</v>
      </c>
      <c r="N2232" t="b">
        <v>0</v>
      </c>
      <c r="O2232">
        <v>498</v>
      </c>
      <c r="P2232" t="b">
        <v>1</v>
      </c>
      <c r="Q2232" t="s">
        <v>8295</v>
      </c>
      <c r="R2232" s="10" t="s">
        <v>8331</v>
      </c>
      <c r="S2232" t="s">
        <v>8349</v>
      </c>
      <c r="T2232">
        <f t="shared" si="177"/>
        <v>126</v>
      </c>
      <c r="U2232">
        <f t="shared" si="178"/>
        <v>21.5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4">
        <f t="shared" si="175"/>
        <v>41423.910891203705</v>
      </c>
      <c r="L2233" s="13">
        <f t="shared" si="174"/>
        <v>2013</v>
      </c>
      <c r="M2233" s="14">
        <f t="shared" si="176"/>
        <v>41450.208333333336</v>
      </c>
      <c r="N2233" t="b">
        <v>0</v>
      </c>
      <c r="O2233">
        <v>1113</v>
      </c>
      <c r="P2233" t="b">
        <v>1</v>
      </c>
      <c r="Q2233" t="s">
        <v>8295</v>
      </c>
      <c r="R2233" s="10" t="s">
        <v>8331</v>
      </c>
      <c r="S2233" t="s">
        <v>8349</v>
      </c>
      <c r="T2233">
        <f t="shared" si="177"/>
        <v>1212</v>
      </c>
      <c r="U2233">
        <f t="shared" si="178"/>
        <v>27.23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4">
        <f t="shared" si="175"/>
        <v>41806.794074074074</v>
      </c>
      <c r="L2234" s="13">
        <f t="shared" si="174"/>
        <v>2014</v>
      </c>
      <c r="M2234" s="14">
        <f t="shared" si="176"/>
        <v>41839.125</v>
      </c>
      <c r="N2234" t="b">
        <v>0</v>
      </c>
      <c r="O2234">
        <v>988</v>
      </c>
      <c r="P2234" t="b">
        <v>1</v>
      </c>
      <c r="Q2234" t="s">
        <v>8295</v>
      </c>
      <c r="R2234" s="10" t="s">
        <v>8331</v>
      </c>
      <c r="S2234" t="s">
        <v>8349</v>
      </c>
      <c r="T2234">
        <f t="shared" si="177"/>
        <v>496</v>
      </c>
      <c r="U2234">
        <f t="shared" si="178"/>
        <v>25.09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4">
        <f t="shared" si="175"/>
        <v>42331.378923611104</v>
      </c>
      <c r="L2235" s="13">
        <f t="shared" si="174"/>
        <v>2015</v>
      </c>
      <c r="M2235" s="14">
        <f t="shared" si="176"/>
        <v>42352</v>
      </c>
      <c r="N2235" t="b">
        <v>0</v>
      </c>
      <c r="O2235">
        <v>391</v>
      </c>
      <c r="P2235" t="b">
        <v>1</v>
      </c>
      <c r="Q2235" t="s">
        <v>8295</v>
      </c>
      <c r="R2235" s="10" t="s">
        <v>8331</v>
      </c>
      <c r="S2235" t="s">
        <v>8349</v>
      </c>
      <c r="T2235">
        <f t="shared" si="177"/>
        <v>332</v>
      </c>
      <c r="U2235">
        <f t="shared" si="178"/>
        <v>21.23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4">
        <f t="shared" si="175"/>
        <v>42710.824618055558</v>
      </c>
      <c r="L2236" s="13">
        <f t="shared" si="174"/>
        <v>2016</v>
      </c>
      <c r="M2236" s="14">
        <f t="shared" si="176"/>
        <v>42740.824618055558</v>
      </c>
      <c r="N2236" t="b">
        <v>0</v>
      </c>
      <c r="O2236">
        <v>28</v>
      </c>
      <c r="P2236" t="b">
        <v>1</v>
      </c>
      <c r="Q2236" t="s">
        <v>8295</v>
      </c>
      <c r="R2236" s="10" t="s">
        <v>8331</v>
      </c>
      <c r="S2236" t="s">
        <v>8349</v>
      </c>
      <c r="T2236">
        <f t="shared" si="177"/>
        <v>1165</v>
      </c>
      <c r="U2236">
        <f t="shared" si="178"/>
        <v>41.61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4">
        <f t="shared" si="175"/>
        <v>42062.022118055553</v>
      </c>
      <c r="L2237" s="13">
        <f t="shared" si="174"/>
        <v>2015</v>
      </c>
      <c r="M2237" s="14">
        <f t="shared" si="176"/>
        <v>42091.980451388896</v>
      </c>
      <c r="N2237" t="b">
        <v>0</v>
      </c>
      <c r="O2237">
        <v>147</v>
      </c>
      <c r="P2237" t="b">
        <v>1</v>
      </c>
      <c r="Q2237" t="s">
        <v>8295</v>
      </c>
      <c r="R2237" s="10" t="s">
        <v>8331</v>
      </c>
      <c r="S2237" t="s">
        <v>8349</v>
      </c>
      <c r="T2237">
        <f t="shared" si="177"/>
        <v>153</v>
      </c>
      <c r="U2237">
        <f t="shared" si="178"/>
        <v>135.59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4">
        <f t="shared" si="175"/>
        <v>42371.617164351846</v>
      </c>
      <c r="L2238" s="13">
        <f t="shared" si="174"/>
        <v>2016</v>
      </c>
      <c r="M2238" s="14">
        <f t="shared" si="176"/>
        <v>42401.617164351846</v>
      </c>
      <c r="N2238" t="b">
        <v>0</v>
      </c>
      <c r="O2238">
        <v>680</v>
      </c>
      <c r="P2238" t="b">
        <v>1</v>
      </c>
      <c r="Q2238" t="s">
        <v>8295</v>
      </c>
      <c r="R2238" s="10" t="s">
        <v>8331</v>
      </c>
      <c r="S2238" t="s">
        <v>8349</v>
      </c>
      <c r="T2238">
        <f t="shared" si="177"/>
        <v>537</v>
      </c>
      <c r="U2238">
        <f t="shared" si="178"/>
        <v>22.12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4">
        <f t="shared" si="175"/>
        <v>41915.003275462965</v>
      </c>
      <c r="L2239" s="13">
        <f t="shared" si="174"/>
        <v>2014</v>
      </c>
      <c r="M2239" s="14">
        <f t="shared" si="176"/>
        <v>41955.332638888889</v>
      </c>
      <c r="N2239" t="b">
        <v>0</v>
      </c>
      <c r="O2239">
        <v>983</v>
      </c>
      <c r="P2239" t="b">
        <v>1</v>
      </c>
      <c r="Q2239" t="s">
        <v>8295</v>
      </c>
      <c r="R2239" s="10" t="s">
        <v>8331</v>
      </c>
      <c r="S2239" t="s">
        <v>8349</v>
      </c>
      <c r="T2239">
        <f t="shared" si="177"/>
        <v>353</v>
      </c>
      <c r="U2239">
        <f t="shared" si="178"/>
        <v>64.63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4">
        <f t="shared" si="175"/>
        <v>42774.621712962966</v>
      </c>
      <c r="L2240" s="13">
        <f t="shared" si="174"/>
        <v>2017</v>
      </c>
      <c r="M2240" s="14">
        <f t="shared" si="176"/>
        <v>42804.621712962966</v>
      </c>
      <c r="N2240" t="b">
        <v>0</v>
      </c>
      <c r="O2240">
        <v>79</v>
      </c>
      <c r="P2240" t="b">
        <v>1</v>
      </c>
      <c r="Q2240" t="s">
        <v>8295</v>
      </c>
      <c r="R2240" s="10" t="s">
        <v>8331</v>
      </c>
      <c r="S2240" t="s">
        <v>8349</v>
      </c>
      <c r="T2240">
        <f t="shared" si="177"/>
        <v>137</v>
      </c>
      <c r="U2240">
        <f t="shared" si="178"/>
        <v>69.569999999999993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4">
        <f t="shared" si="175"/>
        <v>41572.958495370374</v>
      </c>
      <c r="L2241" s="13">
        <f t="shared" si="174"/>
        <v>2013</v>
      </c>
      <c r="M2241" s="14">
        <f t="shared" si="176"/>
        <v>41609.168055555558</v>
      </c>
      <c r="N2241" t="b">
        <v>0</v>
      </c>
      <c r="O2241">
        <v>426</v>
      </c>
      <c r="P2241" t="b">
        <v>1</v>
      </c>
      <c r="Q2241" t="s">
        <v>8295</v>
      </c>
      <c r="R2241" s="10" t="s">
        <v>8331</v>
      </c>
      <c r="S2241" t="s">
        <v>8349</v>
      </c>
      <c r="T2241">
        <f t="shared" si="177"/>
        <v>128</v>
      </c>
      <c r="U2241">
        <f t="shared" si="178"/>
        <v>75.13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4">
        <f t="shared" si="175"/>
        <v>42452.825740740736</v>
      </c>
      <c r="L2242" s="13">
        <f t="shared" si="174"/>
        <v>2016</v>
      </c>
      <c r="M2242" s="14">
        <f t="shared" si="176"/>
        <v>42482.825740740736</v>
      </c>
      <c r="N2242" t="b">
        <v>0</v>
      </c>
      <c r="O2242">
        <v>96</v>
      </c>
      <c r="P2242" t="b">
        <v>1</v>
      </c>
      <c r="Q2242" t="s">
        <v>8295</v>
      </c>
      <c r="R2242" s="10" t="s">
        <v>8331</v>
      </c>
      <c r="S2242" t="s">
        <v>8349</v>
      </c>
      <c r="T2242">
        <f t="shared" si="177"/>
        <v>271</v>
      </c>
      <c r="U2242">
        <f t="shared" si="178"/>
        <v>140.97999999999999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4">
        <f t="shared" si="175"/>
        <v>42766.827546296292</v>
      </c>
      <c r="L2243" s="13">
        <f t="shared" ref="L2243:L2306" si="179">YEAR(K2243)</f>
        <v>2017</v>
      </c>
      <c r="M2243" s="14">
        <f t="shared" si="176"/>
        <v>42796.827546296292</v>
      </c>
      <c r="N2243" t="b">
        <v>0</v>
      </c>
      <c r="O2243">
        <v>163</v>
      </c>
      <c r="P2243" t="b">
        <v>1</v>
      </c>
      <c r="Q2243" t="s">
        <v>8295</v>
      </c>
      <c r="R2243" s="10" t="s">
        <v>8331</v>
      </c>
      <c r="S2243" t="s">
        <v>8349</v>
      </c>
      <c r="T2243">
        <f t="shared" si="177"/>
        <v>806</v>
      </c>
      <c r="U2243">
        <f t="shared" si="178"/>
        <v>49.47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4">
        <f t="shared" si="175"/>
        <v>41569.575613425928</v>
      </c>
      <c r="L2244" s="13">
        <f t="shared" si="179"/>
        <v>2013</v>
      </c>
      <c r="M2244" s="14">
        <f t="shared" si="176"/>
        <v>41605.126388888886</v>
      </c>
      <c r="N2244" t="b">
        <v>0</v>
      </c>
      <c r="O2244">
        <v>2525</v>
      </c>
      <c r="P2244" t="b">
        <v>1</v>
      </c>
      <c r="Q2244" t="s">
        <v>8295</v>
      </c>
      <c r="R2244" s="10" t="s">
        <v>8331</v>
      </c>
      <c r="S2244" t="s">
        <v>8349</v>
      </c>
      <c r="T2244">
        <f t="shared" si="177"/>
        <v>1360</v>
      </c>
      <c r="U2244">
        <f t="shared" si="178"/>
        <v>53.87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4">
        <f t="shared" si="175"/>
        <v>42800.751041666663</v>
      </c>
      <c r="L2245" s="13">
        <f t="shared" si="179"/>
        <v>2017</v>
      </c>
      <c r="M2245" s="14">
        <f t="shared" si="176"/>
        <v>42807.125</v>
      </c>
      <c r="N2245" t="b">
        <v>0</v>
      </c>
      <c r="O2245">
        <v>2035</v>
      </c>
      <c r="P2245" t="b">
        <v>1</v>
      </c>
      <c r="Q2245" t="s">
        <v>8295</v>
      </c>
      <c r="R2245" s="10" t="s">
        <v>8331</v>
      </c>
      <c r="S2245" t="s">
        <v>8349</v>
      </c>
      <c r="T2245">
        <f t="shared" si="177"/>
        <v>930250</v>
      </c>
      <c r="U2245">
        <f t="shared" si="178"/>
        <v>4.57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4">
        <f t="shared" si="175"/>
        <v>42647.818819444445</v>
      </c>
      <c r="L2246" s="13">
        <f t="shared" si="179"/>
        <v>2016</v>
      </c>
      <c r="M2246" s="14">
        <f t="shared" si="176"/>
        <v>42659.854166666672</v>
      </c>
      <c r="N2246" t="b">
        <v>0</v>
      </c>
      <c r="O2246">
        <v>290</v>
      </c>
      <c r="P2246" t="b">
        <v>1</v>
      </c>
      <c r="Q2246" t="s">
        <v>8295</v>
      </c>
      <c r="R2246" s="10" t="s">
        <v>8331</v>
      </c>
      <c r="S2246" t="s">
        <v>8349</v>
      </c>
      <c r="T2246">
        <f t="shared" si="177"/>
        <v>377</v>
      </c>
      <c r="U2246">
        <f t="shared" si="178"/>
        <v>65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4">
        <f t="shared" si="175"/>
        <v>41660.708530092597</v>
      </c>
      <c r="L2247" s="13">
        <f t="shared" si="179"/>
        <v>2014</v>
      </c>
      <c r="M2247" s="14">
        <f t="shared" si="176"/>
        <v>41691.75</v>
      </c>
      <c r="N2247" t="b">
        <v>0</v>
      </c>
      <c r="O2247">
        <v>1980</v>
      </c>
      <c r="P2247" t="b">
        <v>1</v>
      </c>
      <c r="Q2247" t="s">
        <v>8295</v>
      </c>
      <c r="R2247" s="10" t="s">
        <v>8331</v>
      </c>
      <c r="S2247" t="s">
        <v>8349</v>
      </c>
      <c r="T2247">
        <f t="shared" si="177"/>
        <v>2647</v>
      </c>
      <c r="U2247">
        <f t="shared" si="178"/>
        <v>53.48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4">
        <f t="shared" si="175"/>
        <v>42221.79178240741</v>
      </c>
      <c r="L2248" s="13">
        <f t="shared" si="179"/>
        <v>2015</v>
      </c>
      <c r="M2248" s="14">
        <f t="shared" si="176"/>
        <v>42251.79178240741</v>
      </c>
      <c r="N2248" t="b">
        <v>0</v>
      </c>
      <c r="O2248">
        <v>57</v>
      </c>
      <c r="P2248" t="b">
        <v>1</v>
      </c>
      <c r="Q2248" t="s">
        <v>8295</v>
      </c>
      <c r="R2248" s="10" t="s">
        <v>8331</v>
      </c>
      <c r="S2248" t="s">
        <v>8349</v>
      </c>
      <c r="T2248">
        <f t="shared" si="177"/>
        <v>100</v>
      </c>
      <c r="U2248">
        <f t="shared" si="178"/>
        <v>43.91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4">
        <f t="shared" si="175"/>
        <v>42200.666261574079</v>
      </c>
      <c r="L2249" s="13">
        <f t="shared" si="179"/>
        <v>2015</v>
      </c>
      <c r="M2249" s="14">
        <f t="shared" si="176"/>
        <v>42214.666261574079</v>
      </c>
      <c r="N2249" t="b">
        <v>0</v>
      </c>
      <c r="O2249">
        <v>380</v>
      </c>
      <c r="P2249" t="b">
        <v>1</v>
      </c>
      <c r="Q2249" t="s">
        <v>8295</v>
      </c>
      <c r="R2249" s="10" t="s">
        <v>8331</v>
      </c>
      <c r="S2249" t="s">
        <v>8349</v>
      </c>
      <c r="T2249">
        <f t="shared" si="177"/>
        <v>104</v>
      </c>
      <c r="U2249">
        <f t="shared" si="178"/>
        <v>50.85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4">
        <f t="shared" ref="K2250:K2313" si="180">(((J2250/60)/60)/24)+DATE(1970,1,1)</f>
        <v>42688.875902777778</v>
      </c>
      <c r="L2250" s="13">
        <f t="shared" si="179"/>
        <v>2016</v>
      </c>
      <c r="M2250" s="14">
        <f t="shared" ref="M2250:M2313" si="181">(((I2250/60)/60)/24)+DATE(1970,1,1)</f>
        <v>42718.875902777778</v>
      </c>
      <c r="N2250" t="b">
        <v>0</v>
      </c>
      <c r="O2250">
        <v>128</v>
      </c>
      <c r="P2250" t="b">
        <v>1</v>
      </c>
      <c r="Q2250" t="s">
        <v>8295</v>
      </c>
      <c r="R2250" s="10" t="s">
        <v>8331</v>
      </c>
      <c r="S2250" t="s">
        <v>8349</v>
      </c>
      <c r="T2250">
        <f t="shared" ref="T2250:T2313" si="182">ROUND(E2250/D2250*100,0)</f>
        <v>107</v>
      </c>
      <c r="U2250">
        <f t="shared" ref="U2250:U2313" si="183">IFERROR(ROUND(E2250/O2250,2),0)</f>
        <v>58.63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4">
        <f t="shared" si="180"/>
        <v>41336.703298611108</v>
      </c>
      <c r="L2251" s="13">
        <f t="shared" si="179"/>
        <v>2013</v>
      </c>
      <c r="M2251" s="14">
        <f t="shared" si="181"/>
        <v>41366.661631944444</v>
      </c>
      <c r="N2251" t="b">
        <v>0</v>
      </c>
      <c r="O2251">
        <v>180</v>
      </c>
      <c r="P2251" t="b">
        <v>1</v>
      </c>
      <c r="Q2251" t="s">
        <v>8295</v>
      </c>
      <c r="R2251" s="10" t="s">
        <v>8331</v>
      </c>
      <c r="S2251" t="s">
        <v>8349</v>
      </c>
      <c r="T2251">
        <f t="shared" si="182"/>
        <v>169</v>
      </c>
      <c r="U2251">
        <f t="shared" si="183"/>
        <v>32.82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4">
        <f t="shared" si="180"/>
        <v>42677.005474537036</v>
      </c>
      <c r="L2252" s="13">
        <f t="shared" si="179"/>
        <v>2016</v>
      </c>
      <c r="M2252" s="14">
        <f t="shared" si="181"/>
        <v>42707.0471412037</v>
      </c>
      <c r="N2252" t="b">
        <v>0</v>
      </c>
      <c r="O2252">
        <v>571</v>
      </c>
      <c r="P2252" t="b">
        <v>1</v>
      </c>
      <c r="Q2252" t="s">
        <v>8295</v>
      </c>
      <c r="R2252" s="10" t="s">
        <v>8331</v>
      </c>
      <c r="S2252" t="s">
        <v>8349</v>
      </c>
      <c r="T2252">
        <f t="shared" si="182"/>
        <v>975</v>
      </c>
      <c r="U2252">
        <f t="shared" si="183"/>
        <v>426.93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4">
        <f t="shared" si="180"/>
        <v>41846.34579861111</v>
      </c>
      <c r="L2253" s="13">
        <f t="shared" si="179"/>
        <v>2014</v>
      </c>
      <c r="M2253" s="14">
        <f t="shared" si="181"/>
        <v>41867.34579861111</v>
      </c>
      <c r="N2253" t="b">
        <v>0</v>
      </c>
      <c r="O2253">
        <v>480</v>
      </c>
      <c r="P2253" t="b">
        <v>1</v>
      </c>
      <c r="Q2253" t="s">
        <v>8295</v>
      </c>
      <c r="R2253" s="10" t="s">
        <v>8331</v>
      </c>
      <c r="S2253" t="s">
        <v>8349</v>
      </c>
      <c r="T2253">
        <f t="shared" si="182"/>
        <v>134</v>
      </c>
      <c r="U2253">
        <f t="shared" si="183"/>
        <v>23.81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4">
        <f t="shared" si="180"/>
        <v>42573.327986111108</v>
      </c>
      <c r="L2254" s="13">
        <f t="shared" si="179"/>
        <v>2016</v>
      </c>
      <c r="M2254" s="14">
        <f t="shared" si="181"/>
        <v>42588.327986111108</v>
      </c>
      <c r="N2254" t="b">
        <v>0</v>
      </c>
      <c r="O2254">
        <v>249</v>
      </c>
      <c r="P2254" t="b">
        <v>1</v>
      </c>
      <c r="Q2254" t="s">
        <v>8295</v>
      </c>
      <c r="R2254" s="10" t="s">
        <v>8331</v>
      </c>
      <c r="S2254" t="s">
        <v>8349</v>
      </c>
      <c r="T2254">
        <f t="shared" si="182"/>
        <v>272</v>
      </c>
      <c r="U2254">
        <f t="shared" si="183"/>
        <v>98.41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4">
        <f t="shared" si="180"/>
        <v>42296.631331018521</v>
      </c>
      <c r="L2255" s="13">
        <f t="shared" si="179"/>
        <v>2015</v>
      </c>
      <c r="M2255" s="14">
        <f t="shared" si="181"/>
        <v>42326.672997685186</v>
      </c>
      <c r="N2255" t="b">
        <v>0</v>
      </c>
      <c r="O2255">
        <v>84</v>
      </c>
      <c r="P2255" t="b">
        <v>1</v>
      </c>
      <c r="Q2255" t="s">
        <v>8295</v>
      </c>
      <c r="R2255" s="10" t="s">
        <v>8331</v>
      </c>
      <c r="S2255" t="s">
        <v>8349</v>
      </c>
      <c r="T2255">
        <f t="shared" si="182"/>
        <v>113</v>
      </c>
      <c r="U2255">
        <f t="shared" si="183"/>
        <v>107.32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4">
        <f t="shared" si="180"/>
        <v>42752.647777777776</v>
      </c>
      <c r="L2256" s="13">
        <f t="shared" si="179"/>
        <v>2017</v>
      </c>
      <c r="M2256" s="14">
        <f t="shared" si="181"/>
        <v>42759.647777777776</v>
      </c>
      <c r="N2256" t="b">
        <v>0</v>
      </c>
      <c r="O2256">
        <v>197</v>
      </c>
      <c r="P2256" t="b">
        <v>1</v>
      </c>
      <c r="Q2256" t="s">
        <v>8295</v>
      </c>
      <c r="R2256" s="10" t="s">
        <v>8331</v>
      </c>
      <c r="S2256" t="s">
        <v>8349</v>
      </c>
      <c r="T2256">
        <f t="shared" si="182"/>
        <v>460</v>
      </c>
      <c r="U2256">
        <f t="shared" si="183"/>
        <v>11.67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4">
        <f t="shared" si="180"/>
        <v>42467.951979166668</v>
      </c>
      <c r="L2257" s="13">
        <f t="shared" si="179"/>
        <v>2016</v>
      </c>
      <c r="M2257" s="14">
        <f t="shared" si="181"/>
        <v>42497.951979166668</v>
      </c>
      <c r="N2257" t="b">
        <v>0</v>
      </c>
      <c r="O2257">
        <v>271</v>
      </c>
      <c r="P2257" t="b">
        <v>1</v>
      </c>
      <c r="Q2257" t="s">
        <v>8295</v>
      </c>
      <c r="R2257" s="10" t="s">
        <v>8331</v>
      </c>
      <c r="S2257" t="s">
        <v>8349</v>
      </c>
      <c r="T2257">
        <f t="shared" si="182"/>
        <v>287</v>
      </c>
      <c r="U2257">
        <f t="shared" si="183"/>
        <v>41.78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4">
        <f t="shared" si="180"/>
        <v>42682.451921296291</v>
      </c>
      <c r="L2258" s="13">
        <f t="shared" si="179"/>
        <v>2016</v>
      </c>
      <c r="M2258" s="14">
        <f t="shared" si="181"/>
        <v>42696.451921296291</v>
      </c>
      <c r="N2258" t="b">
        <v>0</v>
      </c>
      <c r="O2258">
        <v>50</v>
      </c>
      <c r="P2258" t="b">
        <v>1</v>
      </c>
      <c r="Q2258" t="s">
        <v>8295</v>
      </c>
      <c r="R2258" s="10" t="s">
        <v>8331</v>
      </c>
      <c r="S2258" t="s">
        <v>8349</v>
      </c>
      <c r="T2258">
        <f t="shared" si="182"/>
        <v>223</v>
      </c>
      <c r="U2258">
        <f t="shared" si="183"/>
        <v>21.38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4">
        <f t="shared" si="180"/>
        <v>42505.936678240745</v>
      </c>
      <c r="L2259" s="13">
        <f t="shared" si="179"/>
        <v>2016</v>
      </c>
      <c r="M2259" s="14">
        <f t="shared" si="181"/>
        <v>42540.958333333328</v>
      </c>
      <c r="N2259" t="b">
        <v>0</v>
      </c>
      <c r="O2259">
        <v>169</v>
      </c>
      <c r="P2259" t="b">
        <v>1</v>
      </c>
      <c r="Q2259" t="s">
        <v>8295</v>
      </c>
      <c r="R2259" s="10" t="s">
        <v>8331</v>
      </c>
      <c r="S2259" t="s">
        <v>8349</v>
      </c>
      <c r="T2259">
        <f t="shared" si="182"/>
        <v>636</v>
      </c>
      <c r="U2259">
        <f t="shared" si="183"/>
        <v>94.1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4">
        <f t="shared" si="180"/>
        <v>42136.75100694444</v>
      </c>
      <c r="L2260" s="13">
        <f t="shared" si="179"/>
        <v>2015</v>
      </c>
      <c r="M2260" s="14">
        <f t="shared" si="181"/>
        <v>42166.75100694444</v>
      </c>
      <c r="N2260" t="b">
        <v>0</v>
      </c>
      <c r="O2260">
        <v>205</v>
      </c>
      <c r="P2260" t="b">
        <v>1</v>
      </c>
      <c r="Q2260" t="s">
        <v>8295</v>
      </c>
      <c r="R2260" s="10" t="s">
        <v>8331</v>
      </c>
      <c r="S2260" t="s">
        <v>8349</v>
      </c>
      <c r="T2260">
        <f t="shared" si="182"/>
        <v>147</v>
      </c>
      <c r="U2260">
        <f t="shared" si="183"/>
        <v>15.72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4">
        <f t="shared" si="180"/>
        <v>42702.804814814815</v>
      </c>
      <c r="L2261" s="13">
        <f t="shared" si="179"/>
        <v>2016</v>
      </c>
      <c r="M2261" s="14">
        <f t="shared" si="181"/>
        <v>42712.804814814815</v>
      </c>
      <c r="N2261" t="b">
        <v>0</v>
      </c>
      <c r="O2261">
        <v>206</v>
      </c>
      <c r="P2261" t="b">
        <v>1</v>
      </c>
      <c r="Q2261" t="s">
        <v>8295</v>
      </c>
      <c r="R2261" s="10" t="s">
        <v>8331</v>
      </c>
      <c r="S2261" t="s">
        <v>8349</v>
      </c>
      <c r="T2261">
        <f t="shared" si="182"/>
        <v>1867</v>
      </c>
      <c r="U2261">
        <f t="shared" si="183"/>
        <v>90.64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4">
        <f t="shared" si="180"/>
        <v>41695.016782407409</v>
      </c>
      <c r="L2262" s="13">
        <f t="shared" si="179"/>
        <v>2014</v>
      </c>
      <c r="M2262" s="14">
        <f t="shared" si="181"/>
        <v>41724.975115740745</v>
      </c>
      <c r="N2262" t="b">
        <v>0</v>
      </c>
      <c r="O2262">
        <v>84</v>
      </c>
      <c r="P2262" t="b">
        <v>1</v>
      </c>
      <c r="Q2262" t="s">
        <v>8295</v>
      </c>
      <c r="R2262" s="10" t="s">
        <v>8331</v>
      </c>
      <c r="S2262" t="s">
        <v>8349</v>
      </c>
      <c r="T2262">
        <f t="shared" si="182"/>
        <v>327</v>
      </c>
      <c r="U2262">
        <f t="shared" si="183"/>
        <v>97.3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4">
        <f t="shared" si="180"/>
        <v>42759.724768518514</v>
      </c>
      <c r="L2263" s="13">
        <f t="shared" si="179"/>
        <v>2017</v>
      </c>
      <c r="M2263" s="14">
        <f t="shared" si="181"/>
        <v>42780.724768518514</v>
      </c>
      <c r="N2263" t="b">
        <v>0</v>
      </c>
      <c r="O2263">
        <v>210</v>
      </c>
      <c r="P2263" t="b">
        <v>1</v>
      </c>
      <c r="Q2263" t="s">
        <v>8295</v>
      </c>
      <c r="R2263" s="10" t="s">
        <v>8331</v>
      </c>
      <c r="S2263" t="s">
        <v>8349</v>
      </c>
      <c r="T2263">
        <f t="shared" si="182"/>
        <v>780</v>
      </c>
      <c r="U2263">
        <f t="shared" si="183"/>
        <v>37.119999999999997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4">
        <f t="shared" si="180"/>
        <v>41926.585162037038</v>
      </c>
      <c r="L2264" s="13">
        <f t="shared" si="179"/>
        <v>2014</v>
      </c>
      <c r="M2264" s="14">
        <f t="shared" si="181"/>
        <v>41961</v>
      </c>
      <c r="N2264" t="b">
        <v>0</v>
      </c>
      <c r="O2264">
        <v>181</v>
      </c>
      <c r="P2264" t="b">
        <v>1</v>
      </c>
      <c r="Q2264" t="s">
        <v>8295</v>
      </c>
      <c r="R2264" s="10" t="s">
        <v>8331</v>
      </c>
      <c r="S2264" t="s">
        <v>8349</v>
      </c>
      <c r="T2264">
        <f t="shared" si="182"/>
        <v>154</v>
      </c>
      <c r="U2264">
        <f t="shared" si="183"/>
        <v>28.1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4">
        <f t="shared" si="180"/>
        <v>42014.832326388889</v>
      </c>
      <c r="L2265" s="13">
        <f t="shared" si="179"/>
        <v>2015</v>
      </c>
      <c r="M2265" s="14">
        <f t="shared" si="181"/>
        <v>42035.832326388889</v>
      </c>
      <c r="N2265" t="b">
        <v>0</v>
      </c>
      <c r="O2265">
        <v>60</v>
      </c>
      <c r="P2265" t="b">
        <v>1</v>
      </c>
      <c r="Q2265" t="s">
        <v>8295</v>
      </c>
      <c r="R2265" s="10" t="s">
        <v>8331</v>
      </c>
      <c r="S2265" t="s">
        <v>8349</v>
      </c>
      <c r="T2265">
        <f t="shared" si="182"/>
        <v>116</v>
      </c>
      <c r="U2265">
        <f t="shared" si="183"/>
        <v>144.43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4">
        <f t="shared" si="180"/>
        <v>42496.582337962958</v>
      </c>
      <c r="L2266" s="13">
        <f t="shared" si="179"/>
        <v>2016</v>
      </c>
      <c r="M2266" s="14">
        <f t="shared" si="181"/>
        <v>42513.125</v>
      </c>
      <c r="N2266" t="b">
        <v>0</v>
      </c>
      <c r="O2266">
        <v>445</v>
      </c>
      <c r="P2266" t="b">
        <v>1</v>
      </c>
      <c r="Q2266" t="s">
        <v>8295</v>
      </c>
      <c r="R2266" s="10" t="s">
        <v>8331</v>
      </c>
      <c r="S2266" t="s">
        <v>8349</v>
      </c>
      <c r="T2266">
        <f t="shared" si="182"/>
        <v>180</v>
      </c>
      <c r="U2266">
        <f t="shared" si="183"/>
        <v>24.27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4">
        <f t="shared" si="180"/>
        <v>42689.853090277778</v>
      </c>
      <c r="L2267" s="13">
        <f t="shared" si="179"/>
        <v>2016</v>
      </c>
      <c r="M2267" s="14">
        <f t="shared" si="181"/>
        <v>42696.853090277778</v>
      </c>
      <c r="N2267" t="b">
        <v>0</v>
      </c>
      <c r="O2267">
        <v>17</v>
      </c>
      <c r="P2267" t="b">
        <v>1</v>
      </c>
      <c r="Q2267" t="s">
        <v>8295</v>
      </c>
      <c r="R2267" s="10" t="s">
        <v>8331</v>
      </c>
      <c r="S2267" t="s">
        <v>8349</v>
      </c>
      <c r="T2267">
        <f t="shared" si="182"/>
        <v>299</v>
      </c>
      <c r="U2267">
        <f t="shared" si="183"/>
        <v>35.119999999999997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4">
        <f t="shared" si="180"/>
        <v>42469.874907407408</v>
      </c>
      <c r="L2268" s="13">
        <f t="shared" si="179"/>
        <v>2016</v>
      </c>
      <c r="M2268" s="14">
        <f t="shared" si="181"/>
        <v>42487.083333333328</v>
      </c>
      <c r="N2268" t="b">
        <v>0</v>
      </c>
      <c r="O2268">
        <v>194</v>
      </c>
      <c r="P2268" t="b">
        <v>1</v>
      </c>
      <c r="Q2268" t="s">
        <v>8295</v>
      </c>
      <c r="R2268" s="10" t="s">
        <v>8331</v>
      </c>
      <c r="S2268" t="s">
        <v>8349</v>
      </c>
      <c r="T2268">
        <f t="shared" si="182"/>
        <v>320</v>
      </c>
      <c r="U2268">
        <f t="shared" si="183"/>
        <v>24.76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4">
        <f t="shared" si="180"/>
        <v>41968.829826388886</v>
      </c>
      <c r="L2269" s="13">
        <f t="shared" si="179"/>
        <v>2014</v>
      </c>
      <c r="M2269" s="14">
        <f t="shared" si="181"/>
        <v>41994.041666666672</v>
      </c>
      <c r="N2269" t="b">
        <v>0</v>
      </c>
      <c r="O2269">
        <v>404</v>
      </c>
      <c r="P2269" t="b">
        <v>1</v>
      </c>
      <c r="Q2269" t="s">
        <v>8295</v>
      </c>
      <c r="R2269" s="10" t="s">
        <v>8331</v>
      </c>
      <c r="S2269" t="s">
        <v>8349</v>
      </c>
      <c r="T2269">
        <f t="shared" si="182"/>
        <v>381</v>
      </c>
      <c r="U2269">
        <f t="shared" si="183"/>
        <v>188.38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4">
        <f t="shared" si="180"/>
        <v>42776.082349537035</v>
      </c>
      <c r="L2270" s="13">
        <f t="shared" si="179"/>
        <v>2017</v>
      </c>
      <c r="M2270" s="14">
        <f t="shared" si="181"/>
        <v>42806.082349537035</v>
      </c>
      <c r="N2270" t="b">
        <v>0</v>
      </c>
      <c r="O2270">
        <v>194</v>
      </c>
      <c r="P2270" t="b">
        <v>1</v>
      </c>
      <c r="Q2270" t="s">
        <v>8295</v>
      </c>
      <c r="R2270" s="10" t="s">
        <v>8331</v>
      </c>
      <c r="S2270" t="s">
        <v>8349</v>
      </c>
      <c r="T2270">
        <f t="shared" si="182"/>
        <v>103</v>
      </c>
      <c r="U2270">
        <f t="shared" si="183"/>
        <v>148.08000000000001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4">
        <f t="shared" si="180"/>
        <v>42776.704432870371</v>
      </c>
      <c r="L2271" s="13">
        <f t="shared" si="179"/>
        <v>2017</v>
      </c>
      <c r="M2271" s="14">
        <f t="shared" si="181"/>
        <v>42801.208333333328</v>
      </c>
      <c r="N2271" t="b">
        <v>0</v>
      </c>
      <c r="O2271">
        <v>902</v>
      </c>
      <c r="P2271" t="b">
        <v>1</v>
      </c>
      <c r="Q2271" t="s">
        <v>8295</v>
      </c>
      <c r="R2271" s="10" t="s">
        <v>8331</v>
      </c>
      <c r="S2271" t="s">
        <v>8349</v>
      </c>
      <c r="T2271">
        <f t="shared" si="182"/>
        <v>1802</v>
      </c>
      <c r="U2271">
        <f t="shared" si="183"/>
        <v>49.93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4">
        <f t="shared" si="180"/>
        <v>42725.869363425925</v>
      </c>
      <c r="L2272" s="13">
        <f t="shared" si="179"/>
        <v>2016</v>
      </c>
      <c r="M2272" s="14">
        <f t="shared" si="181"/>
        <v>42745.915972222225</v>
      </c>
      <c r="N2272" t="b">
        <v>0</v>
      </c>
      <c r="O2272">
        <v>1670</v>
      </c>
      <c r="P2272" t="b">
        <v>1</v>
      </c>
      <c r="Q2272" t="s">
        <v>8295</v>
      </c>
      <c r="R2272" s="10" t="s">
        <v>8331</v>
      </c>
      <c r="S2272" t="s">
        <v>8349</v>
      </c>
      <c r="T2272">
        <f t="shared" si="182"/>
        <v>720</v>
      </c>
      <c r="U2272">
        <f t="shared" si="183"/>
        <v>107.82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4">
        <f t="shared" si="180"/>
        <v>42684.000046296293</v>
      </c>
      <c r="L2273" s="13">
        <f t="shared" si="179"/>
        <v>2016</v>
      </c>
      <c r="M2273" s="14">
        <f t="shared" si="181"/>
        <v>42714.000046296293</v>
      </c>
      <c r="N2273" t="b">
        <v>0</v>
      </c>
      <c r="O2273">
        <v>1328</v>
      </c>
      <c r="P2273" t="b">
        <v>1</v>
      </c>
      <c r="Q2273" t="s">
        <v>8295</v>
      </c>
      <c r="R2273" s="10" t="s">
        <v>8331</v>
      </c>
      <c r="S2273" t="s">
        <v>8349</v>
      </c>
      <c r="T2273">
        <f t="shared" si="182"/>
        <v>283</v>
      </c>
      <c r="U2273">
        <f t="shared" si="183"/>
        <v>42.63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4">
        <f t="shared" si="180"/>
        <v>42315.699490740735</v>
      </c>
      <c r="L2274" s="13">
        <f t="shared" si="179"/>
        <v>2015</v>
      </c>
      <c r="M2274" s="14">
        <f t="shared" si="181"/>
        <v>42345.699490740735</v>
      </c>
      <c r="N2274" t="b">
        <v>0</v>
      </c>
      <c r="O2274">
        <v>944</v>
      </c>
      <c r="P2274" t="b">
        <v>1</v>
      </c>
      <c r="Q2274" t="s">
        <v>8295</v>
      </c>
      <c r="R2274" s="10" t="s">
        <v>8331</v>
      </c>
      <c r="S2274" t="s">
        <v>8349</v>
      </c>
      <c r="T2274">
        <f t="shared" si="182"/>
        <v>1357</v>
      </c>
      <c r="U2274">
        <f t="shared" si="183"/>
        <v>14.37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4">
        <f t="shared" si="180"/>
        <v>42781.549097222218</v>
      </c>
      <c r="L2275" s="13">
        <f t="shared" si="179"/>
        <v>2017</v>
      </c>
      <c r="M2275" s="14">
        <f t="shared" si="181"/>
        <v>42806.507430555561</v>
      </c>
      <c r="N2275" t="b">
        <v>0</v>
      </c>
      <c r="O2275">
        <v>147</v>
      </c>
      <c r="P2275" t="b">
        <v>1</v>
      </c>
      <c r="Q2275" t="s">
        <v>8295</v>
      </c>
      <c r="R2275" s="10" t="s">
        <v>8331</v>
      </c>
      <c r="S2275" t="s">
        <v>8349</v>
      </c>
      <c r="T2275">
        <f t="shared" si="182"/>
        <v>220</v>
      </c>
      <c r="U2275">
        <f t="shared" si="183"/>
        <v>37.479999999999997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4">
        <f t="shared" si="180"/>
        <v>41663.500659722224</v>
      </c>
      <c r="L2276" s="13">
        <f t="shared" si="179"/>
        <v>2014</v>
      </c>
      <c r="M2276" s="14">
        <f t="shared" si="181"/>
        <v>41693.500659722224</v>
      </c>
      <c r="N2276" t="b">
        <v>0</v>
      </c>
      <c r="O2276">
        <v>99</v>
      </c>
      <c r="P2276" t="b">
        <v>1</v>
      </c>
      <c r="Q2276" t="s">
        <v>8295</v>
      </c>
      <c r="R2276" s="10" t="s">
        <v>8331</v>
      </c>
      <c r="S2276" t="s">
        <v>8349</v>
      </c>
      <c r="T2276">
        <f t="shared" si="182"/>
        <v>120</v>
      </c>
      <c r="U2276">
        <f t="shared" si="183"/>
        <v>30.2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4">
        <f t="shared" si="180"/>
        <v>41965.616655092599</v>
      </c>
      <c r="L2277" s="13">
        <f t="shared" si="179"/>
        <v>2014</v>
      </c>
      <c r="M2277" s="14">
        <f t="shared" si="181"/>
        <v>41995.616655092599</v>
      </c>
      <c r="N2277" t="b">
        <v>0</v>
      </c>
      <c r="O2277">
        <v>79</v>
      </c>
      <c r="P2277" t="b">
        <v>1</v>
      </c>
      <c r="Q2277" t="s">
        <v>8295</v>
      </c>
      <c r="R2277" s="10" t="s">
        <v>8331</v>
      </c>
      <c r="S2277" t="s">
        <v>8349</v>
      </c>
      <c r="T2277">
        <f t="shared" si="182"/>
        <v>408</v>
      </c>
      <c r="U2277">
        <f t="shared" si="183"/>
        <v>33.549999999999997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4">
        <f t="shared" si="180"/>
        <v>41614.651493055557</v>
      </c>
      <c r="L2278" s="13">
        <f t="shared" si="179"/>
        <v>2013</v>
      </c>
      <c r="M2278" s="14">
        <f t="shared" si="181"/>
        <v>41644.651493055557</v>
      </c>
      <c r="N2278" t="b">
        <v>0</v>
      </c>
      <c r="O2278">
        <v>75</v>
      </c>
      <c r="P2278" t="b">
        <v>1</v>
      </c>
      <c r="Q2278" t="s">
        <v>8295</v>
      </c>
      <c r="R2278" s="10" t="s">
        <v>8331</v>
      </c>
      <c r="S2278" t="s">
        <v>8349</v>
      </c>
      <c r="T2278">
        <f t="shared" si="182"/>
        <v>106</v>
      </c>
      <c r="U2278">
        <f t="shared" si="183"/>
        <v>64.75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4">
        <f t="shared" si="180"/>
        <v>40936.678506944445</v>
      </c>
      <c r="L2279" s="13">
        <f t="shared" si="179"/>
        <v>2012</v>
      </c>
      <c r="M2279" s="14">
        <f t="shared" si="181"/>
        <v>40966.678506944445</v>
      </c>
      <c r="N2279" t="b">
        <v>0</v>
      </c>
      <c r="O2279">
        <v>207</v>
      </c>
      <c r="P2279" t="b">
        <v>1</v>
      </c>
      <c r="Q2279" t="s">
        <v>8295</v>
      </c>
      <c r="R2279" s="10" t="s">
        <v>8331</v>
      </c>
      <c r="S2279" t="s">
        <v>8349</v>
      </c>
      <c r="T2279">
        <f t="shared" si="182"/>
        <v>141</v>
      </c>
      <c r="U2279">
        <f t="shared" si="183"/>
        <v>57.93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4">
        <f t="shared" si="180"/>
        <v>42338.709108796291</v>
      </c>
      <c r="L2280" s="13">
        <f t="shared" si="179"/>
        <v>2015</v>
      </c>
      <c r="M2280" s="14">
        <f t="shared" si="181"/>
        <v>42372.957638888889</v>
      </c>
      <c r="N2280" t="b">
        <v>0</v>
      </c>
      <c r="O2280">
        <v>102</v>
      </c>
      <c r="P2280" t="b">
        <v>1</v>
      </c>
      <c r="Q2280" t="s">
        <v>8295</v>
      </c>
      <c r="R2280" s="10" t="s">
        <v>8331</v>
      </c>
      <c r="S2280" t="s">
        <v>8349</v>
      </c>
      <c r="T2280">
        <f t="shared" si="182"/>
        <v>271</v>
      </c>
      <c r="U2280">
        <f t="shared" si="183"/>
        <v>53.08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4">
        <f t="shared" si="180"/>
        <v>42020.806701388887</v>
      </c>
      <c r="L2281" s="13">
        <f t="shared" si="179"/>
        <v>2015</v>
      </c>
      <c r="M2281" s="14">
        <f t="shared" si="181"/>
        <v>42039.166666666672</v>
      </c>
      <c r="N2281" t="b">
        <v>0</v>
      </c>
      <c r="O2281">
        <v>32</v>
      </c>
      <c r="P2281" t="b">
        <v>1</v>
      </c>
      <c r="Q2281" t="s">
        <v>8295</v>
      </c>
      <c r="R2281" s="10" t="s">
        <v>8331</v>
      </c>
      <c r="S2281" t="s">
        <v>8349</v>
      </c>
      <c r="T2281">
        <f t="shared" si="182"/>
        <v>154</v>
      </c>
      <c r="U2281">
        <f t="shared" si="183"/>
        <v>48.06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4">
        <f t="shared" si="180"/>
        <v>42234.624895833331</v>
      </c>
      <c r="L2282" s="13">
        <f t="shared" si="179"/>
        <v>2015</v>
      </c>
      <c r="M2282" s="14">
        <f t="shared" si="181"/>
        <v>42264.624895833331</v>
      </c>
      <c r="N2282" t="b">
        <v>0</v>
      </c>
      <c r="O2282">
        <v>480</v>
      </c>
      <c r="P2282" t="b">
        <v>1</v>
      </c>
      <c r="Q2282" t="s">
        <v>8295</v>
      </c>
      <c r="R2282" s="10" t="s">
        <v>8331</v>
      </c>
      <c r="S2282" t="s">
        <v>8349</v>
      </c>
      <c r="T2282">
        <f t="shared" si="182"/>
        <v>404</v>
      </c>
      <c r="U2282">
        <f t="shared" si="183"/>
        <v>82.4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4">
        <f t="shared" si="180"/>
        <v>40687.285844907405</v>
      </c>
      <c r="L2283" s="13">
        <f t="shared" si="179"/>
        <v>2011</v>
      </c>
      <c r="M2283" s="14">
        <f t="shared" si="181"/>
        <v>40749.284722222219</v>
      </c>
      <c r="N2283" t="b">
        <v>0</v>
      </c>
      <c r="O2283">
        <v>11</v>
      </c>
      <c r="P2283" t="b">
        <v>1</v>
      </c>
      <c r="Q2283" t="s">
        <v>8274</v>
      </c>
      <c r="R2283" s="10" t="s">
        <v>8323</v>
      </c>
      <c r="S2283" t="s">
        <v>8324</v>
      </c>
      <c r="T2283">
        <f t="shared" si="182"/>
        <v>185</v>
      </c>
      <c r="U2283">
        <f t="shared" si="183"/>
        <v>50.45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4">
        <f t="shared" si="180"/>
        <v>42323.17460648148</v>
      </c>
      <c r="L2284" s="13">
        <f t="shared" si="179"/>
        <v>2015</v>
      </c>
      <c r="M2284" s="14">
        <f t="shared" si="181"/>
        <v>42383.17460648148</v>
      </c>
      <c r="N2284" t="b">
        <v>0</v>
      </c>
      <c r="O2284">
        <v>12</v>
      </c>
      <c r="P2284" t="b">
        <v>1</v>
      </c>
      <c r="Q2284" t="s">
        <v>8274</v>
      </c>
      <c r="R2284" s="10" t="s">
        <v>8323</v>
      </c>
      <c r="S2284" t="s">
        <v>8324</v>
      </c>
      <c r="T2284">
        <f t="shared" si="182"/>
        <v>185</v>
      </c>
      <c r="U2284">
        <f t="shared" si="183"/>
        <v>115.83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4">
        <f t="shared" si="180"/>
        <v>40978.125046296293</v>
      </c>
      <c r="L2285" s="13">
        <f t="shared" si="179"/>
        <v>2012</v>
      </c>
      <c r="M2285" s="14">
        <f t="shared" si="181"/>
        <v>41038.083379629628</v>
      </c>
      <c r="N2285" t="b">
        <v>0</v>
      </c>
      <c r="O2285">
        <v>48</v>
      </c>
      <c r="P2285" t="b">
        <v>1</v>
      </c>
      <c r="Q2285" t="s">
        <v>8274</v>
      </c>
      <c r="R2285" s="10" t="s">
        <v>8323</v>
      </c>
      <c r="S2285" t="s">
        <v>8324</v>
      </c>
      <c r="T2285">
        <f t="shared" si="182"/>
        <v>101</v>
      </c>
      <c r="U2285">
        <f t="shared" si="183"/>
        <v>63.03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4">
        <f t="shared" si="180"/>
        <v>40585.796817129631</v>
      </c>
      <c r="L2286" s="13">
        <f t="shared" si="179"/>
        <v>2011</v>
      </c>
      <c r="M2286" s="14">
        <f t="shared" si="181"/>
        <v>40614.166666666664</v>
      </c>
      <c r="N2286" t="b">
        <v>0</v>
      </c>
      <c r="O2286">
        <v>59</v>
      </c>
      <c r="P2286" t="b">
        <v>1</v>
      </c>
      <c r="Q2286" t="s">
        <v>8274</v>
      </c>
      <c r="R2286" s="10" t="s">
        <v>8323</v>
      </c>
      <c r="S2286" t="s">
        <v>8324</v>
      </c>
      <c r="T2286">
        <f t="shared" si="182"/>
        <v>106</v>
      </c>
      <c r="U2286">
        <f t="shared" si="183"/>
        <v>108.02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4">
        <f t="shared" si="180"/>
        <v>41059.185682870368</v>
      </c>
      <c r="L2287" s="13">
        <f t="shared" si="179"/>
        <v>2012</v>
      </c>
      <c r="M2287" s="14">
        <f t="shared" si="181"/>
        <v>41089.185682870368</v>
      </c>
      <c r="N2287" t="b">
        <v>0</v>
      </c>
      <c r="O2287">
        <v>79</v>
      </c>
      <c r="P2287" t="b">
        <v>1</v>
      </c>
      <c r="Q2287" t="s">
        <v>8274</v>
      </c>
      <c r="R2287" s="10" t="s">
        <v>8323</v>
      </c>
      <c r="S2287" t="s">
        <v>8324</v>
      </c>
      <c r="T2287">
        <f t="shared" si="182"/>
        <v>121</v>
      </c>
      <c r="U2287">
        <f t="shared" si="183"/>
        <v>46.09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4">
        <f t="shared" si="180"/>
        <v>41494.963587962964</v>
      </c>
      <c r="L2288" s="13">
        <f t="shared" si="179"/>
        <v>2013</v>
      </c>
      <c r="M2288" s="14">
        <f t="shared" si="181"/>
        <v>41523.165972222225</v>
      </c>
      <c r="N2288" t="b">
        <v>0</v>
      </c>
      <c r="O2288">
        <v>14</v>
      </c>
      <c r="P2288" t="b">
        <v>1</v>
      </c>
      <c r="Q2288" t="s">
        <v>8274</v>
      </c>
      <c r="R2288" s="10" t="s">
        <v>8323</v>
      </c>
      <c r="S2288" t="s">
        <v>8324</v>
      </c>
      <c r="T2288">
        <f t="shared" si="182"/>
        <v>100</v>
      </c>
      <c r="U2288">
        <f t="shared" si="183"/>
        <v>107.21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4">
        <f t="shared" si="180"/>
        <v>41792.667361111111</v>
      </c>
      <c r="L2289" s="13">
        <f t="shared" si="179"/>
        <v>2014</v>
      </c>
      <c r="M2289" s="14">
        <f t="shared" si="181"/>
        <v>41813.667361111111</v>
      </c>
      <c r="N2289" t="b">
        <v>0</v>
      </c>
      <c r="O2289">
        <v>106</v>
      </c>
      <c r="P2289" t="b">
        <v>1</v>
      </c>
      <c r="Q2289" t="s">
        <v>8274</v>
      </c>
      <c r="R2289" s="10" t="s">
        <v>8323</v>
      </c>
      <c r="S2289" t="s">
        <v>8324</v>
      </c>
      <c r="T2289">
        <f t="shared" si="182"/>
        <v>120</v>
      </c>
      <c r="U2289">
        <f t="shared" si="183"/>
        <v>50.93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4">
        <f t="shared" si="180"/>
        <v>41067.827418981484</v>
      </c>
      <c r="L2290" s="13">
        <f t="shared" si="179"/>
        <v>2012</v>
      </c>
      <c r="M2290" s="14">
        <f t="shared" si="181"/>
        <v>41086.75</v>
      </c>
      <c r="N2290" t="b">
        <v>0</v>
      </c>
      <c r="O2290">
        <v>25</v>
      </c>
      <c r="P2290" t="b">
        <v>1</v>
      </c>
      <c r="Q2290" t="s">
        <v>8274</v>
      </c>
      <c r="R2290" s="10" t="s">
        <v>8323</v>
      </c>
      <c r="S2290" t="s">
        <v>8324</v>
      </c>
      <c r="T2290">
        <f t="shared" si="182"/>
        <v>100</v>
      </c>
      <c r="U2290">
        <f t="shared" si="183"/>
        <v>40.04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4">
        <f t="shared" si="180"/>
        <v>41571.998379629629</v>
      </c>
      <c r="L2291" s="13">
        <f t="shared" si="179"/>
        <v>2013</v>
      </c>
      <c r="M2291" s="14">
        <f t="shared" si="181"/>
        <v>41614.973611111112</v>
      </c>
      <c r="N2291" t="b">
        <v>0</v>
      </c>
      <c r="O2291">
        <v>25</v>
      </c>
      <c r="P2291" t="b">
        <v>1</v>
      </c>
      <c r="Q2291" t="s">
        <v>8274</v>
      </c>
      <c r="R2291" s="10" t="s">
        <v>8323</v>
      </c>
      <c r="S2291" t="s">
        <v>8324</v>
      </c>
      <c r="T2291">
        <f t="shared" si="182"/>
        <v>107</v>
      </c>
      <c r="U2291">
        <f t="shared" si="183"/>
        <v>64.44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4">
        <f t="shared" si="180"/>
        <v>40070.253819444442</v>
      </c>
      <c r="L2292" s="13">
        <f t="shared" si="179"/>
        <v>2009</v>
      </c>
      <c r="M2292" s="14">
        <f t="shared" si="181"/>
        <v>40148.708333333336</v>
      </c>
      <c r="N2292" t="b">
        <v>0</v>
      </c>
      <c r="O2292">
        <v>29</v>
      </c>
      <c r="P2292" t="b">
        <v>1</v>
      </c>
      <c r="Q2292" t="s">
        <v>8274</v>
      </c>
      <c r="R2292" s="10" t="s">
        <v>8323</v>
      </c>
      <c r="S2292" t="s">
        <v>8324</v>
      </c>
      <c r="T2292">
        <f t="shared" si="182"/>
        <v>104</v>
      </c>
      <c r="U2292">
        <f t="shared" si="183"/>
        <v>53.83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4">
        <f t="shared" si="180"/>
        <v>40987.977060185185</v>
      </c>
      <c r="L2293" s="13">
        <f t="shared" si="179"/>
        <v>2012</v>
      </c>
      <c r="M2293" s="14">
        <f t="shared" si="181"/>
        <v>41022.166666666664</v>
      </c>
      <c r="N2293" t="b">
        <v>0</v>
      </c>
      <c r="O2293">
        <v>43</v>
      </c>
      <c r="P2293" t="b">
        <v>1</v>
      </c>
      <c r="Q2293" t="s">
        <v>8274</v>
      </c>
      <c r="R2293" s="10" t="s">
        <v>8323</v>
      </c>
      <c r="S2293" t="s">
        <v>8324</v>
      </c>
      <c r="T2293">
        <f t="shared" si="182"/>
        <v>173</v>
      </c>
      <c r="U2293">
        <f t="shared" si="183"/>
        <v>100.47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4">
        <f t="shared" si="180"/>
        <v>40987.697638888887</v>
      </c>
      <c r="L2294" s="13">
        <f t="shared" si="179"/>
        <v>2012</v>
      </c>
      <c r="M2294" s="14">
        <f t="shared" si="181"/>
        <v>41017.697638888887</v>
      </c>
      <c r="N2294" t="b">
        <v>0</v>
      </c>
      <c r="O2294">
        <v>46</v>
      </c>
      <c r="P2294" t="b">
        <v>1</v>
      </c>
      <c r="Q2294" t="s">
        <v>8274</v>
      </c>
      <c r="R2294" s="10" t="s">
        <v>8323</v>
      </c>
      <c r="S2294" t="s">
        <v>8324</v>
      </c>
      <c r="T2294">
        <f t="shared" si="182"/>
        <v>107</v>
      </c>
      <c r="U2294">
        <f t="shared" si="183"/>
        <v>46.63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4">
        <f t="shared" si="180"/>
        <v>41151.708321759259</v>
      </c>
      <c r="L2295" s="13">
        <f t="shared" si="179"/>
        <v>2012</v>
      </c>
      <c r="M2295" s="14">
        <f t="shared" si="181"/>
        <v>41177.165972222225</v>
      </c>
      <c r="N2295" t="b">
        <v>0</v>
      </c>
      <c r="O2295">
        <v>27</v>
      </c>
      <c r="P2295" t="b">
        <v>1</v>
      </c>
      <c r="Q2295" t="s">
        <v>8274</v>
      </c>
      <c r="R2295" s="10" t="s">
        <v>8323</v>
      </c>
      <c r="S2295" t="s">
        <v>8324</v>
      </c>
      <c r="T2295">
        <f t="shared" si="182"/>
        <v>108</v>
      </c>
      <c r="U2295">
        <f t="shared" si="183"/>
        <v>34.07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4">
        <f t="shared" si="180"/>
        <v>41264.72314814815</v>
      </c>
      <c r="L2296" s="13">
        <f t="shared" si="179"/>
        <v>2012</v>
      </c>
      <c r="M2296" s="14">
        <f t="shared" si="181"/>
        <v>41294.72314814815</v>
      </c>
      <c r="N2296" t="b">
        <v>0</v>
      </c>
      <c r="O2296">
        <v>112</v>
      </c>
      <c r="P2296" t="b">
        <v>1</v>
      </c>
      <c r="Q2296" t="s">
        <v>8274</v>
      </c>
      <c r="R2296" s="10" t="s">
        <v>8323</v>
      </c>
      <c r="S2296" t="s">
        <v>8324</v>
      </c>
      <c r="T2296">
        <f t="shared" si="182"/>
        <v>146</v>
      </c>
      <c r="U2296">
        <f t="shared" si="183"/>
        <v>65.209999999999994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4">
        <f t="shared" si="180"/>
        <v>41270.954351851848</v>
      </c>
      <c r="L2297" s="13">
        <f t="shared" si="179"/>
        <v>2012</v>
      </c>
      <c r="M2297" s="14">
        <f t="shared" si="181"/>
        <v>41300.954351851848</v>
      </c>
      <c r="N2297" t="b">
        <v>0</v>
      </c>
      <c r="O2297">
        <v>34</v>
      </c>
      <c r="P2297" t="b">
        <v>1</v>
      </c>
      <c r="Q2297" t="s">
        <v>8274</v>
      </c>
      <c r="R2297" s="10" t="s">
        <v>8323</v>
      </c>
      <c r="S2297" t="s">
        <v>8324</v>
      </c>
      <c r="T2297">
        <f t="shared" si="182"/>
        <v>125</v>
      </c>
      <c r="U2297">
        <f t="shared" si="183"/>
        <v>44.21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4">
        <f t="shared" si="180"/>
        <v>40927.731782407405</v>
      </c>
      <c r="L2298" s="13">
        <f t="shared" si="179"/>
        <v>2012</v>
      </c>
      <c r="M2298" s="14">
        <f t="shared" si="181"/>
        <v>40962.731782407405</v>
      </c>
      <c r="N2298" t="b">
        <v>0</v>
      </c>
      <c r="O2298">
        <v>145</v>
      </c>
      <c r="P2298" t="b">
        <v>1</v>
      </c>
      <c r="Q2298" t="s">
        <v>8274</v>
      </c>
      <c r="R2298" s="10" t="s">
        <v>8323</v>
      </c>
      <c r="S2298" t="s">
        <v>8324</v>
      </c>
      <c r="T2298">
        <f t="shared" si="182"/>
        <v>149</v>
      </c>
      <c r="U2298">
        <f t="shared" si="183"/>
        <v>71.97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4">
        <f t="shared" si="180"/>
        <v>40948.042233796295</v>
      </c>
      <c r="L2299" s="13">
        <f t="shared" si="179"/>
        <v>2012</v>
      </c>
      <c r="M2299" s="14">
        <f t="shared" si="181"/>
        <v>40982.165972222225</v>
      </c>
      <c r="N2299" t="b">
        <v>0</v>
      </c>
      <c r="O2299">
        <v>19</v>
      </c>
      <c r="P2299" t="b">
        <v>1</v>
      </c>
      <c r="Q2299" t="s">
        <v>8274</v>
      </c>
      <c r="R2299" s="10" t="s">
        <v>8323</v>
      </c>
      <c r="S2299" t="s">
        <v>8324</v>
      </c>
      <c r="T2299">
        <f t="shared" si="182"/>
        <v>101</v>
      </c>
      <c r="U2299">
        <f t="shared" si="183"/>
        <v>52.95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4">
        <f t="shared" si="180"/>
        <v>41694.84065972222</v>
      </c>
      <c r="L2300" s="13">
        <f t="shared" si="179"/>
        <v>2014</v>
      </c>
      <c r="M2300" s="14">
        <f t="shared" si="181"/>
        <v>41724.798993055556</v>
      </c>
      <c r="N2300" t="b">
        <v>0</v>
      </c>
      <c r="O2300">
        <v>288</v>
      </c>
      <c r="P2300" t="b">
        <v>1</v>
      </c>
      <c r="Q2300" t="s">
        <v>8274</v>
      </c>
      <c r="R2300" s="10" t="s">
        <v>8323</v>
      </c>
      <c r="S2300" t="s">
        <v>8324</v>
      </c>
      <c r="T2300">
        <f t="shared" si="182"/>
        <v>105</v>
      </c>
      <c r="U2300">
        <f t="shared" si="183"/>
        <v>109.45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4">
        <f t="shared" si="180"/>
        <v>40565.032511574071</v>
      </c>
      <c r="L2301" s="13">
        <f t="shared" si="179"/>
        <v>2011</v>
      </c>
      <c r="M2301" s="14">
        <f t="shared" si="181"/>
        <v>40580.032511574071</v>
      </c>
      <c r="N2301" t="b">
        <v>0</v>
      </c>
      <c r="O2301">
        <v>14</v>
      </c>
      <c r="P2301" t="b">
        <v>1</v>
      </c>
      <c r="Q2301" t="s">
        <v>8274</v>
      </c>
      <c r="R2301" s="10" t="s">
        <v>8323</v>
      </c>
      <c r="S2301" t="s">
        <v>8324</v>
      </c>
      <c r="T2301">
        <f t="shared" si="182"/>
        <v>350</v>
      </c>
      <c r="U2301">
        <f t="shared" si="183"/>
        <v>75.040000000000006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4">
        <f t="shared" si="180"/>
        <v>41074.727037037039</v>
      </c>
      <c r="L2302" s="13">
        <f t="shared" si="179"/>
        <v>2012</v>
      </c>
      <c r="M2302" s="14">
        <f t="shared" si="181"/>
        <v>41088.727037037039</v>
      </c>
      <c r="N2302" t="b">
        <v>0</v>
      </c>
      <c r="O2302">
        <v>7</v>
      </c>
      <c r="P2302" t="b">
        <v>1</v>
      </c>
      <c r="Q2302" t="s">
        <v>8274</v>
      </c>
      <c r="R2302" s="10" t="s">
        <v>8323</v>
      </c>
      <c r="S2302" t="s">
        <v>8324</v>
      </c>
      <c r="T2302">
        <f t="shared" si="182"/>
        <v>101</v>
      </c>
      <c r="U2302">
        <f t="shared" si="183"/>
        <v>115.71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4">
        <f t="shared" si="180"/>
        <v>41416.146944444445</v>
      </c>
      <c r="L2303" s="13">
        <f t="shared" si="179"/>
        <v>2013</v>
      </c>
      <c r="M2303" s="14">
        <f t="shared" si="181"/>
        <v>41446.146944444445</v>
      </c>
      <c r="N2303" t="b">
        <v>1</v>
      </c>
      <c r="O2303">
        <v>211</v>
      </c>
      <c r="P2303" t="b">
        <v>1</v>
      </c>
      <c r="Q2303" t="s">
        <v>8277</v>
      </c>
      <c r="R2303" s="10" t="s">
        <v>8323</v>
      </c>
      <c r="S2303" t="s">
        <v>8327</v>
      </c>
      <c r="T2303">
        <f t="shared" si="182"/>
        <v>134</v>
      </c>
      <c r="U2303">
        <f t="shared" si="183"/>
        <v>31.66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4">
        <f t="shared" si="180"/>
        <v>41605.868449074071</v>
      </c>
      <c r="L2304" s="13">
        <f t="shared" si="179"/>
        <v>2013</v>
      </c>
      <c r="M2304" s="14">
        <f t="shared" si="181"/>
        <v>41639.291666666664</v>
      </c>
      <c r="N2304" t="b">
        <v>1</v>
      </c>
      <c r="O2304">
        <v>85</v>
      </c>
      <c r="P2304" t="b">
        <v>1</v>
      </c>
      <c r="Q2304" t="s">
        <v>8277</v>
      </c>
      <c r="R2304" s="10" t="s">
        <v>8323</v>
      </c>
      <c r="S2304" t="s">
        <v>8327</v>
      </c>
      <c r="T2304">
        <f t="shared" si="182"/>
        <v>171</v>
      </c>
      <c r="U2304">
        <f t="shared" si="183"/>
        <v>46.18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4">
        <f t="shared" si="180"/>
        <v>40850.111064814817</v>
      </c>
      <c r="L2305" s="13">
        <f t="shared" si="179"/>
        <v>2011</v>
      </c>
      <c r="M2305" s="14">
        <f t="shared" si="181"/>
        <v>40890.152731481481</v>
      </c>
      <c r="N2305" t="b">
        <v>1</v>
      </c>
      <c r="O2305">
        <v>103</v>
      </c>
      <c r="P2305" t="b">
        <v>1</v>
      </c>
      <c r="Q2305" t="s">
        <v>8277</v>
      </c>
      <c r="R2305" s="10" t="s">
        <v>8323</v>
      </c>
      <c r="S2305" t="s">
        <v>8327</v>
      </c>
      <c r="T2305">
        <f t="shared" si="182"/>
        <v>109</v>
      </c>
      <c r="U2305">
        <f t="shared" si="183"/>
        <v>68.48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4">
        <f t="shared" si="180"/>
        <v>40502.815868055557</v>
      </c>
      <c r="L2306" s="13">
        <f t="shared" si="179"/>
        <v>2010</v>
      </c>
      <c r="M2306" s="14">
        <f t="shared" si="181"/>
        <v>40544.207638888889</v>
      </c>
      <c r="N2306" t="b">
        <v>1</v>
      </c>
      <c r="O2306">
        <v>113</v>
      </c>
      <c r="P2306" t="b">
        <v>1</v>
      </c>
      <c r="Q2306" t="s">
        <v>8277</v>
      </c>
      <c r="R2306" s="10" t="s">
        <v>8323</v>
      </c>
      <c r="S2306" t="s">
        <v>8327</v>
      </c>
      <c r="T2306">
        <f t="shared" si="182"/>
        <v>101</v>
      </c>
      <c r="U2306">
        <f t="shared" si="183"/>
        <v>53.47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4">
        <f t="shared" si="180"/>
        <v>41834.695277777777</v>
      </c>
      <c r="L2307" s="13">
        <f t="shared" ref="L2307:L2370" si="184">YEAR(K2307)</f>
        <v>2014</v>
      </c>
      <c r="M2307" s="14">
        <f t="shared" si="181"/>
        <v>41859.75</v>
      </c>
      <c r="N2307" t="b">
        <v>1</v>
      </c>
      <c r="O2307">
        <v>167</v>
      </c>
      <c r="P2307" t="b">
        <v>1</v>
      </c>
      <c r="Q2307" t="s">
        <v>8277</v>
      </c>
      <c r="R2307" s="10" t="s">
        <v>8323</v>
      </c>
      <c r="S2307" t="s">
        <v>8327</v>
      </c>
      <c r="T2307">
        <f t="shared" si="182"/>
        <v>101</v>
      </c>
      <c r="U2307">
        <f t="shared" si="183"/>
        <v>109.11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4">
        <f t="shared" si="180"/>
        <v>40948.16815972222</v>
      </c>
      <c r="L2308" s="13">
        <f t="shared" si="184"/>
        <v>2012</v>
      </c>
      <c r="M2308" s="14">
        <f t="shared" si="181"/>
        <v>40978.16815972222</v>
      </c>
      <c r="N2308" t="b">
        <v>1</v>
      </c>
      <c r="O2308">
        <v>73</v>
      </c>
      <c r="P2308" t="b">
        <v>1</v>
      </c>
      <c r="Q2308" t="s">
        <v>8277</v>
      </c>
      <c r="R2308" s="10" t="s">
        <v>8323</v>
      </c>
      <c r="S2308" t="s">
        <v>8327</v>
      </c>
      <c r="T2308">
        <f t="shared" si="182"/>
        <v>107</v>
      </c>
      <c r="U2308">
        <f t="shared" si="183"/>
        <v>51.19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4">
        <f t="shared" si="180"/>
        <v>41004.802465277775</v>
      </c>
      <c r="L2309" s="13">
        <f t="shared" si="184"/>
        <v>2012</v>
      </c>
      <c r="M2309" s="14">
        <f t="shared" si="181"/>
        <v>41034.802407407406</v>
      </c>
      <c r="N2309" t="b">
        <v>1</v>
      </c>
      <c r="O2309">
        <v>75</v>
      </c>
      <c r="P2309" t="b">
        <v>1</v>
      </c>
      <c r="Q2309" t="s">
        <v>8277</v>
      </c>
      <c r="R2309" s="10" t="s">
        <v>8323</v>
      </c>
      <c r="S2309" t="s">
        <v>8327</v>
      </c>
      <c r="T2309">
        <f t="shared" si="182"/>
        <v>107</v>
      </c>
      <c r="U2309">
        <f t="shared" si="183"/>
        <v>27.94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4">
        <f t="shared" si="180"/>
        <v>41851.962916666671</v>
      </c>
      <c r="L2310" s="13">
        <f t="shared" si="184"/>
        <v>2014</v>
      </c>
      <c r="M2310" s="14">
        <f t="shared" si="181"/>
        <v>41880.041666666664</v>
      </c>
      <c r="N2310" t="b">
        <v>1</v>
      </c>
      <c r="O2310">
        <v>614</v>
      </c>
      <c r="P2310" t="b">
        <v>1</v>
      </c>
      <c r="Q2310" t="s">
        <v>8277</v>
      </c>
      <c r="R2310" s="10" t="s">
        <v>8323</v>
      </c>
      <c r="S2310" t="s">
        <v>8327</v>
      </c>
      <c r="T2310">
        <f t="shared" si="182"/>
        <v>101</v>
      </c>
      <c r="U2310">
        <f t="shared" si="183"/>
        <v>82.5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4">
        <f t="shared" si="180"/>
        <v>41307.987696759257</v>
      </c>
      <c r="L2311" s="13">
        <f t="shared" si="184"/>
        <v>2013</v>
      </c>
      <c r="M2311" s="14">
        <f t="shared" si="181"/>
        <v>41342.987696759257</v>
      </c>
      <c r="N2311" t="b">
        <v>1</v>
      </c>
      <c r="O2311">
        <v>107</v>
      </c>
      <c r="P2311" t="b">
        <v>1</v>
      </c>
      <c r="Q2311" t="s">
        <v>8277</v>
      </c>
      <c r="R2311" s="10" t="s">
        <v>8323</v>
      </c>
      <c r="S2311" t="s">
        <v>8327</v>
      </c>
      <c r="T2311">
        <f t="shared" si="182"/>
        <v>107</v>
      </c>
      <c r="U2311">
        <f t="shared" si="183"/>
        <v>59.82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4">
        <f t="shared" si="180"/>
        <v>41324.79415509259</v>
      </c>
      <c r="L2312" s="13">
        <f t="shared" si="184"/>
        <v>2013</v>
      </c>
      <c r="M2312" s="14">
        <f t="shared" si="181"/>
        <v>41354.752488425926</v>
      </c>
      <c r="N2312" t="b">
        <v>1</v>
      </c>
      <c r="O2312">
        <v>1224</v>
      </c>
      <c r="P2312" t="b">
        <v>1</v>
      </c>
      <c r="Q2312" t="s">
        <v>8277</v>
      </c>
      <c r="R2312" s="10" t="s">
        <v>8323</v>
      </c>
      <c r="S2312" t="s">
        <v>8327</v>
      </c>
      <c r="T2312">
        <f t="shared" si="182"/>
        <v>429</v>
      </c>
      <c r="U2312">
        <f t="shared" si="183"/>
        <v>64.819999999999993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4">
        <f t="shared" si="180"/>
        <v>41736.004502314812</v>
      </c>
      <c r="L2313" s="13">
        <f t="shared" si="184"/>
        <v>2014</v>
      </c>
      <c r="M2313" s="14">
        <f t="shared" si="181"/>
        <v>41766.004502314812</v>
      </c>
      <c r="N2313" t="b">
        <v>1</v>
      </c>
      <c r="O2313">
        <v>104</v>
      </c>
      <c r="P2313" t="b">
        <v>1</v>
      </c>
      <c r="Q2313" t="s">
        <v>8277</v>
      </c>
      <c r="R2313" s="10" t="s">
        <v>8323</v>
      </c>
      <c r="S2313" t="s">
        <v>8327</v>
      </c>
      <c r="T2313">
        <f t="shared" si="182"/>
        <v>104</v>
      </c>
      <c r="U2313">
        <f t="shared" si="183"/>
        <v>90.1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4">
        <f t="shared" ref="K2314:K2377" si="185">(((J2314/60)/60)/24)+DATE(1970,1,1)</f>
        <v>41716.632847222223</v>
      </c>
      <c r="L2314" s="13">
        <f t="shared" si="184"/>
        <v>2014</v>
      </c>
      <c r="M2314" s="14">
        <f t="shared" ref="M2314:M2377" si="186">(((I2314/60)/60)/24)+DATE(1970,1,1)</f>
        <v>41747.958333333336</v>
      </c>
      <c r="N2314" t="b">
        <v>1</v>
      </c>
      <c r="O2314">
        <v>79</v>
      </c>
      <c r="P2314" t="b">
        <v>1</v>
      </c>
      <c r="Q2314" t="s">
        <v>8277</v>
      </c>
      <c r="R2314" s="10" t="s">
        <v>8323</v>
      </c>
      <c r="S2314" t="s">
        <v>8327</v>
      </c>
      <c r="T2314">
        <f t="shared" ref="T2314:T2377" si="187">ROUND(E2314/D2314*100,0)</f>
        <v>108</v>
      </c>
      <c r="U2314">
        <f t="shared" ref="U2314:U2377" si="188">IFERROR(ROUND(E2314/O2314,2),0)</f>
        <v>40.96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4">
        <f t="shared" si="185"/>
        <v>41002.958634259259</v>
      </c>
      <c r="L2315" s="13">
        <f t="shared" si="184"/>
        <v>2012</v>
      </c>
      <c r="M2315" s="14">
        <f t="shared" si="186"/>
        <v>41032.958634259259</v>
      </c>
      <c r="N2315" t="b">
        <v>1</v>
      </c>
      <c r="O2315">
        <v>157</v>
      </c>
      <c r="P2315" t="b">
        <v>1</v>
      </c>
      <c r="Q2315" t="s">
        <v>8277</v>
      </c>
      <c r="R2315" s="10" t="s">
        <v>8323</v>
      </c>
      <c r="S2315" t="s">
        <v>8327</v>
      </c>
      <c r="T2315">
        <f t="shared" si="187"/>
        <v>176</v>
      </c>
      <c r="U2315">
        <f t="shared" si="188"/>
        <v>56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4">
        <f t="shared" si="185"/>
        <v>41037.551585648151</v>
      </c>
      <c r="L2316" s="13">
        <f t="shared" si="184"/>
        <v>2012</v>
      </c>
      <c r="M2316" s="14">
        <f t="shared" si="186"/>
        <v>41067.551585648151</v>
      </c>
      <c r="N2316" t="b">
        <v>1</v>
      </c>
      <c r="O2316">
        <v>50</v>
      </c>
      <c r="P2316" t="b">
        <v>1</v>
      </c>
      <c r="Q2316" t="s">
        <v>8277</v>
      </c>
      <c r="R2316" s="10" t="s">
        <v>8323</v>
      </c>
      <c r="S2316" t="s">
        <v>8327</v>
      </c>
      <c r="T2316">
        <f t="shared" si="187"/>
        <v>157</v>
      </c>
      <c r="U2316">
        <f t="shared" si="188"/>
        <v>37.67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4">
        <f t="shared" si="185"/>
        <v>41004.72619212963</v>
      </c>
      <c r="L2317" s="13">
        <f t="shared" si="184"/>
        <v>2012</v>
      </c>
      <c r="M2317" s="14">
        <f t="shared" si="186"/>
        <v>41034.72619212963</v>
      </c>
      <c r="N2317" t="b">
        <v>1</v>
      </c>
      <c r="O2317">
        <v>64</v>
      </c>
      <c r="P2317" t="b">
        <v>1</v>
      </c>
      <c r="Q2317" t="s">
        <v>8277</v>
      </c>
      <c r="R2317" s="10" t="s">
        <v>8323</v>
      </c>
      <c r="S2317" t="s">
        <v>8327</v>
      </c>
      <c r="T2317">
        <f t="shared" si="187"/>
        <v>103</v>
      </c>
      <c r="U2317">
        <f t="shared" si="188"/>
        <v>40.08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4">
        <f t="shared" si="185"/>
        <v>40079.725115740745</v>
      </c>
      <c r="L2318" s="13">
        <f t="shared" si="184"/>
        <v>2009</v>
      </c>
      <c r="M2318" s="14">
        <f t="shared" si="186"/>
        <v>40156.76666666667</v>
      </c>
      <c r="N2318" t="b">
        <v>1</v>
      </c>
      <c r="O2318">
        <v>200</v>
      </c>
      <c r="P2318" t="b">
        <v>1</v>
      </c>
      <c r="Q2318" t="s">
        <v>8277</v>
      </c>
      <c r="R2318" s="10" t="s">
        <v>8323</v>
      </c>
      <c r="S2318" t="s">
        <v>8327</v>
      </c>
      <c r="T2318">
        <f t="shared" si="187"/>
        <v>104</v>
      </c>
      <c r="U2318">
        <f t="shared" si="188"/>
        <v>78.03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4">
        <f t="shared" si="185"/>
        <v>40192.542233796295</v>
      </c>
      <c r="L2319" s="13">
        <f t="shared" si="184"/>
        <v>2010</v>
      </c>
      <c r="M2319" s="14">
        <f t="shared" si="186"/>
        <v>40224.208333333336</v>
      </c>
      <c r="N2319" t="b">
        <v>1</v>
      </c>
      <c r="O2319">
        <v>22</v>
      </c>
      <c r="P2319" t="b">
        <v>1</v>
      </c>
      <c r="Q2319" t="s">
        <v>8277</v>
      </c>
      <c r="R2319" s="10" t="s">
        <v>8323</v>
      </c>
      <c r="S2319" t="s">
        <v>8327</v>
      </c>
      <c r="T2319">
        <f t="shared" si="187"/>
        <v>104</v>
      </c>
      <c r="U2319">
        <f t="shared" si="188"/>
        <v>18.91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4">
        <f t="shared" si="185"/>
        <v>40050.643680555557</v>
      </c>
      <c r="L2320" s="13">
        <f t="shared" si="184"/>
        <v>2009</v>
      </c>
      <c r="M2320" s="14">
        <f t="shared" si="186"/>
        <v>40082.165972222225</v>
      </c>
      <c r="N2320" t="b">
        <v>1</v>
      </c>
      <c r="O2320">
        <v>163</v>
      </c>
      <c r="P2320" t="b">
        <v>1</v>
      </c>
      <c r="Q2320" t="s">
        <v>8277</v>
      </c>
      <c r="R2320" s="10" t="s">
        <v>8323</v>
      </c>
      <c r="S2320" t="s">
        <v>8327</v>
      </c>
      <c r="T2320">
        <f t="shared" si="187"/>
        <v>121</v>
      </c>
      <c r="U2320">
        <f t="shared" si="188"/>
        <v>37.130000000000003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4">
        <f t="shared" si="185"/>
        <v>41593.082002314812</v>
      </c>
      <c r="L2321" s="13">
        <f t="shared" si="184"/>
        <v>2013</v>
      </c>
      <c r="M2321" s="14">
        <f t="shared" si="186"/>
        <v>41623.082002314812</v>
      </c>
      <c r="N2321" t="b">
        <v>1</v>
      </c>
      <c r="O2321">
        <v>77</v>
      </c>
      <c r="P2321" t="b">
        <v>1</v>
      </c>
      <c r="Q2321" t="s">
        <v>8277</v>
      </c>
      <c r="R2321" s="10" t="s">
        <v>8323</v>
      </c>
      <c r="S2321" t="s">
        <v>8327</v>
      </c>
      <c r="T2321">
        <f t="shared" si="187"/>
        <v>108</v>
      </c>
      <c r="U2321">
        <f t="shared" si="188"/>
        <v>41.96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4">
        <f t="shared" si="185"/>
        <v>41696.817129629628</v>
      </c>
      <c r="L2322" s="13">
        <f t="shared" si="184"/>
        <v>2014</v>
      </c>
      <c r="M2322" s="14">
        <f t="shared" si="186"/>
        <v>41731.775462962964</v>
      </c>
      <c r="N2322" t="b">
        <v>1</v>
      </c>
      <c r="O2322">
        <v>89</v>
      </c>
      <c r="P2322" t="b">
        <v>1</v>
      </c>
      <c r="Q2322" t="s">
        <v>8277</v>
      </c>
      <c r="R2322" s="10" t="s">
        <v>8323</v>
      </c>
      <c r="S2322" t="s">
        <v>8327</v>
      </c>
      <c r="T2322">
        <f t="shared" si="187"/>
        <v>109</v>
      </c>
      <c r="U2322">
        <f t="shared" si="188"/>
        <v>61.04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4">
        <f t="shared" si="185"/>
        <v>42799.260428240741</v>
      </c>
      <c r="L2323" s="13">
        <f t="shared" si="184"/>
        <v>2017</v>
      </c>
      <c r="M2323" s="14">
        <f t="shared" si="186"/>
        <v>42829.21876157407</v>
      </c>
      <c r="N2323" t="b">
        <v>0</v>
      </c>
      <c r="O2323">
        <v>64</v>
      </c>
      <c r="P2323" t="b">
        <v>0</v>
      </c>
      <c r="Q2323" t="s">
        <v>8296</v>
      </c>
      <c r="R2323" s="10" t="s">
        <v>8334</v>
      </c>
      <c r="S2323" t="s">
        <v>8350</v>
      </c>
      <c r="T2323">
        <f t="shared" si="187"/>
        <v>39</v>
      </c>
      <c r="U2323">
        <f t="shared" si="188"/>
        <v>64.53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4">
        <f t="shared" si="185"/>
        <v>42804.895474537043</v>
      </c>
      <c r="L2324" s="13">
        <f t="shared" si="184"/>
        <v>2017</v>
      </c>
      <c r="M2324" s="14">
        <f t="shared" si="186"/>
        <v>42834.853807870371</v>
      </c>
      <c r="N2324" t="b">
        <v>0</v>
      </c>
      <c r="O2324">
        <v>4</v>
      </c>
      <c r="P2324" t="b">
        <v>0</v>
      </c>
      <c r="Q2324" t="s">
        <v>8296</v>
      </c>
      <c r="R2324" s="10" t="s">
        <v>8334</v>
      </c>
      <c r="S2324" t="s">
        <v>8350</v>
      </c>
      <c r="T2324">
        <f t="shared" si="187"/>
        <v>3</v>
      </c>
      <c r="U2324">
        <f t="shared" si="188"/>
        <v>21.25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4">
        <f t="shared" si="185"/>
        <v>42807.755173611105</v>
      </c>
      <c r="L2325" s="13">
        <f t="shared" si="184"/>
        <v>2017</v>
      </c>
      <c r="M2325" s="14">
        <f t="shared" si="186"/>
        <v>42814.755173611105</v>
      </c>
      <c r="N2325" t="b">
        <v>0</v>
      </c>
      <c r="O2325">
        <v>4</v>
      </c>
      <c r="P2325" t="b">
        <v>0</v>
      </c>
      <c r="Q2325" t="s">
        <v>8296</v>
      </c>
      <c r="R2325" s="10" t="s">
        <v>8334</v>
      </c>
      <c r="S2325" t="s">
        <v>8350</v>
      </c>
      <c r="T2325">
        <f t="shared" si="187"/>
        <v>48</v>
      </c>
      <c r="U2325">
        <f t="shared" si="188"/>
        <v>30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4">
        <f t="shared" si="185"/>
        <v>42790.885243055556</v>
      </c>
      <c r="L2326" s="13">
        <f t="shared" si="184"/>
        <v>2017</v>
      </c>
      <c r="M2326" s="14">
        <f t="shared" si="186"/>
        <v>42820.843576388885</v>
      </c>
      <c r="N2326" t="b">
        <v>0</v>
      </c>
      <c r="O2326">
        <v>61</v>
      </c>
      <c r="P2326" t="b">
        <v>0</v>
      </c>
      <c r="Q2326" t="s">
        <v>8296</v>
      </c>
      <c r="R2326" s="10" t="s">
        <v>8334</v>
      </c>
      <c r="S2326" t="s">
        <v>8350</v>
      </c>
      <c r="T2326">
        <f t="shared" si="187"/>
        <v>21</v>
      </c>
      <c r="U2326">
        <f t="shared" si="188"/>
        <v>25.49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4">
        <f t="shared" si="185"/>
        <v>42794.022349537037</v>
      </c>
      <c r="L2327" s="13">
        <f t="shared" si="184"/>
        <v>2017</v>
      </c>
      <c r="M2327" s="14">
        <f t="shared" si="186"/>
        <v>42823.980682870373</v>
      </c>
      <c r="N2327" t="b">
        <v>0</v>
      </c>
      <c r="O2327">
        <v>7</v>
      </c>
      <c r="P2327" t="b">
        <v>0</v>
      </c>
      <c r="Q2327" t="s">
        <v>8296</v>
      </c>
      <c r="R2327" s="10" t="s">
        <v>8334</v>
      </c>
      <c r="S2327" t="s">
        <v>8350</v>
      </c>
      <c r="T2327">
        <f t="shared" si="187"/>
        <v>8</v>
      </c>
      <c r="U2327">
        <f t="shared" si="188"/>
        <v>11.43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4">
        <f t="shared" si="185"/>
        <v>42804.034120370372</v>
      </c>
      <c r="L2328" s="13">
        <f t="shared" si="184"/>
        <v>2017</v>
      </c>
      <c r="M2328" s="14">
        <f t="shared" si="186"/>
        <v>42855.708333333328</v>
      </c>
      <c r="N2328" t="b">
        <v>0</v>
      </c>
      <c r="O2328">
        <v>1</v>
      </c>
      <c r="P2328" t="b">
        <v>0</v>
      </c>
      <c r="Q2328" t="s">
        <v>8296</v>
      </c>
      <c r="R2328" s="10" t="s">
        <v>8334</v>
      </c>
      <c r="S2328" t="s">
        <v>8350</v>
      </c>
      <c r="T2328">
        <f t="shared" si="187"/>
        <v>1</v>
      </c>
      <c r="U2328">
        <f t="shared" si="188"/>
        <v>108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4">
        <f t="shared" si="185"/>
        <v>41842.917129629634</v>
      </c>
      <c r="L2329" s="13">
        <f t="shared" si="184"/>
        <v>2014</v>
      </c>
      <c r="M2329" s="14">
        <f t="shared" si="186"/>
        <v>41877.917129629634</v>
      </c>
      <c r="N2329" t="b">
        <v>1</v>
      </c>
      <c r="O2329">
        <v>3355</v>
      </c>
      <c r="P2329" t="b">
        <v>1</v>
      </c>
      <c r="Q2329" t="s">
        <v>8296</v>
      </c>
      <c r="R2329" s="10" t="s">
        <v>8334</v>
      </c>
      <c r="S2329" t="s">
        <v>8350</v>
      </c>
      <c r="T2329">
        <f t="shared" si="187"/>
        <v>526</v>
      </c>
      <c r="U2329">
        <f t="shared" si="188"/>
        <v>54.88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4">
        <f t="shared" si="185"/>
        <v>42139.781678240746</v>
      </c>
      <c r="L2330" s="13">
        <f t="shared" si="184"/>
        <v>2015</v>
      </c>
      <c r="M2330" s="14">
        <f t="shared" si="186"/>
        <v>42169.781678240746</v>
      </c>
      <c r="N2330" t="b">
        <v>1</v>
      </c>
      <c r="O2330">
        <v>537</v>
      </c>
      <c r="P2330" t="b">
        <v>1</v>
      </c>
      <c r="Q2330" t="s">
        <v>8296</v>
      </c>
      <c r="R2330" s="10" t="s">
        <v>8334</v>
      </c>
      <c r="S2330" t="s">
        <v>8350</v>
      </c>
      <c r="T2330">
        <f t="shared" si="187"/>
        <v>254</v>
      </c>
      <c r="U2330">
        <f t="shared" si="188"/>
        <v>47.38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4">
        <f t="shared" si="185"/>
        <v>41807.624374999999</v>
      </c>
      <c r="L2331" s="13">
        <f t="shared" si="184"/>
        <v>2014</v>
      </c>
      <c r="M2331" s="14">
        <f t="shared" si="186"/>
        <v>41837.624374999999</v>
      </c>
      <c r="N2331" t="b">
        <v>1</v>
      </c>
      <c r="O2331">
        <v>125</v>
      </c>
      <c r="P2331" t="b">
        <v>1</v>
      </c>
      <c r="Q2331" t="s">
        <v>8296</v>
      </c>
      <c r="R2331" s="10" t="s">
        <v>8334</v>
      </c>
      <c r="S2331" t="s">
        <v>8350</v>
      </c>
      <c r="T2331">
        <f t="shared" si="187"/>
        <v>106</v>
      </c>
      <c r="U2331">
        <f t="shared" si="188"/>
        <v>211.84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4">
        <f t="shared" si="185"/>
        <v>42332.89980324074</v>
      </c>
      <c r="L2332" s="13">
        <f t="shared" si="184"/>
        <v>2015</v>
      </c>
      <c r="M2332" s="14">
        <f t="shared" si="186"/>
        <v>42363</v>
      </c>
      <c r="N2332" t="b">
        <v>1</v>
      </c>
      <c r="O2332">
        <v>163</v>
      </c>
      <c r="P2332" t="b">
        <v>1</v>
      </c>
      <c r="Q2332" t="s">
        <v>8296</v>
      </c>
      <c r="R2332" s="10" t="s">
        <v>8334</v>
      </c>
      <c r="S2332" t="s">
        <v>8350</v>
      </c>
      <c r="T2332">
        <f t="shared" si="187"/>
        <v>102</v>
      </c>
      <c r="U2332">
        <f t="shared" si="188"/>
        <v>219.93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4">
        <f t="shared" si="185"/>
        <v>41839.005671296298</v>
      </c>
      <c r="L2333" s="13">
        <f t="shared" si="184"/>
        <v>2014</v>
      </c>
      <c r="M2333" s="14">
        <f t="shared" si="186"/>
        <v>41869.005671296298</v>
      </c>
      <c r="N2333" t="b">
        <v>1</v>
      </c>
      <c r="O2333">
        <v>283</v>
      </c>
      <c r="P2333" t="b">
        <v>1</v>
      </c>
      <c r="Q2333" t="s">
        <v>8296</v>
      </c>
      <c r="R2333" s="10" t="s">
        <v>8334</v>
      </c>
      <c r="S2333" t="s">
        <v>8350</v>
      </c>
      <c r="T2333">
        <f t="shared" si="187"/>
        <v>144</v>
      </c>
      <c r="U2333">
        <f t="shared" si="188"/>
        <v>40.799999999999997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4">
        <f t="shared" si="185"/>
        <v>42011.628136574072</v>
      </c>
      <c r="L2334" s="13">
        <f t="shared" si="184"/>
        <v>2015</v>
      </c>
      <c r="M2334" s="14">
        <f t="shared" si="186"/>
        <v>42041.628136574072</v>
      </c>
      <c r="N2334" t="b">
        <v>1</v>
      </c>
      <c r="O2334">
        <v>352</v>
      </c>
      <c r="P2334" t="b">
        <v>1</v>
      </c>
      <c r="Q2334" t="s">
        <v>8296</v>
      </c>
      <c r="R2334" s="10" t="s">
        <v>8334</v>
      </c>
      <c r="S2334" t="s">
        <v>8350</v>
      </c>
      <c r="T2334">
        <f t="shared" si="187"/>
        <v>106</v>
      </c>
      <c r="U2334">
        <f t="shared" si="188"/>
        <v>75.5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4">
        <f t="shared" si="185"/>
        <v>41767.650347222225</v>
      </c>
      <c r="L2335" s="13">
        <f t="shared" si="184"/>
        <v>2014</v>
      </c>
      <c r="M2335" s="14">
        <f t="shared" si="186"/>
        <v>41788.743055555555</v>
      </c>
      <c r="N2335" t="b">
        <v>1</v>
      </c>
      <c r="O2335">
        <v>94</v>
      </c>
      <c r="P2335" t="b">
        <v>1</v>
      </c>
      <c r="Q2335" t="s">
        <v>8296</v>
      </c>
      <c r="R2335" s="10" t="s">
        <v>8334</v>
      </c>
      <c r="S2335" t="s">
        <v>8350</v>
      </c>
      <c r="T2335">
        <f t="shared" si="187"/>
        <v>212</v>
      </c>
      <c r="U2335">
        <f t="shared" si="188"/>
        <v>13.54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4">
        <f t="shared" si="185"/>
        <v>41918.670115740737</v>
      </c>
      <c r="L2336" s="13">
        <f t="shared" si="184"/>
        <v>2014</v>
      </c>
      <c r="M2336" s="14">
        <f t="shared" si="186"/>
        <v>41948.731944444444</v>
      </c>
      <c r="N2336" t="b">
        <v>1</v>
      </c>
      <c r="O2336">
        <v>67</v>
      </c>
      <c r="P2336" t="b">
        <v>1</v>
      </c>
      <c r="Q2336" t="s">
        <v>8296</v>
      </c>
      <c r="R2336" s="10" t="s">
        <v>8334</v>
      </c>
      <c r="S2336" t="s">
        <v>8350</v>
      </c>
      <c r="T2336">
        <f t="shared" si="187"/>
        <v>102</v>
      </c>
      <c r="U2336">
        <f t="shared" si="188"/>
        <v>60.87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4">
        <f t="shared" si="185"/>
        <v>41771.572256944448</v>
      </c>
      <c r="L2337" s="13">
        <f t="shared" si="184"/>
        <v>2014</v>
      </c>
      <c r="M2337" s="14">
        <f t="shared" si="186"/>
        <v>41801.572256944448</v>
      </c>
      <c r="N2337" t="b">
        <v>1</v>
      </c>
      <c r="O2337">
        <v>221</v>
      </c>
      <c r="P2337" t="b">
        <v>1</v>
      </c>
      <c r="Q2337" t="s">
        <v>8296</v>
      </c>
      <c r="R2337" s="10" t="s">
        <v>8334</v>
      </c>
      <c r="S2337" t="s">
        <v>8350</v>
      </c>
      <c r="T2337">
        <f t="shared" si="187"/>
        <v>102</v>
      </c>
      <c r="U2337">
        <f t="shared" si="188"/>
        <v>115.69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4">
        <f t="shared" si="185"/>
        <v>41666.924710648149</v>
      </c>
      <c r="L2338" s="13">
        <f t="shared" si="184"/>
        <v>2014</v>
      </c>
      <c r="M2338" s="14">
        <f t="shared" si="186"/>
        <v>41706.924710648149</v>
      </c>
      <c r="N2338" t="b">
        <v>1</v>
      </c>
      <c r="O2338">
        <v>2165</v>
      </c>
      <c r="P2338" t="b">
        <v>1</v>
      </c>
      <c r="Q2338" t="s">
        <v>8296</v>
      </c>
      <c r="R2338" s="10" t="s">
        <v>8334</v>
      </c>
      <c r="S2338" t="s">
        <v>8350</v>
      </c>
      <c r="T2338">
        <f t="shared" si="187"/>
        <v>521</v>
      </c>
      <c r="U2338">
        <f t="shared" si="188"/>
        <v>48.1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4">
        <f t="shared" si="185"/>
        <v>41786.640543981484</v>
      </c>
      <c r="L2339" s="13">
        <f t="shared" si="184"/>
        <v>2014</v>
      </c>
      <c r="M2339" s="14">
        <f t="shared" si="186"/>
        <v>41816.640543981484</v>
      </c>
      <c r="N2339" t="b">
        <v>1</v>
      </c>
      <c r="O2339">
        <v>179</v>
      </c>
      <c r="P2339" t="b">
        <v>1</v>
      </c>
      <c r="Q2339" t="s">
        <v>8296</v>
      </c>
      <c r="R2339" s="10" t="s">
        <v>8334</v>
      </c>
      <c r="S2339" t="s">
        <v>8350</v>
      </c>
      <c r="T2339">
        <f t="shared" si="187"/>
        <v>111</v>
      </c>
      <c r="U2339">
        <f t="shared" si="188"/>
        <v>74.180000000000007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4">
        <f t="shared" si="185"/>
        <v>41789.896805555552</v>
      </c>
      <c r="L2340" s="13">
        <f t="shared" si="184"/>
        <v>2014</v>
      </c>
      <c r="M2340" s="14">
        <f t="shared" si="186"/>
        <v>41819.896805555552</v>
      </c>
      <c r="N2340" t="b">
        <v>1</v>
      </c>
      <c r="O2340">
        <v>123</v>
      </c>
      <c r="P2340" t="b">
        <v>1</v>
      </c>
      <c r="Q2340" t="s">
        <v>8296</v>
      </c>
      <c r="R2340" s="10" t="s">
        <v>8334</v>
      </c>
      <c r="S2340" t="s">
        <v>8350</v>
      </c>
      <c r="T2340">
        <f t="shared" si="187"/>
        <v>101</v>
      </c>
      <c r="U2340">
        <f t="shared" si="188"/>
        <v>123.35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4">
        <f t="shared" si="185"/>
        <v>42692.79987268518</v>
      </c>
      <c r="L2341" s="13">
        <f t="shared" si="184"/>
        <v>2016</v>
      </c>
      <c r="M2341" s="14">
        <f t="shared" si="186"/>
        <v>42723.332638888889</v>
      </c>
      <c r="N2341" t="b">
        <v>1</v>
      </c>
      <c r="O2341">
        <v>1104</v>
      </c>
      <c r="P2341" t="b">
        <v>1</v>
      </c>
      <c r="Q2341" t="s">
        <v>8296</v>
      </c>
      <c r="R2341" s="10" t="s">
        <v>8334</v>
      </c>
      <c r="S2341" t="s">
        <v>8350</v>
      </c>
      <c r="T2341">
        <f t="shared" si="187"/>
        <v>294</v>
      </c>
      <c r="U2341">
        <f t="shared" si="188"/>
        <v>66.62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4">
        <f t="shared" si="185"/>
        <v>42643.642800925925</v>
      </c>
      <c r="L2342" s="13">
        <f t="shared" si="184"/>
        <v>2016</v>
      </c>
      <c r="M2342" s="14">
        <f t="shared" si="186"/>
        <v>42673.642800925925</v>
      </c>
      <c r="N2342" t="b">
        <v>1</v>
      </c>
      <c r="O2342">
        <v>403</v>
      </c>
      <c r="P2342" t="b">
        <v>1</v>
      </c>
      <c r="Q2342" t="s">
        <v>8296</v>
      </c>
      <c r="R2342" s="10" t="s">
        <v>8334</v>
      </c>
      <c r="S2342" t="s">
        <v>8350</v>
      </c>
      <c r="T2342">
        <f t="shared" si="187"/>
        <v>106</v>
      </c>
      <c r="U2342">
        <f t="shared" si="188"/>
        <v>104.99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4">
        <f t="shared" si="185"/>
        <v>42167.813703703709</v>
      </c>
      <c r="L2343" s="13">
        <f t="shared" si="184"/>
        <v>2015</v>
      </c>
      <c r="M2343" s="14">
        <f t="shared" si="186"/>
        <v>42197.813703703709</v>
      </c>
      <c r="N2343" t="b">
        <v>0</v>
      </c>
      <c r="O2343">
        <v>0</v>
      </c>
      <c r="P2343" t="b">
        <v>0</v>
      </c>
      <c r="Q2343" t="s">
        <v>8270</v>
      </c>
      <c r="R2343" s="10" t="s">
        <v>8317</v>
      </c>
      <c r="S2343" t="s">
        <v>8318</v>
      </c>
      <c r="T2343">
        <f t="shared" si="187"/>
        <v>0</v>
      </c>
      <c r="U2343">
        <f t="shared" si="188"/>
        <v>0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4">
        <f t="shared" si="185"/>
        <v>41897.702199074076</v>
      </c>
      <c r="L2344" s="13">
        <f t="shared" si="184"/>
        <v>2014</v>
      </c>
      <c r="M2344" s="14">
        <f t="shared" si="186"/>
        <v>41918.208333333336</v>
      </c>
      <c r="N2344" t="b">
        <v>0</v>
      </c>
      <c r="O2344">
        <v>0</v>
      </c>
      <c r="P2344" t="b">
        <v>0</v>
      </c>
      <c r="Q2344" t="s">
        <v>8270</v>
      </c>
      <c r="R2344" s="10" t="s">
        <v>8317</v>
      </c>
      <c r="S2344" t="s">
        <v>8318</v>
      </c>
      <c r="T2344">
        <f t="shared" si="187"/>
        <v>0</v>
      </c>
      <c r="U2344">
        <f t="shared" si="188"/>
        <v>0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4">
        <f t="shared" si="185"/>
        <v>42327.825289351851</v>
      </c>
      <c r="L2345" s="13">
        <f t="shared" si="184"/>
        <v>2015</v>
      </c>
      <c r="M2345" s="14">
        <f t="shared" si="186"/>
        <v>42377.82430555555</v>
      </c>
      <c r="N2345" t="b">
        <v>0</v>
      </c>
      <c r="O2345">
        <v>1</v>
      </c>
      <c r="P2345" t="b">
        <v>0</v>
      </c>
      <c r="Q2345" t="s">
        <v>8270</v>
      </c>
      <c r="R2345" s="10" t="s">
        <v>8317</v>
      </c>
      <c r="S2345" t="s">
        <v>8318</v>
      </c>
      <c r="T2345">
        <f t="shared" si="187"/>
        <v>3</v>
      </c>
      <c r="U2345">
        <f t="shared" si="188"/>
        <v>300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4">
        <f t="shared" si="185"/>
        <v>42515.727650462963</v>
      </c>
      <c r="L2346" s="13">
        <f t="shared" si="184"/>
        <v>2016</v>
      </c>
      <c r="M2346" s="14">
        <f t="shared" si="186"/>
        <v>42545.727650462963</v>
      </c>
      <c r="N2346" t="b">
        <v>0</v>
      </c>
      <c r="O2346">
        <v>1</v>
      </c>
      <c r="P2346" t="b">
        <v>0</v>
      </c>
      <c r="Q2346" t="s">
        <v>8270</v>
      </c>
      <c r="R2346" s="10" t="s">
        <v>8317</v>
      </c>
      <c r="S2346" t="s">
        <v>8318</v>
      </c>
      <c r="T2346">
        <f t="shared" si="187"/>
        <v>0</v>
      </c>
      <c r="U2346">
        <f t="shared" si="188"/>
        <v>1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4">
        <f t="shared" si="185"/>
        <v>42060.001805555556</v>
      </c>
      <c r="L2347" s="13">
        <f t="shared" si="184"/>
        <v>2015</v>
      </c>
      <c r="M2347" s="14">
        <f t="shared" si="186"/>
        <v>42094.985416666663</v>
      </c>
      <c r="N2347" t="b">
        <v>0</v>
      </c>
      <c r="O2347">
        <v>0</v>
      </c>
      <c r="P2347" t="b">
        <v>0</v>
      </c>
      <c r="Q2347" t="s">
        <v>8270</v>
      </c>
      <c r="R2347" s="10" t="s">
        <v>8317</v>
      </c>
      <c r="S2347" t="s">
        <v>8318</v>
      </c>
      <c r="T2347">
        <f t="shared" si="187"/>
        <v>0</v>
      </c>
      <c r="U2347">
        <f t="shared" si="188"/>
        <v>0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4">
        <f t="shared" si="185"/>
        <v>42615.79896990741</v>
      </c>
      <c r="L2348" s="13">
        <f t="shared" si="184"/>
        <v>2016</v>
      </c>
      <c r="M2348" s="14">
        <f t="shared" si="186"/>
        <v>42660.79896990741</v>
      </c>
      <c r="N2348" t="b">
        <v>0</v>
      </c>
      <c r="O2348">
        <v>3</v>
      </c>
      <c r="P2348" t="b">
        <v>0</v>
      </c>
      <c r="Q2348" t="s">
        <v>8270</v>
      </c>
      <c r="R2348" s="10" t="s">
        <v>8317</v>
      </c>
      <c r="S2348" t="s">
        <v>8318</v>
      </c>
      <c r="T2348">
        <f t="shared" si="187"/>
        <v>0</v>
      </c>
      <c r="U2348">
        <f t="shared" si="188"/>
        <v>13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4">
        <f t="shared" si="185"/>
        <v>42577.607361111113</v>
      </c>
      <c r="L2349" s="13">
        <f t="shared" si="184"/>
        <v>2016</v>
      </c>
      <c r="M2349" s="14">
        <f t="shared" si="186"/>
        <v>42607.607361111113</v>
      </c>
      <c r="N2349" t="b">
        <v>0</v>
      </c>
      <c r="O2349">
        <v>1</v>
      </c>
      <c r="P2349" t="b">
        <v>0</v>
      </c>
      <c r="Q2349" t="s">
        <v>8270</v>
      </c>
      <c r="R2349" s="10" t="s">
        <v>8317</v>
      </c>
      <c r="S2349" t="s">
        <v>8318</v>
      </c>
      <c r="T2349">
        <f t="shared" si="187"/>
        <v>2</v>
      </c>
      <c r="U2349">
        <f t="shared" si="188"/>
        <v>15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4">
        <f t="shared" si="185"/>
        <v>42360.932152777779</v>
      </c>
      <c r="L2350" s="13">
        <f t="shared" si="184"/>
        <v>2015</v>
      </c>
      <c r="M2350" s="14">
        <f t="shared" si="186"/>
        <v>42420.932152777779</v>
      </c>
      <c r="N2350" t="b">
        <v>0</v>
      </c>
      <c r="O2350">
        <v>5</v>
      </c>
      <c r="P2350" t="b">
        <v>0</v>
      </c>
      <c r="Q2350" t="s">
        <v>8270</v>
      </c>
      <c r="R2350" s="10" t="s">
        <v>8317</v>
      </c>
      <c r="S2350" t="s">
        <v>8318</v>
      </c>
      <c r="T2350">
        <f t="shared" si="187"/>
        <v>0</v>
      </c>
      <c r="U2350">
        <f t="shared" si="188"/>
        <v>54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4">
        <f t="shared" si="185"/>
        <v>42198.775787037041</v>
      </c>
      <c r="L2351" s="13">
        <f t="shared" si="184"/>
        <v>2015</v>
      </c>
      <c r="M2351" s="14">
        <f t="shared" si="186"/>
        <v>42227.775787037041</v>
      </c>
      <c r="N2351" t="b">
        <v>0</v>
      </c>
      <c r="O2351">
        <v>0</v>
      </c>
      <c r="P2351" t="b">
        <v>0</v>
      </c>
      <c r="Q2351" t="s">
        <v>8270</v>
      </c>
      <c r="R2351" s="10" t="s">
        <v>8317</v>
      </c>
      <c r="S2351" t="s">
        <v>8318</v>
      </c>
      <c r="T2351">
        <f t="shared" si="187"/>
        <v>0</v>
      </c>
      <c r="U2351">
        <f t="shared" si="188"/>
        <v>0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4">
        <f t="shared" si="185"/>
        <v>42708.842245370368</v>
      </c>
      <c r="L2352" s="13">
        <f t="shared" si="184"/>
        <v>2016</v>
      </c>
      <c r="M2352" s="14">
        <f t="shared" si="186"/>
        <v>42738.842245370368</v>
      </c>
      <c r="N2352" t="b">
        <v>0</v>
      </c>
      <c r="O2352">
        <v>0</v>
      </c>
      <c r="P2352" t="b">
        <v>0</v>
      </c>
      <c r="Q2352" t="s">
        <v>8270</v>
      </c>
      <c r="R2352" s="10" t="s">
        <v>8317</v>
      </c>
      <c r="S2352" t="s">
        <v>8318</v>
      </c>
      <c r="T2352">
        <f t="shared" si="187"/>
        <v>0</v>
      </c>
      <c r="U2352">
        <f t="shared" si="188"/>
        <v>0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4">
        <f t="shared" si="185"/>
        <v>42094.101145833338</v>
      </c>
      <c r="L2353" s="13">
        <f t="shared" si="184"/>
        <v>2015</v>
      </c>
      <c r="M2353" s="14">
        <f t="shared" si="186"/>
        <v>42124.101145833338</v>
      </c>
      <c r="N2353" t="b">
        <v>0</v>
      </c>
      <c r="O2353">
        <v>7</v>
      </c>
      <c r="P2353" t="b">
        <v>0</v>
      </c>
      <c r="Q2353" t="s">
        <v>8270</v>
      </c>
      <c r="R2353" s="10" t="s">
        <v>8317</v>
      </c>
      <c r="S2353" t="s">
        <v>8318</v>
      </c>
      <c r="T2353">
        <f t="shared" si="187"/>
        <v>1</v>
      </c>
      <c r="U2353">
        <f t="shared" si="188"/>
        <v>15.43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4">
        <f t="shared" si="185"/>
        <v>42101.633703703701</v>
      </c>
      <c r="L2354" s="13">
        <f t="shared" si="184"/>
        <v>2015</v>
      </c>
      <c r="M2354" s="14">
        <f t="shared" si="186"/>
        <v>42161.633703703701</v>
      </c>
      <c r="N2354" t="b">
        <v>0</v>
      </c>
      <c r="O2354">
        <v>0</v>
      </c>
      <c r="P2354" t="b">
        <v>0</v>
      </c>
      <c r="Q2354" t="s">
        <v>8270</v>
      </c>
      <c r="R2354" s="10" t="s">
        <v>8317</v>
      </c>
      <c r="S2354" t="s">
        <v>8318</v>
      </c>
      <c r="T2354">
        <f t="shared" si="187"/>
        <v>0</v>
      </c>
      <c r="U2354">
        <f t="shared" si="188"/>
        <v>0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4">
        <f t="shared" si="185"/>
        <v>42103.676180555558</v>
      </c>
      <c r="L2355" s="13">
        <f t="shared" si="184"/>
        <v>2015</v>
      </c>
      <c r="M2355" s="14">
        <f t="shared" si="186"/>
        <v>42115.676180555558</v>
      </c>
      <c r="N2355" t="b">
        <v>0</v>
      </c>
      <c r="O2355">
        <v>0</v>
      </c>
      <c r="P2355" t="b">
        <v>0</v>
      </c>
      <c r="Q2355" t="s">
        <v>8270</v>
      </c>
      <c r="R2355" s="10" t="s">
        <v>8317</v>
      </c>
      <c r="S2355" t="s">
        <v>8318</v>
      </c>
      <c r="T2355">
        <f t="shared" si="187"/>
        <v>0</v>
      </c>
      <c r="U2355">
        <f t="shared" si="188"/>
        <v>0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4">
        <f t="shared" si="185"/>
        <v>41954.722916666666</v>
      </c>
      <c r="L2356" s="13">
        <f t="shared" si="184"/>
        <v>2014</v>
      </c>
      <c r="M2356" s="14">
        <f t="shared" si="186"/>
        <v>42014.722916666666</v>
      </c>
      <c r="N2356" t="b">
        <v>0</v>
      </c>
      <c r="O2356">
        <v>1</v>
      </c>
      <c r="P2356" t="b">
        <v>0</v>
      </c>
      <c r="Q2356" t="s">
        <v>8270</v>
      </c>
      <c r="R2356" s="10" t="s">
        <v>8317</v>
      </c>
      <c r="S2356" t="s">
        <v>8318</v>
      </c>
      <c r="T2356">
        <f t="shared" si="187"/>
        <v>0</v>
      </c>
      <c r="U2356">
        <f t="shared" si="188"/>
        <v>25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4">
        <f t="shared" si="185"/>
        <v>42096.918240740735</v>
      </c>
      <c r="L2357" s="13">
        <f t="shared" si="184"/>
        <v>2015</v>
      </c>
      <c r="M2357" s="14">
        <f t="shared" si="186"/>
        <v>42126.918240740735</v>
      </c>
      <c r="N2357" t="b">
        <v>0</v>
      </c>
      <c r="O2357">
        <v>2</v>
      </c>
      <c r="P2357" t="b">
        <v>0</v>
      </c>
      <c r="Q2357" t="s">
        <v>8270</v>
      </c>
      <c r="R2357" s="10" t="s">
        <v>8317</v>
      </c>
      <c r="S2357" t="s">
        <v>8318</v>
      </c>
      <c r="T2357">
        <f t="shared" si="187"/>
        <v>1</v>
      </c>
      <c r="U2357">
        <f t="shared" si="188"/>
        <v>27.5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4">
        <f t="shared" si="185"/>
        <v>42130.78361111111</v>
      </c>
      <c r="L2358" s="13">
        <f t="shared" si="184"/>
        <v>2015</v>
      </c>
      <c r="M2358" s="14">
        <f t="shared" si="186"/>
        <v>42160.78361111111</v>
      </c>
      <c r="N2358" t="b">
        <v>0</v>
      </c>
      <c r="O2358">
        <v>0</v>
      </c>
      <c r="P2358" t="b">
        <v>0</v>
      </c>
      <c r="Q2358" t="s">
        <v>8270</v>
      </c>
      <c r="R2358" s="10" t="s">
        <v>8317</v>
      </c>
      <c r="S2358" t="s">
        <v>8318</v>
      </c>
      <c r="T2358">
        <f t="shared" si="187"/>
        <v>0</v>
      </c>
      <c r="U2358">
        <f t="shared" si="188"/>
        <v>0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4">
        <f t="shared" si="185"/>
        <v>42264.620115740734</v>
      </c>
      <c r="L2359" s="13">
        <f t="shared" si="184"/>
        <v>2015</v>
      </c>
      <c r="M2359" s="14">
        <f t="shared" si="186"/>
        <v>42294.620115740734</v>
      </c>
      <c r="N2359" t="b">
        <v>0</v>
      </c>
      <c r="O2359">
        <v>0</v>
      </c>
      <c r="P2359" t="b">
        <v>0</v>
      </c>
      <c r="Q2359" t="s">
        <v>8270</v>
      </c>
      <c r="R2359" s="10" t="s">
        <v>8317</v>
      </c>
      <c r="S2359" t="s">
        <v>8318</v>
      </c>
      <c r="T2359">
        <f t="shared" si="187"/>
        <v>0</v>
      </c>
      <c r="U2359">
        <f t="shared" si="188"/>
        <v>0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4">
        <f t="shared" si="185"/>
        <v>41978.930972222224</v>
      </c>
      <c r="L2360" s="13">
        <f t="shared" si="184"/>
        <v>2014</v>
      </c>
      <c r="M2360" s="14">
        <f t="shared" si="186"/>
        <v>42035.027083333334</v>
      </c>
      <c r="N2360" t="b">
        <v>0</v>
      </c>
      <c r="O2360">
        <v>0</v>
      </c>
      <c r="P2360" t="b">
        <v>0</v>
      </c>
      <c r="Q2360" t="s">
        <v>8270</v>
      </c>
      <c r="R2360" s="10" t="s">
        <v>8317</v>
      </c>
      <c r="S2360" t="s">
        <v>8318</v>
      </c>
      <c r="T2360">
        <f t="shared" si="187"/>
        <v>0</v>
      </c>
      <c r="U2360">
        <f t="shared" si="188"/>
        <v>0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4">
        <f t="shared" si="185"/>
        <v>42159.649583333332</v>
      </c>
      <c r="L2361" s="13">
        <f t="shared" si="184"/>
        <v>2015</v>
      </c>
      <c r="M2361" s="14">
        <f t="shared" si="186"/>
        <v>42219.649583333332</v>
      </c>
      <c r="N2361" t="b">
        <v>0</v>
      </c>
      <c r="O2361">
        <v>3</v>
      </c>
      <c r="P2361" t="b">
        <v>0</v>
      </c>
      <c r="Q2361" t="s">
        <v>8270</v>
      </c>
      <c r="R2361" s="10" t="s">
        <v>8317</v>
      </c>
      <c r="S2361" t="s">
        <v>8318</v>
      </c>
      <c r="T2361">
        <f t="shared" si="187"/>
        <v>15</v>
      </c>
      <c r="U2361">
        <f t="shared" si="188"/>
        <v>367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4">
        <f t="shared" si="185"/>
        <v>42377.70694444445</v>
      </c>
      <c r="L2362" s="13">
        <f t="shared" si="184"/>
        <v>2016</v>
      </c>
      <c r="M2362" s="14">
        <f t="shared" si="186"/>
        <v>42407.70694444445</v>
      </c>
      <c r="N2362" t="b">
        <v>0</v>
      </c>
      <c r="O2362">
        <v>1</v>
      </c>
      <c r="P2362" t="b">
        <v>0</v>
      </c>
      <c r="Q2362" t="s">
        <v>8270</v>
      </c>
      <c r="R2362" s="10" t="s">
        <v>8317</v>
      </c>
      <c r="S2362" t="s">
        <v>8318</v>
      </c>
      <c r="T2362">
        <f t="shared" si="187"/>
        <v>0</v>
      </c>
      <c r="U2362">
        <f t="shared" si="188"/>
        <v>2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4">
        <f t="shared" si="185"/>
        <v>42466.858888888892</v>
      </c>
      <c r="L2363" s="13">
        <f t="shared" si="184"/>
        <v>2016</v>
      </c>
      <c r="M2363" s="14">
        <f t="shared" si="186"/>
        <v>42490.916666666672</v>
      </c>
      <c r="N2363" t="b">
        <v>0</v>
      </c>
      <c r="O2363">
        <v>0</v>
      </c>
      <c r="P2363" t="b">
        <v>0</v>
      </c>
      <c r="Q2363" t="s">
        <v>8270</v>
      </c>
      <c r="R2363" s="10" t="s">
        <v>8317</v>
      </c>
      <c r="S2363" t="s">
        <v>8318</v>
      </c>
      <c r="T2363">
        <f t="shared" si="187"/>
        <v>0</v>
      </c>
      <c r="U2363">
        <f t="shared" si="188"/>
        <v>0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4">
        <f t="shared" si="185"/>
        <v>41954.688310185185</v>
      </c>
      <c r="L2364" s="13">
        <f t="shared" si="184"/>
        <v>2014</v>
      </c>
      <c r="M2364" s="14">
        <f t="shared" si="186"/>
        <v>41984.688310185185</v>
      </c>
      <c r="N2364" t="b">
        <v>0</v>
      </c>
      <c r="O2364">
        <v>2</v>
      </c>
      <c r="P2364" t="b">
        <v>0</v>
      </c>
      <c r="Q2364" t="s">
        <v>8270</v>
      </c>
      <c r="R2364" s="10" t="s">
        <v>8317</v>
      </c>
      <c r="S2364" t="s">
        <v>8318</v>
      </c>
      <c r="T2364">
        <f t="shared" si="187"/>
        <v>29</v>
      </c>
      <c r="U2364">
        <f t="shared" si="188"/>
        <v>60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4">
        <f t="shared" si="185"/>
        <v>42322.011574074073</v>
      </c>
      <c r="L2365" s="13">
        <f t="shared" si="184"/>
        <v>2015</v>
      </c>
      <c r="M2365" s="14">
        <f t="shared" si="186"/>
        <v>42367.011574074073</v>
      </c>
      <c r="N2365" t="b">
        <v>0</v>
      </c>
      <c r="O2365">
        <v>0</v>
      </c>
      <c r="P2365" t="b">
        <v>0</v>
      </c>
      <c r="Q2365" t="s">
        <v>8270</v>
      </c>
      <c r="R2365" s="10" t="s">
        <v>8317</v>
      </c>
      <c r="S2365" t="s">
        <v>8318</v>
      </c>
      <c r="T2365">
        <f t="shared" si="187"/>
        <v>0</v>
      </c>
      <c r="U2365">
        <f t="shared" si="188"/>
        <v>0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4">
        <f t="shared" si="185"/>
        <v>42248.934675925921</v>
      </c>
      <c r="L2366" s="13">
        <f t="shared" si="184"/>
        <v>2015</v>
      </c>
      <c r="M2366" s="14">
        <f t="shared" si="186"/>
        <v>42303.934675925921</v>
      </c>
      <c r="N2366" t="b">
        <v>0</v>
      </c>
      <c r="O2366">
        <v>0</v>
      </c>
      <c r="P2366" t="b">
        <v>0</v>
      </c>
      <c r="Q2366" t="s">
        <v>8270</v>
      </c>
      <c r="R2366" s="10" t="s">
        <v>8317</v>
      </c>
      <c r="S2366" t="s">
        <v>8318</v>
      </c>
      <c r="T2366">
        <f t="shared" si="187"/>
        <v>0</v>
      </c>
      <c r="U2366">
        <f t="shared" si="188"/>
        <v>0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4">
        <f t="shared" si="185"/>
        <v>42346.736400462964</v>
      </c>
      <c r="L2367" s="13">
        <f t="shared" si="184"/>
        <v>2015</v>
      </c>
      <c r="M2367" s="14">
        <f t="shared" si="186"/>
        <v>42386.958333333328</v>
      </c>
      <c r="N2367" t="b">
        <v>0</v>
      </c>
      <c r="O2367">
        <v>0</v>
      </c>
      <c r="P2367" t="b">
        <v>0</v>
      </c>
      <c r="Q2367" t="s">
        <v>8270</v>
      </c>
      <c r="R2367" s="10" t="s">
        <v>8317</v>
      </c>
      <c r="S2367" t="s">
        <v>8318</v>
      </c>
      <c r="T2367">
        <f t="shared" si="187"/>
        <v>0</v>
      </c>
      <c r="U2367">
        <f t="shared" si="188"/>
        <v>0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4">
        <f t="shared" si="185"/>
        <v>42268.531631944439</v>
      </c>
      <c r="L2368" s="13">
        <f t="shared" si="184"/>
        <v>2015</v>
      </c>
      <c r="M2368" s="14">
        <f t="shared" si="186"/>
        <v>42298.531631944439</v>
      </c>
      <c r="N2368" t="b">
        <v>0</v>
      </c>
      <c r="O2368">
        <v>27</v>
      </c>
      <c r="P2368" t="b">
        <v>0</v>
      </c>
      <c r="Q2368" t="s">
        <v>8270</v>
      </c>
      <c r="R2368" s="10" t="s">
        <v>8317</v>
      </c>
      <c r="S2368" t="s">
        <v>8318</v>
      </c>
      <c r="T2368">
        <f t="shared" si="187"/>
        <v>11</v>
      </c>
      <c r="U2368">
        <f t="shared" si="188"/>
        <v>97.41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4">
        <f t="shared" si="185"/>
        <v>42425.970092592594</v>
      </c>
      <c r="L2369" s="13">
        <f t="shared" si="184"/>
        <v>2016</v>
      </c>
      <c r="M2369" s="14">
        <f t="shared" si="186"/>
        <v>42485.928425925929</v>
      </c>
      <c r="N2369" t="b">
        <v>0</v>
      </c>
      <c r="O2369">
        <v>14</v>
      </c>
      <c r="P2369" t="b">
        <v>0</v>
      </c>
      <c r="Q2369" t="s">
        <v>8270</v>
      </c>
      <c r="R2369" s="10" t="s">
        <v>8317</v>
      </c>
      <c r="S2369" t="s">
        <v>8318</v>
      </c>
      <c r="T2369">
        <f t="shared" si="187"/>
        <v>1</v>
      </c>
      <c r="U2369">
        <f t="shared" si="188"/>
        <v>47.86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4">
        <f t="shared" si="185"/>
        <v>42063.721817129626</v>
      </c>
      <c r="L2370" s="13">
        <f t="shared" si="184"/>
        <v>2015</v>
      </c>
      <c r="M2370" s="14">
        <f t="shared" si="186"/>
        <v>42108.680150462969</v>
      </c>
      <c r="N2370" t="b">
        <v>0</v>
      </c>
      <c r="O2370">
        <v>2</v>
      </c>
      <c r="P2370" t="b">
        <v>0</v>
      </c>
      <c r="Q2370" t="s">
        <v>8270</v>
      </c>
      <c r="R2370" s="10" t="s">
        <v>8317</v>
      </c>
      <c r="S2370" t="s">
        <v>8318</v>
      </c>
      <c r="T2370">
        <f t="shared" si="187"/>
        <v>0</v>
      </c>
      <c r="U2370">
        <f t="shared" si="188"/>
        <v>50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4">
        <f t="shared" si="185"/>
        <v>42380.812627314815</v>
      </c>
      <c r="L2371" s="13">
        <f t="shared" ref="L2371:L2434" si="189">YEAR(K2371)</f>
        <v>2016</v>
      </c>
      <c r="M2371" s="14">
        <f t="shared" si="186"/>
        <v>42410.812627314815</v>
      </c>
      <c r="N2371" t="b">
        <v>0</v>
      </c>
      <c r="O2371">
        <v>0</v>
      </c>
      <c r="P2371" t="b">
        <v>0</v>
      </c>
      <c r="Q2371" t="s">
        <v>8270</v>
      </c>
      <c r="R2371" s="10" t="s">
        <v>8317</v>
      </c>
      <c r="S2371" t="s">
        <v>8318</v>
      </c>
      <c r="T2371">
        <f t="shared" si="187"/>
        <v>0</v>
      </c>
      <c r="U2371">
        <f t="shared" si="188"/>
        <v>0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4">
        <f t="shared" si="185"/>
        <v>41961.18913194444</v>
      </c>
      <c r="L2372" s="13">
        <f t="shared" si="189"/>
        <v>2014</v>
      </c>
      <c r="M2372" s="14">
        <f t="shared" si="186"/>
        <v>41991.18913194444</v>
      </c>
      <c r="N2372" t="b">
        <v>0</v>
      </c>
      <c r="O2372">
        <v>4</v>
      </c>
      <c r="P2372" t="b">
        <v>0</v>
      </c>
      <c r="Q2372" t="s">
        <v>8270</v>
      </c>
      <c r="R2372" s="10" t="s">
        <v>8317</v>
      </c>
      <c r="S2372" t="s">
        <v>8318</v>
      </c>
      <c r="T2372">
        <f t="shared" si="187"/>
        <v>0</v>
      </c>
      <c r="U2372">
        <f t="shared" si="188"/>
        <v>20.5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4">
        <f t="shared" si="185"/>
        <v>42150.777731481481</v>
      </c>
      <c r="L2373" s="13">
        <f t="shared" si="189"/>
        <v>2015</v>
      </c>
      <c r="M2373" s="14">
        <f t="shared" si="186"/>
        <v>42180.777731481481</v>
      </c>
      <c r="N2373" t="b">
        <v>0</v>
      </c>
      <c r="O2373">
        <v>0</v>
      </c>
      <c r="P2373" t="b">
        <v>0</v>
      </c>
      <c r="Q2373" t="s">
        <v>8270</v>
      </c>
      <c r="R2373" s="10" t="s">
        <v>8317</v>
      </c>
      <c r="S2373" t="s">
        <v>8318</v>
      </c>
      <c r="T2373">
        <f t="shared" si="187"/>
        <v>0</v>
      </c>
      <c r="U2373">
        <f t="shared" si="188"/>
        <v>0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4">
        <f t="shared" si="185"/>
        <v>42088.069108796291</v>
      </c>
      <c r="L2374" s="13">
        <f t="shared" si="189"/>
        <v>2015</v>
      </c>
      <c r="M2374" s="14">
        <f t="shared" si="186"/>
        <v>42118.069108796291</v>
      </c>
      <c r="N2374" t="b">
        <v>0</v>
      </c>
      <c r="O2374">
        <v>6</v>
      </c>
      <c r="P2374" t="b">
        <v>0</v>
      </c>
      <c r="Q2374" t="s">
        <v>8270</v>
      </c>
      <c r="R2374" s="10" t="s">
        <v>8317</v>
      </c>
      <c r="S2374" t="s">
        <v>8318</v>
      </c>
      <c r="T2374">
        <f t="shared" si="187"/>
        <v>3</v>
      </c>
      <c r="U2374">
        <f t="shared" si="188"/>
        <v>30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4">
        <f t="shared" si="185"/>
        <v>42215.662314814821</v>
      </c>
      <c r="L2375" s="13">
        <f t="shared" si="189"/>
        <v>2015</v>
      </c>
      <c r="M2375" s="14">
        <f t="shared" si="186"/>
        <v>42245.662314814821</v>
      </c>
      <c r="N2375" t="b">
        <v>0</v>
      </c>
      <c r="O2375">
        <v>1</v>
      </c>
      <c r="P2375" t="b">
        <v>0</v>
      </c>
      <c r="Q2375" t="s">
        <v>8270</v>
      </c>
      <c r="R2375" s="10" t="s">
        <v>8317</v>
      </c>
      <c r="S2375" t="s">
        <v>8318</v>
      </c>
      <c r="T2375">
        <f t="shared" si="187"/>
        <v>0</v>
      </c>
      <c r="U2375">
        <f t="shared" si="188"/>
        <v>50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4">
        <f t="shared" si="185"/>
        <v>42017.843287037031</v>
      </c>
      <c r="L2376" s="13">
        <f t="shared" si="189"/>
        <v>2015</v>
      </c>
      <c r="M2376" s="14">
        <f t="shared" si="186"/>
        <v>42047.843287037031</v>
      </c>
      <c r="N2376" t="b">
        <v>0</v>
      </c>
      <c r="O2376">
        <v>1</v>
      </c>
      <c r="P2376" t="b">
        <v>0</v>
      </c>
      <c r="Q2376" t="s">
        <v>8270</v>
      </c>
      <c r="R2376" s="10" t="s">
        <v>8317</v>
      </c>
      <c r="S2376" t="s">
        <v>8318</v>
      </c>
      <c r="T2376">
        <f t="shared" si="187"/>
        <v>0</v>
      </c>
      <c r="U2376">
        <f t="shared" si="188"/>
        <v>10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4">
        <f t="shared" si="185"/>
        <v>42592.836076388892</v>
      </c>
      <c r="L2377" s="13">
        <f t="shared" si="189"/>
        <v>2016</v>
      </c>
      <c r="M2377" s="14">
        <f t="shared" si="186"/>
        <v>42622.836076388892</v>
      </c>
      <c r="N2377" t="b">
        <v>0</v>
      </c>
      <c r="O2377">
        <v>0</v>
      </c>
      <c r="P2377" t="b">
        <v>0</v>
      </c>
      <c r="Q2377" t="s">
        <v>8270</v>
      </c>
      <c r="R2377" s="10" t="s">
        <v>8317</v>
      </c>
      <c r="S2377" t="s">
        <v>8318</v>
      </c>
      <c r="T2377">
        <f t="shared" si="187"/>
        <v>0</v>
      </c>
      <c r="U2377">
        <f t="shared" si="188"/>
        <v>0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4">
        <f t="shared" ref="K2378:K2441" si="190">(((J2378/60)/60)/24)+DATE(1970,1,1)</f>
        <v>42318.925532407404</v>
      </c>
      <c r="L2378" s="13">
        <f t="shared" si="189"/>
        <v>2015</v>
      </c>
      <c r="M2378" s="14">
        <f t="shared" ref="M2378:M2441" si="191">(((I2378/60)/60)/24)+DATE(1970,1,1)</f>
        <v>42348.925532407404</v>
      </c>
      <c r="N2378" t="b">
        <v>0</v>
      </c>
      <c r="O2378">
        <v>4</v>
      </c>
      <c r="P2378" t="b">
        <v>0</v>
      </c>
      <c r="Q2378" t="s">
        <v>8270</v>
      </c>
      <c r="R2378" s="10" t="s">
        <v>8317</v>
      </c>
      <c r="S2378" t="s">
        <v>8318</v>
      </c>
      <c r="T2378">
        <f t="shared" ref="T2378:T2441" si="192">ROUND(E2378/D2378*100,0)</f>
        <v>11</v>
      </c>
      <c r="U2378">
        <f t="shared" ref="U2378:U2441" si="193">IFERROR(ROUND(E2378/O2378,2),0)</f>
        <v>81.58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4">
        <f t="shared" si="190"/>
        <v>42669.870173611111</v>
      </c>
      <c r="L2379" s="13">
        <f t="shared" si="189"/>
        <v>2016</v>
      </c>
      <c r="M2379" s="14">
        <f t="shared" si="191"/>
        <v>42699.911840277782</v>
      </c>
      <c r="N2379" t="b">
        <v>0</v>
      </c>
      <c r="O2379">
        <v>0</v>
      </c>
      <c r="P2379" t="b">
        <v>0</v>
      </c>
      <c r="Q2379" t="s">
        <v>8270</v>
      </c>
      <c r="R2379" s="10" t="s">
        <v>8317</v>
      </c>
      <c r="S2379" t="s">
        <v>8318</v>
      </c>
      <c r="T2379">
        <f t="shared" si="192"/>
        <v>0</v>
      </c>
      <c r="U2379">
        <f t="shared" si="193"/>
        <v>0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4">
        <f t="shared" si="190"/>
        <v>42213.013078703705</v>
      </c>
      <c r="L2380" s="13">
        <f t="shared" si="189"/>
        <v>2015</v>
      </c>
      <c r="M2380" s="14">
        <f t="shared" si="191"/>
        <v>42242.013078703705</v>
      </c>
      <c r="N2380" t="b">
        <v>0</v>
      </c>
      <c r="O2380">
        <v>0</v>
      </c>
      <c r="P2380" t="b">
        <v>0</v>
      </c>
      <c r="Q2380" t="s">
        <v>8270</v>
      </c>
      <c r="R2380" s="10" t="s">
        <v>8317</v>
      </c>
      <c r="S2380" t="s">
        <v>8318</v>
      </c>
      <c r="T2380">
        <f t="shared" si="192"/>
        <v>0</v>
      </c>
      <c r="U2380">
        <f t="shared" si="193"/>
        <v>0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4">
        <f t="shared" si="190"/>
        <v>42237.016388888893</v>
      </c>
      <c r="L2381" s="13">
        <f t="shared" si="189"/>
        <v>2015</v>
      </c>
      <c r="M2381" s="14">
        <f t="shared" si="191"/>
        <v>42282.016388888893</v>
      </c>
      <c r="N2381" t="b">
        <v>0</v>
      </c>
      <c r="O2381">
        <v>0</v>
      </c>
      <c r="P2381" t="b">
        <v>0</v>
      </c>
      <c r="Q2381" t="s">
        <v>8270</v>
      </c>
      <c r="R2381" s="10" t="s">
        <v>8317</v>
      </c>
      <c r="S2381" t="s">
        <v>8318</v>
      </c>
      <c r="T2381">
        <f t="shared" si="192"/>
        <v>0</v>
      </c>
      <c r="U2381">
        <f t="shared" si="193"/>
        <v>0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4">
        <f t="shared" si="190"/>
        <v>42248.793310185181</v>
      </c>
      <c r="L2382" s="13">
        <f t="shared" si="189"/>
        <v>2015</v>
      </c>
      <c r="M2382" s="14">
        <f t="shared" si="191"/>
        <v>42278.793310185181</v>
      </c>
      <c r="N2382" t="b">
        <v>0</v>
      </c>
      <c r="O2382">
        <v>3</v>
      </c>
      <c r="P2382" t="b">
        <v>0</v>
      </c>
      <c r="Q2382" t="s">
        <v>8270</v>
      </c>
      <c r="R2382" s="10" t="s">
        <v>8317</v>
      </c>
      <c r="S2382" t="s">
        <v>8318</v>
      </c>
      <c r="T2382">
        <f t="shared" si="192"/>
        <v>0</v>
      </c>
      <c r="U2382">
        <f t="shared" si="193"/>
        <v>18.329999999999998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4">
        <f t="shared" si="190"/>
        <v>42074.935740740737</v>
      </c>
      <c r="L2383" s="13">
        <f t="shared" si="189"/>
        <v>2015</v>
      </c>
      <c r="M2383" s="14">
        <f t="shared" si="191"/>
        <v>42104.935740740737</v>
      </c>
      <c r="N2383" t="b">
        <v>0</v>
      </c>
      <c r="O2383">
        <v>7</v>
      </c>
      <c r="P2383" t="b">
        <v>0</v>
      </c>
      <c r="Q2383" t="s">
        <v>8270</v>
      </c>
      <c r="R2383" s="10" t="s">
        <v>8317</v>
      </c>
      <c r="S2383" t="s">
        <v>8318</v>
      </c>
      <c r="T2383">
        <f t="shared" si="192"/>
        <v>2</v>
      </c>
      <c r="U2383">
        <f t="shared" si="193"/>
        <v>224.43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4">
        <f t="shared" si="190"/>
        <v>42195.187534722223</v>
      </c>
      <c r="L2384" s="13">
        <f t="shared" si="189"/>
        <v>2015</v>
      </c>
      <c r="M2384" s="14">
        <f t="shared" si="191"/>
        <v>42220.187534722223</v>
      </c>
      <c r="N2384" t="b">
        <v>0</v>
      </c>
      <c r="O2384">
        <v>2</v>
      </c>
      <c r="P2384" t="b">
        <v>0</v>
      </c>
      <c r="Q2384" t="s">
        <v>8270</v>
      </c>
      <c r="R2384" s="10" t="s">
        <v>8317</v>
      </c>
      <c r="S2384" t="s">
        <v>8318</v>
      </c>
      <c r="T2384">
        <f t="shared" si="192"/>
        <v>3</v>
      </c>
      <c r="U2384">
        <f t="shared" si="193"/>
        <v>37.5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4">
        <f t="shared" si="190"/>
        <v>42027.056793981479</v>
      </c>
      <c r="L2385" s="13">
        <f t="shared" si="189"/>
        <v>2015</v>
      </c>
      <c r="M2385" s="14">
        <f t="shared" si="191"/>
        <v>42057.056793981479</v>
      </c>
      <c r="N2385" t="b">
        <v>0</v>
      </c>
      <c r="O2385">
        <v>3</v>
      </c>
      <c r="P2385" t="b">
        <v>0</v>
      </c>
      <c r="Q2385" t="s">
        <v>8270</v>
      </c>
      <c r="R2385" s="10" t="s">
        <v>8317</v>
      </c>
      <c r="S2385" t="s">
        <v>8318</v>
      </c>
      <c r="T2385">
        <f t="shared" si="192"/>
        <v>4</v>
      </c>
      <c r="U2385">
        <f t="shared" si="193"/>
        <v>145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4">
        <f t="shared" si="190"/>
        <v>41927.067627314813</v>
      </c>
      <c r="L2386" s="13">
        <f t="shared" si="189"/>
        <v>2014</v>
      </c>
      <c r="M2386" s="14">
        <f t="shared" si="191"/>
        <v>41957.109293981484</v>
      </c>
      <c r="N2386" t="b">
        <v>0</v>
      </c>
      <c r="O2386">
        <v>8</v>
      </c>
      <c r="P2386" t="b">
        <v>0</v>
      </c>
      <c r="Q2386" t="s">
        <v>8270</v>
      </c>
      <c r="R2386" s="10" t="s">
        <v>8317</v>
      </c>
      <c r="S2386" t="s">
        <v>8318</v>
      </c>
      <c r="T2386">
        <f t="shared" si="192"/>
        <v>1</v>
      </c>
      <c r="U2386">
        <f t="shared" si="193"/>
        <v>1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4">
        <f t="shared" si="190"/>
        <v>42191.70175925926</v>
      </c>
      <c r="L2387" s="13">
        <f t="shared" si="189"/>
        <v>2015</v>
      </c>
      <c r="M2387" s="14">
        <f t="shared" si="191"/>
        <v>42221.70175925926</v>
      </c>
      <c r="N2387" t="b">
        <v>0</v>
      </c>
      <c r="O2387">
        <v>7</v>
      </c>
      <c r="P2387" t="b">
        <v>0</v>
      </c>
      <c r="Q2387" t="s">
        <v>8270</v>
      </c>
      <c r="R2387" s="10" t="s">
        <v>8317</v>
      </c>
      <c r="S2387" t="s">
        <v>8318</v>
      </c>
      <c r="T2387">
        <f t="shared" si="192"/>
        <v>1</v>
      </c>
      <c r="U2387">
        <f t="shared" si="193"/>
        <v>112.57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4">
        <f t="shared" si="190"/>
        <v>41954.838240740741</v>
      </c>
      <c r="L2388" s="13">
        <f t="shared" si="189"/>
        <v>2014</v>
      </c>
      <c r="M2388" s="14">
        <f t="shared" si="191"/>
        <v>42014.838240740741</v>
      </c>
      <c r="N2388" t="b">
        <v>0</v>
      </c>
      <c r="O2388">
        <v>0</v>
      </c>
      <c r="P2388" t="b">
        <v>0</v>
      </c>
      <c r="Q2388" t="s">
        <v>8270</v>
      </c>
      <c r="R2388" s="10" t="s">
        <v>8317</v>
      </c>
      <c r="S2388" t="s">
        <v>8318</v>
      </c>
      <c r="T2388">
        <f t="shared" si="192"/>
        <v>0</v>
      </c>
      <c r="U2388">
        <f t="shared" si="193"/>
        <v>0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4">
        <f t="shared" si="190"/>
        <v>42528.626620370371</v>
      </c>
      <c r="L2389" s="13">
        <f t="shared" si="189"/>
        <v>2016</v>
      </c>
      <c r="M2389" s="14">
        <f t="shared" si="191"/>
        <v>42573.626620370371</v>
      </c>
      <c r="N2389" t="b">
        <v>0</v>
      </c>
      <c r="O2389">
        <v>3</v>
      </c>
      <c r="P2389" t="b">
        <v>0</v>
      </c>
      <c r="Q2389" t="s">
        <v>8270</v>
      </c>
      <c r="R2389" s="10" t="s">
        <v>8317</v>
      </c>
      <c r="S2389" t="s">
        <v>8318</v>
      </c>
      <c r="T2389">
        <f t="shared" si="192"/>
        <v>1</v>
      </c>
      <c r="U2389">
        <f t="shared" si="193"/>
        <v>342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4">
        <f t="shared" si="190"/>
        <v>41989.853692129633</v>
      </c>
      <c r="L2390" s="13">
        <f t="shared" si="189"/>
        <v>2014</v>
      </c>
      <c r="M2390" s="14">
        <f t="shared" si="191"/>
        <v>42019.811805555553</v>
      </c>
      <c r="N2390" t="b">
        <v>0</v>
      </c>
      <c r="O2390">
        <v>8</v>
      </c>
      <c r="P2390" t="b">
        <v>0</v>
      </c>
      <c r="Q2390" t="s">
        <v>8270</v>
      </c>
      <c r="R2390" s="10" t="s">
        <v>8317</v>
      </c>
      <c r="S2390" t="s">
        <v>8318</v>
      </c>
      <c r="T2390">
        <f t="shared" si="192"/>
        <v>1</v>
      </c>
      <c r="U2390">
        <f t="shared" si="193"/>
        <v>57.88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4">
        <f t="shared" si="190"/>
        <v>42179.653379629628</v>
      </c>
      <c r="L2391" s="13">
        <f t="shared" si="189"/>
        <v>2015</v>
      </c>
      <c r="M2391" s="14">
        <f t="shared" si="191"/>
        <v>42210.915972222225</v>
      </c>
      <c r="N2391" t="b">
        <v>0</v>
      </c>
      <c r="O2391">
        <v>1</v>
      </c>
      <c r="P2391" t="b">
        <v>0</v>
      </c>
      <c r="Q2391" t="s">
        <v>8270</v>
      </c>
      <c r="R2391" s="10" t="s">
        <v>8317</v>
      </c>
      <c r="S2391" t="s">
        <v>8318</v>
      </c>
      <c r="T2391">
        <f t="shared" si="192"/>
        <v>0</v>
      </c>
      <c r="U2391">
        <f t="shared" si="193"/>
        <v>30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4">
        <f t="shared" si="190"/>
        <v>41968.262314814812</v>
      </c>
      <c r="L2392" s="13">
        <f t="shared" si="189"/>
        <v>2014</v>
      </c>
      <c r="M2392" s="14">
        <f t="shared" si="191"/>
        <v>42008.262314814812</v>
      </c>
      <c r="N2392" t="b">
        <v>0</v>
      </c>
      <c r="O2392">
        <v>0</v>
      </c>
      <c r="P2392" t="b">
        <v>0</v>
      </c>
      <c r="Q2392" t="s">
        <v>8270</v>
      </c>
      <c r="R2392" s="10" t="s">
        <v>8317</v>
      </c>
      <c r="S2392" t="s">
        <v>8318</v>
      </c>
      <c r="T2392">
        <f t="shared" si="192"/>
        <v>0</v>
      </c>
      <c r="U2392">
        <f t="shared" si="193"/>
        <v>0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4">
        <f t="shared" si="190"/>
        <v>42064.794490740736</v>
      </c>
      <c r="L2393" s="13">
        <f t="shared" si="189"/>
        <v>2015</v>
      </c>
      <c r="M2393" s="14">
        <f t="shared" si="191"/>
        <v>42094.752824074079</v>
      </c>
      <c r="N2393" t="b">
        <v>0</v>
      </c>
      <c r="O2393">
        <v>1</v>
      </c>
      <c r="P2393" t="b">
        <v>0</v>
      </c>
      <c r="Q2393" t="s">
        <v>8270</v>
      </c>
      <c r="R2393" s="10" t="s">
        <v>8317</v>
      </c>
      <c r="S2393" t="s">
        <v>8318</v>
      </c>
      <c r="T2393">
        <f t="shared" si="192"/>
        <v>0</v>
      </c>
      <c r="U2393">
        <f t="shared" si="193"/>
        <v>25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4">
        <f t="shared" si="190"/>
        <v>42276.120636574073</v>
      </c>
      <c r="L2394" s="13">
        <f t="shared" si="189"/>
        <v>2015</v>
      </c>
      <c r="M2394" s="14">
        <f t="shared" si="191"/>
        <v>42306.120636574073</v>
      </c>
      <c r="N2394" t="b">
        <v>0</v>
      </c>
      <c r="O2394">
        <v>0</v>
      </c>
      <c r="P2394" t="b">
        <v>0</v>
      </c>
      <c r="Q2394" t="s">
        <v>8270</v>
      </c>
      <c r="R2394" s="10" t="s">
        <v>8317</v>
      </c>
      <c r="S2394" t="s">
        <v>8318</v>
      </c>
      <c r="T2394">
        <f t="shared" si="192"/>
        <v>0</v>
      </c>
      <c r="U2394">
        <f t="shared" si="193"/>
        <v>0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4">
        <f t="shared" si="190"/>
        <v>42194.648344907408</v>
      </c>
      <c r="L2395" s="13">
        <f t="shared" si="189"/>
        <v>2015</v>
      </c>
      <c r="M2395" s="14">
        <f t="shared" si="191"/>
        <v>42224.648344907408</v>
      </c>
      <c r="N2395" t="b">
        <v>0</v>
      </c>
      <c r="O2395">
        <v>1</v>
      </c>
      <c r="P2395" t="b">
        <v>0</v>
      </c>
      <c r="Q2395" t="s">
        <v>8270</v>
      </c>
      <c r="R2395" s="10" t="s">
        <v>8317</v>
      </c>
      <c r="S2395" t="s">
        <v>8318</v>
      </c>
      <c r="T2395">
        <f t="shared" si="192"/>
        <v>0</v>
      </c>
      <c r="U2395">
        <f t="shared" si="193"/>
        <v>50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4">
        <f t="shared" si="190"/>
        <v>42031.362187499995</v>
      </c>
      <c r="L2396" s="13">
        <f t="shared" si="189"/>
        <v>2015</v>
      </c>
      <c r="M2396" s="14">
        <f t="shared" si="191"/>
        <v>42061.362187499995</v>
      </c>
      <c r="N2396" t="b">
        <v>0</v>
      </c>
      <c r="O2396">
        <v>2</v>
      </c>
      <c r="P2396" t="b">
        <v>0</v>
      </c>
      <c r="Q2396" t="s">
        <v>8270</v>
      </c>
      <c r="R2396" s="10" t="s">
        <v>8317</v>
      </c>
      <c r="S2396" t="s">
        <v>8318</v>
      </c>
      <c r="T2396">
        <f t="shared" si="192"/>
        <v>0</v>
      </c>
      <c r="U2396">
        <f t="shared" si="193"/>
        <v>1.5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4">
        <f t="shared" si="190"/>
        <v>42717.121377314819</v>
      </c>
      <c r="L2397" s="13">
        <f t="shared" si="189"/>
        <v>2016</v>
      </c>
      <c r="M2397" s="14">
        <f t="shared" si="191"/>
        <v>42745.372916666667</v>
      </c>
      <c r="N2397" t="b">
        <v>0</v>
      </c>
      <c r="O2397">
        <v>0</v>
      </c>
      <c r="P2397" t="b">
        <v>0</v>
      </c>
      <c r="Q2397" t="s">
        <v>8270</v>
      </c>
      <c r="R2397" s="10" t="s">
        <v>8317</v>
      </c>
      <c r="S2397" t="s">
        <v>8318</v>
      </c>
      <c r="T2397">
        <f t="shared" si="192"/>
        <v>0</v>
      </c>
      <c r="U2397">
        <f t="shared" si="193"/>
        <v>0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4">
        <f t="shared" si="190"/>
        <v>42262.849050925928</v>
      </c>
      <c r="L2398" s="13">
        <f t="shared" si="189"/>
        <v>2015</v>
      </c>
      <c r="M2398" s="14">
        <f t="shared" si="191"/>
        <v>42292.849050925928</v>
      </c>
      <c r="N2398" t="b">
        <v>0</v>
      </c>
      <c r="O2398">
        <v>1</v>
      </c>
      <c r="P2398" t="b">
        <v>0</v>
      </c>
      <c r="Q2398" t="s">
        <v>8270</v>
      </c>
      <c r="R2398" s="10" t="s">
        <v>8317</v>
      </c>
      <c r="S2398" t="s">
        <v>8318</v>
      </c>
      <c r="T2398">
        <f t="shared" si="192"/>
        <v>0</v>
      </c>
      <c r="U2398">
        <f t="shared" si="193"/>
        <v>10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4">
        <f t="shared" si="190"/>
        <v>41976.88490740741</v>
      </c>
      <c r="L2399" s="13">
        <f t="shared" si="189"/>
        <v>2014</v>
      </c>
      <c r="M2399" s="14">
        <f t="shared" si="191"/>
        <v>42006.88490740741</v>
      </c>
      <c r="N2399" t="b">
        <v>0</v>
      </c>
      <c r="O2399">
        <v>0</v>
      </c>
      <c r="P2399" t="b">
        <v>0</v>
      </c>
      <c r="Q2399" t="s">
        <v>8270</v>
      </c>
      <c r="R2399" s="10" t="s">
        <v>8317</v>
      </c>
      <c r="S2399" t="s">
        <v>8318</v>
      </c>
      <c r="T2399">
        <f t="shared" si="192"/>
        <v>0</v>
      </c>
      <c r="U2399">
        <f t="shared" si="193"/>
        <v>0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4">
        <f t="shared" si="190"/>
        <v>42157.916481481487</v>
      </c>
      <c r="L2400" s="13">
        <f t="shared" si="189"/>
        <v>2015</v>
      </c>
      <c r="M2400" s="14">
        <f t="shared" si="191"/>
        <v>42187.916481481487</v>
      </c>
      <c r="N2400" t="b">
        <v>0</v>
      </c>
      <c r="O2400">
        <v>0</v>
      </c>
      <c r="P2400" t="b">
        <v>0</v>
      </c>
      <c r="Q2400" t="s">
        <v>8270</v>
      </c>
      <c r="R2400" s="10" t="s">
        <v>8317</v>
      </c>
      <c r="S2400" t="s">
        <v>8318</v>
      </c>
      <c r="T2400">
        <f t="shared" si="192"/>
        <v>0</v>
      </c>
      <c r="U2400">
        <f t="shared" si="193"/>
        <v>0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4">
        <f t="shared" si="190"/>
        <v>41956.853078703702</v>
      </c>
      <c r="L2401" s="13">
        <f t="shared" si="189"/>
        <v>2014</v>
      </c>
      <c r="M2401" s="14">
        <f t="shared" si="191"/>
        <v>41991.853078703702</v>
      </c>
      <c r="N2401" t="b">
        <v>0</v>
      </c>
      <c r="O2401">
        <v>0</v>
      </c>
      <c r="P2401" t="b">
        <v>0</v>
      </c>
      <c r="Q2401" t="s">
        <v>8270</v>
      </c>
      <c r="R2401" s="10" t="s">
        <v>8317</v>
      </c>
      <c r="S2401" t="s">
        <v>8318</v>
      </c>
      <c r="T2401">
        <f t="shared" si="192"/>
        <v>0</v>
      </c>
      <c r="U2401">
        <f t="shared" si="193"/>
        <v>0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4">
        <f t="shared" si="190"/>
        <v>42444.268101851849</v>
      </c>
      <c r="L2402" s="13">
        <f t="shared" si="189"/>
        <v>2016</v>
      </c>
      <c r="M2402" s="14">
        <f t="shared" si="191"/>
        <v>42474.268101851849</v>
      </c>
      <c r="N2402" t="b">
        <v>0</v>
      </c>
      <c r="O2402">
        <v>0</v>
      </c>
      <c r="P2402" t="b">
        <v>0</v>
      </c>
      <c r="Q2402" t="s">
        <v>8270</v>
      </c>
      <c r="R2402" s="10" t="s">
        <v>8317</v>
      </c>
      <c r="S2402" t="s">
        <v>8318</v>
      </c>
      <c r="T2402">
        <f t="shared" si="192"/>
        <v>0</v>
      </c>
      <c r="U2402">
        <f t="shared" si="193"/>
        <v>0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4">
        <f t="shared" si="190"/>
        <v>42374.822870370372</v>
      </c>
      <c r="L2403" s="13">
        <f t="shared" si="189"/>
        <v>2016</v>
      </c>
      <c r="M2403" s="14">
        <f t="shared" si="191"/>
        <v>42434.822870370372</v>
      </c>
      <c r="N2403" t="b">
        <v>0</v>
      </c>
      <c r="O2403">
        <v>9</v>
      </c>
      <c r="P2403" t="b">
        <v>0</v>
      </c>
      <c r="Q2403" t="s">
        <v>8282</v>
      </c>
      <c r="R2403" s="10" t="s">
        <v>8334</v>
      </c>
      <c r="S2403" t="s">
        <v>8335</v>
      </c>
      <c r="T2403">
        <f t="shared" si="192"/>
        <v>1</v>
      </c>
      <c r="U2403">
        <f t="shared" si="193"/>
        <v>22.33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4">
        <f t="shared" si="190"/>
        <v>42107.679756944446</v>
      </c>
      <c r="L2404" s="13">
        <f t="shared" si="189"/>
        <v>2015</v>
      </c>
      <c r="M2404" s="14">
        <f t="shared" si="191"/>
        <v>42137.679756944446</v>
      </c>
      <c r="N2404" t="b">
        <v>0</v>
      </c>
      <c r="O2404">
        <v>1</v>
      </c>
      <c r="P2404" t="b">
        <v>0</v>
      </c>
      <c r="Q2404" t="s">
        <v>8282</v>
      </c>
      <c r="R2404" s="10" t="s">
        <v>8334</v>
      </c>
      <c r="S2404" t="s">
        <v>8335</v>
      </c>
      <c r="T2404">
        <f t="shared" si="192"/>
        <v>0</v>
      </c>
      <c r="U2404">
        <f t="shared" si="193"/>
        <v>52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4">
        <f t="shared" si="190"/>
        <v>42399.882615740738</v>
      </c>
      <c r="L2405" s="13">
        <f t="shared" si="189"/>
        <v>2016</v>
      </c>
      <c r="M2405" s="14">
        <f t="shared" si="191"/>
        <v>42459.840949074074</v>
      </c>
      <c r="N2405" t="b">
        <v>0</v>
      </c>
      <c r="O2405">
        <v>12</v>
      </c>
      <c r="P2405" t="b">
        <v>0</v>
      </c>
      <c r="Q2405" t="s">
        <v>8282</v>
      </c>
      <c r="R2405" s="10" t="s">
        <v>8334</v>
      </c>
      <c r="S2405" t="s">
        <v>8335</v>
      </c>
      <c r="T2405">
        <f t="shared" si="192"/>
        <v>17</v>
      </c>
      <c r="U2405">
        <f t="shared" si="193"/>
        <v>16.829999999999998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4">
        <f t="shared" si="190"/>
        <v>42342.03943287037</v>
      </c>
      <c r="L2406" s="13">
        <f t="shared" si="189"/>
        <v>2015</v>
      </c>
      <c r="M2406" s="14">
        <f t="shared" si="191"/>
        <v>42372.03943287037</v>
      </c>
      <c r="N2406" t="b">
        <v>0</v>
      </c>
      <c r="O2406">
        <v>0</v>
      </c>
      <c r="P2406" t="b">
        <v>0</v>
      </c>
      <c r="Q2406" t="s">
        <v>8282</v>
      </c>
      <c r="R2406" s="10" t="s">
        <v>8334</v>
      </c>
      <c r="S2406" t="s">
        <v>8335</v>
      </c>
      <c r="T2406">
        <f t="shared" si="192"/>
        <v>0</v>
      </c>
      <c r="U2406">
        <f t="shared" si="193"/>
        <v>0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4">
        <f t="shared" si="190"/>
        <v>42595.585358796292</v>
      </c>
      <c r="L2407" s="13">
        <f t="shared" si="189"/>
        <v>2016</v>
      </c>
      <c r="M2407" s="14">
        <f t="shared" si="191"/>
        <v>42616.585358796292</v>
      </c>
      <c r="N2407" t="b">
        <v>0</v>
      </c>
      <c r="O2407">
        <v>20</v>
      </c>
      <c r="P2407" t="b">
        <v>0</v>
      </c>
      <c r="Q2407" t="s">
        <v>8282</v>
      </c>
      <c r="R2407" s="10" t="s">
        <v>8334</v>
      </c>
      <c r="S2407" t="s">
        <v>8335</v>
      </c>
      <c r="T2407">
        <f t="shared" si="192"/>
        <v>23</v>
      </c>
      <c r="U2407">
        <f t="shared" si="193"/>
        <v>56.3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4">
        <f t="shared" si="190"/>
        <v>41983.110995370371</v>
      </c>
      <c r="L2408" s="13">
        <f t="shared" si="189"/>
        <v>2014</v>
      </c>
      <c r="M2408" s="14">
        <f t="shared" si="191"/>
        <v>42023.110995370371</v>
      </c>
      <c r="N2408" t="b">
        <v>0</v>
      </c>
      <c r="O2408">
        <v>16</v>
      </c>
      <c r="P2408" t="b">
        <v>0</v>
      </c>
      <c r="Q2408" t="s">
        <v>8282</v>
      </c>
      <c r="R2408" s="10" t="s">
        <v>8334</v>
      </c>
      <c r="S2408" t="s">
        <v>8335</v>
      </c>
      <c r="T2408">
        <f t="shared" si="192"/>
        <v>41</v>
      </c>
      <c r="U2408">
        <f t="shared" si="193"/>
        <v>84.06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4">
        <f t="shared" si="190"/>
        <v>42082.575555555552</v>
      </c>
      <c r="L2409" s="13">
        <f t="shared" si="189"/>
        <v>2015</v>
      </c>
      <c r="M2409" s="14">
        <f t="shared" si="191"/>
        <v>42105.25</v>
      </c>
      <c r="N2409" t="b">
        <v>0</v>
      </c>
      <c r="O2409">
        <v>33</v>
      </c>
      <c r="P2409" t="b">
        <v>0</v>
      </c>
      <c r="Q2409" t="s">
        <v>8282</v>
      </c>
      <c r="R2409" s="10" t="s">
        <v>8334</v>
      </c>
      <c r="S2409" t="s">
        <v>8335</v>
      </c>
      <c r="T2409">
        <f t="shared" si="192"/>
        <v>25</v>
      </c>
      <c r="U2409">
        <f t="shared" si="193"/>
        <v>168.39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4">
        <f t="shared" si="190"/>
        <v>41919.140706018516</v>
      </c>
      <c r="L2410" s="13">
        <f t="shared" si="189"/>
        <v>2014</v>
      </c>
      <c r="M2410" s="14">
        <f t="shared" si="191"/>
        <v>41949.182372685187</v>
      </c>
      <c r="N2410" t="b">
        <v>0</v>
      </c>
      <c r="O2410">
        <v>2</v>
      </c>
      <c r="P2410" t="b">
        <v>0</v>
      </c>
      <c r="Q2410" t="s">
        <v>8282</v>
      </c>
      <c r="R2410" s="10" t="s">
        <v>8334</v>
      </c>
      <c r="S2410" t="s">
        <v>8335</v>
      </c>
      <c r="T2410">
        <f t="shared" si="192"/>
        <v>0</v>
      </c>
      <c r="U2410">
        <f t="shared" si="193"/>
        <v>15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4">
        <f t="shared" si="190"/>
        <v>42204.875868055555</v>
      </c>
      <c r="L2411" s="13">
        <f t="shared" si="189"/>
        <v>2015</v>
      </c>
      <c r="M2411" s="14">
        <f t="shared" si="191"/>
        <v>42234.875868055555</v>
      </c>
      <c r="N2411" t="b">
        <v>0</v>
      </c>
      <c r="O2411">
        <v>6</v>
      </c>
      <c r="P2411" t="b">
        <v>0</v>
      </c>
      <c r="Q2411" t="s">
        <v>8282</v>
      </c>
      <c r="R2411" s="10" t="s">
        <v>8334</v>
      </c>
      <c r="S2411" t="s">
        <v>8335</v>
      </c>
      <c r="T2411">
        <f t="shared" si="192"/>
        <v>2</v>
      </c>
      <c r="U2411">
        <f t="shared" si="193"/>
        <v>76.67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4">
        <f t="shared" si="190"/>
        <v>42224.408275462964</v>
      </c>
      <c r="L2412" s="13">
        <f t="shared" si="189"/>
        <v>2015</v>
      </c>
      <c r="M2412" s="14">
        <f t="shared" si="191"/>
        <v>42254.408275462964</v>
      </c>
      <c r="N2412" t="b">
        <v>0</v>
      </c>
      <c r="O2412">
        <v>0</v>
      </c>
      <c r="P2412" t="b">
        <v>0</v>
      </c>
      <c r="Q2412" t="s">
        <v>8282</v>
      </c>
      <c r="R2412" s="10" t="s">
        <v>8334</v>
      </c>
      <c r="S2412" t="s">
        <v>8335</v>
      </c>
      <c r="T2412">
        <f t="shared" si="192"/>
        <v>0</v>
      </c>
      <c r="U2412">
        <f t="shared" si="193"/>
        <v>0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4">
        <f t="shared" si="190"/>
        <v>42211.732430555552</v>
      </c>
      <c r="L2413" s="13">
        <f t="shared" si="189"/>
        <v>2015</v>
      </c>
      <c r="M2413" s="14">
        <f t="shared" si="191"/>
        <v>42241.732430555552</v>
      </c>
      <c r="N2413" t="b">
        <v>0</v>
      </c>
      <c r="O2413">
        <v>3</v>
      </c>
      <c r="P2413" t="b">
        <v>0</v>
      </c>
      <c r="Q2413" t="s">
        <v>8282</v>
      </c>
      <c r="R2413" s="10" t="s">
        <v>8334</v>
      </c>
      <c r="S2413" t="s">
        <v>8335</v>
      </c>
      <c r="T2413">
        <f t="shared" si="192"/>
        <v>1</v>
      </c>
      <c r="U2413">
        <f t="shared" si="193"/>
        <v>50.33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4">
        <f t="shared" si="190"/>
        <v>42655.736956018518</v>
      </c>
      <c r="L2414" s="13">
        <f t="shared" si="189"/>
        <v>2016</v>
      </c>
      <c r="M2414" s="14">
        <f t="shared" si="191"/>
        <v>42700.778622685189</v>
      </c>
      <c r="N2414" t="b">
        <v>0</v>
      </c>
      <c r="O2414">
        <v>0</v>
      </c>
      <c r="P2414" t="b">
        <v>0</v>
      </c>
      <c r="Q2414" t="s">
        <v>8282</v>
      </c>
      <c r="R2414" s="10" t="s">
        <v>8334</v>
      </c>
      <c r="S2414" t="s">
        <v>8335</v>
      </c>
      <c r="T2414">
        <f t="shared" si="192"/>
        <v>0</v>
      </c>
      <c r="U2414">
        <f t="shared" si="193"/>
        <v>0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4">
        <f t="shared" si="190"/>
        <v>41760.10974537037</v>
      </c>
      <c r="L2415" s="13">
        <f t="shared" si="189"/>
        <v>2014</v>
      </c>
      <c r="M2415" s="14">
        <f t="shared" si="191"/>
        <v>41790.979166666664</v>
      </c>
      <c r="N2415" t="b">
        <v>0</v>
      </c>
      <c r="O2415">
        <v>3</v>
      </c>
      <c r="P2415" t="b">
        <v>0</v>
      </c>
      <c r="Q2415" t="s">
        <v>8282</v>
      </c>
      <c r="R2415" s="10" t="s">
        <v>8334</v>
      </c>
      <c r="S2415" t="s">
        <v>8335</v>
      </c>
      <c r="T2415">
        <f t="shared" si="192"/>
        <v>1</v>
      </c>
      <c r="U2415">
        <f t="shared" si="193"/>
        <v>8.33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4">
        <f t="shared" si="190"/>
        <v>42198.695138888885</v>
      </c>
      <c r="L2416" s="13">
        <f t="shared" si="189"/>
        <v>2015</v>
      </c>
      <c r="M2416" s="14">
        <f t="shared" si="191"/>
        <v>42238.165972222225</v>
      </c>
      <c r="N2416" t="b">
        <v>0</v>
      </c>
      <c r="O2416">
        <v>13</v>
      </c>
      <c r="P2416" t="b">
        <v>0</v>
      </c>
      <c r="Q2416" t="s">
        <v>8282</v>
      </c>
      <c r="R2416" s="10" t="s">
        <v>8334</v>
      </c>
      <c r="S2416" t="s">
        <v>8335</v>
      </c>
      <c r="T2416">
        <f t="shared" si="192"/>
        <v>3</v>
      </c>
      <c r="U2416">
        <f t="shared" si="193"/>
        <v>35.380000000000003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4">
        <f t="shared" si="190"/>
        <v>42536.862800925926</v>
      </c>
      <c r="L2417" s="13">
        <f t="shared" si="189"/>
        <v>2016</v>
      </c>
      <c r="M2417" s="14">
        <f t="shared" si="191"/>
        <v>42566.862800925926</v>
      </c>
      <c r="N2417" t="b">
        <v>0</v>
      </c>
      <c r="O2417">
        <v>6</v>
      </c>
      <c r="P2417" t="b">
        <v>0</v>
      </c>
      <c r="Q2417" t="s">
        <v>8282</v>
      </c>
      <c r="R2417" s="10" t="s">
        <v>8334</v>
      </c>
      <c r="S2417" t="s">
        <v>8335</v>
      </c>
      <c r="T2417">
        <f t="shared" si="192"/>
        <v>1</v>
      </c>
      <c r="U2417">
        <f t="shared" si="193"/>
        <v>55.83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4">
        <f t="shared" si="190"/>
        <v>42019.737766203703</v>
      </c>
      <c r="L2418" s="13">
        <f t="shared" si="189"/>
        <v>2015</v>
      </c>
      <c r="M2418" s="14">
        <f t="shared" si="191"/>
        <v>42077.625</v>
      </c>
      <c r="N2418" t="b">
        <v>0</v>
      </c>
      <c r="O2418">
        <v>1</v>
      </c>
      <c r="P2418" t="b">
        <v>0</v>
      </c>
      <c r="Q2418" t="s">
        <v>8282</v>
      </c>
      <c r="R2418" s="10" t="s">
        <v>8334</v>
      </c>
      <c r="S2418" t="s">
        <v>8335</v>
      </c>
      <c r="T2418">
        <f t="shared" si="192"/>
        <v>0</v>
      </c>
      <c r="U2418">
        <f t="shared" si="193"/>
        <v>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4">
        <f t="shared" si="190"/>
        <v>41831.884108796294</v>
      </c>
      <c r="L2419" s="13">
        <f t="shared" si="189"/>
        <v>2014</v>
      </c>
      <c r="M2419" s="14">
        <f t="shared" si="191"/>
        <v>41861.884108796294</v>
      </c>
      <c r="N2419" t="b">
        <v>0</v>
      </c>
      <c r="O2419">
        <v>0</v>
      </c>
      <c r="P2419" t="b">
        <v>0</v>
      </c>
      <c r="Q2419" t="s">
        <v>8282</v>
      </c>
      <c r="R2419" s="10" t="s">
        <v>8334</v>
      </c>
      <c r="S2419" t="s">
        <v>8335</v>
      </c>
      <c r="T2419">
        <f t="shared" si="192"/>
        <v>0</v>
      </c>
      <c r="U2419">
        <f t="shared" si="193"/>
        <v>0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4">
        <f t="shared" si="190"/>
        <v>42027.856990740736</v>
      </c>
      <c r="L2420" s="13">
        <f t="shared" si="189"/>
        <v>2015</v>
      </c>
      <c r="M2420" s="14">
        <f t="shared" si="191"/>
        <v>42087.815324074079</v>
      </c>
      <c r="N2420" t="b">
        <v>0</v>
      </c>
      <c r="O2420">
        <v>5</v>
      </c>
      <c r="P2420" t="b">
        <v>0</v>
      </c>
      <c r="Q2420" t="s">
        <v>8282</v>
      </c>
      <c r="R2420" s="10" t="s">
        <v>8334</v>
      </c>
      <c r="S2420" t="s">
        <v>8335</v>
      </c>
      <c r="T2420">
        <f t="shared" si="192"/>
        <v>0</v>
      </c>
      <c r="U2420">
        <f t="shared" si="193"/>
        <v>1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4">
        <f t="shared" si="190"/>
        <v>41993.738298611104</v>
      </c>
      <c r="L2421" s="13">
        <f t="shared" si="189"/>
        <v>2014</v>
      </c>
      <c r="M2421" s="14">
        <f t="shared" si="191"/>
        <v>42053.738298611104</v>
      </c>
      <c r="N2421" t="b">
        <v>0</v>
      </c>
      <c r="O2421">
        <v>0</v>
      </c>
      <c r="P2421" t="b">
        <v>0</v>
      </c>
      <c r="Q2421" t="s">
        <v>8282</v>
      </c>
      <c r="R2421" s="10" t="s">
        <v>8334</v>
      </c>
      <c r="S2421" t="s">
        <v>8335</v>
      </c>
      <c r="T2421">
        <f t="shared" si="192"/>
        <v>0</v>
      </c>
      <c r="U2421">
        <f t="shared" si="193"/>
        <v>0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4">
        <f t="shared" si="190"/>
        <v>41893.028877314813</v>
      </c>
      <c r="L2422" s="13">
        <f t="shared" si="189"/>
        <v>2014</v>
      </c>
      <c r="M2422" s="14">
        <f t="shared" si="191"/>
        <v>41953.070543981477</v>
      </c>
      <c r="N2422" t="b">
        <v>0</v>
      </c>
      <c r="O2422">
        <v>36</v>
      </c>
      <c r="P2422" t="b">
        <v>0</v>
      </c>
      <c r="Q2422" t="s">
        <v>8282</v>
      </c>
      <c r="R2422" s="10" t="s">
        <v>8334</v>
      </c>
      <c r="S2422" t="s">
        <v>8335</v>
      </c>
      <c r="T2422">
        <f t="shared" si="192"/>
        <v>15</v>
      </c>
      <c r="U2422">
        <f t="shared" si="193"/>
        <v>69.47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4">
        <f t="shared" si="190"/>
        <v>42026.687453703707</v>
      </c>
      <c r="L2423" s="13">
        <f t="shared" si="189"/>
        <v>2015</v>
      </c>
      <c r="M2423" s="14">
        <f t="shared" si="191"/>
        <v>42056.687453703707</v>
      </c>
      <c r="N2423" t="b">
        <v>0</v>
      </c>
      <c r="O2423">
        <v>1</v>
      </c>
      <c r="P2423" t="b">
        <v>0</v>
      </c>
      <c r="Q2423" t="s">
        <v>8282</v>
      </c>
      <c r="R2423" s="10" t="s">
        <v>8334</v>
      </c>
      <c r="S2423" t="s">
        <v>8335</v>
      </c>
      <c r="T2423">
        <f t="shared" si="192"/>
        <v>0</v>
      </c>
      <c r="U2423">
        <f t="shared" si="193"/>
        <v>1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4">
        <f t="shared" si="190"/>
        <v>42044.724953703699</v>
      </c>
      <c r="L2424" s="13">
        <f t="shared" si="189"/>
        <v>2015</v>
      </c>
      <c r="M2424" s="14">
        <f t="shared" si="191"/>
        <v>42074.683287037042</v>
      </c>
      <c r="N2424" t="b">
        <v>0</v>
      </c>
      <c r="O2424">
        <v>1</v>
      </c>
      <c r="P2424" t="b">
        <v>0</v>
      </c>
      <c r="Q2424" t="s">
        <v>8282</v>
      </c>
      <c r="R2424" s="10" t="s">
        <v>8334</v>
      </c>
      <c r="S2424" t="s">
        <v>8335</v>
      </c>
      <c r="T2424">
        <f t="shared" si="192"/>
        <v>0</v>
      </c>
      <c r="U2424">
        <f t="shared" si="193"/>
        <v>1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4">
        <f t="shared" si="190"/>
        <v>41974.704745370371</v>
      </c>
      <c r="L2425" s="13">
        <f t="shared" si="189"/>
        <v>2014</v>
      </c>
      <c r="M2425" s="14">
        <f t="shared" si="191"/>
        <v>42004.704745370371</v>
      </c>
      <c r="N2425" t="b">
        <v>0</v>
      </c>
      <c r="O2425">
        <v>1</v>
      </c>
      <c r="P2425" t="b">
        <v>0</v>
      </c>
      <c r="Q2425" t="s">
        <v>8282</v>
      </c>
      <c r="R2425" s="10" t="s">
        <v>8334</v>
      </c>
      <c r="S2425" t="s">
        <v>8335</v>
      </c>
      <c r="T2425">
        <f t="shared" si="192"/>
        <v>0</v>
      </c>
      <c r="U2425">
        <f t="shared" si="193"/>
        <v>8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4">
        <f t="shared" si="190"/>
        <v>41909.892453703702</v>
      </c>
      <c r="L2426" s="13">
        <f t="shared" si="189"/>
        <v>2014</v>
      </c>
      <c r="M2426" s="14">
        <f t="shared" si="191"/>
        <v>41939.892453703702</v>
      </c>
      <c r="N2426" t="b">
        <v>0</v>
      </c>
      <c r="O2426">
        <v>9</v>
      </c>
      <c r="P2426" t="b">
        <v>0</v>
      </c>
      <c r="Q2426" t="s">
        <v>8282</v>
      </c>
      <c r="R2426" s="10" t="s">
        <v>8334</v>
      </c>
      <c r="S2426" t="s">
        <v>8335</v>
      </c>
      <c r="T2426">
        <f t="shared" si="192"/>
        <v>1</v>
      </c>
      <c r="U2426">
        <f t="shared" si="193"/>
        <v>34.44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4">
        <f t="shared" si="190"/>
        <v>42502.913761574076</v>
      </c>
      <c r="L2427" s="13">
        <f t="shared" si="189"/>
        <v>2016</v>
      </c>
      <c r="M2427" s="14">
        <f t="shared" si="191"/>
        <v>42517.919444444444</v>
      </c>
      <c r="N2427" t="b">
        <v>0</v>
      </c>
      <c r="O2427">
        <v>1</v>
      </c>
      <c r="P2427" t="b">
        <v>0</v>
      </c>
      <c r="Q2427" t="s">
        <v>8282</v>
      </c>
      <c r="R2427" s="10" t="s">
        <v>8334</v>
      </c>
      <c r="S2427" t="s">
        <v>8335</v>
      </c>
      <c r="T2427">
        <f t="shared" si="192"/>
        <v>0</v>
      </c>
      <c r="U2427">
        <f t="shared" si="193"/>
        <v>1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4">
        <f t="shared" si="190"/>
        <v>42164.170046296291</v>
      </c>
      <c r="L2428" s="13">
        <f t="shared" si="189"/>
        <v>2015</v>
      </c>
      <c r="M2428" s="14">
        <f t="shared" si="191"/>
        <v>42224.170046296291</v>
      </c>
      <c r="N2428" t="b">
        <v>0</v>
      </c>
      <c r="O2428">
        <v>0</v>
      </c>
      <c r="P2428" t="b">
        <v>0</v>
      </c>
      <c r="Q2428" t="s">
        <v>8282</v>
      </c>
      <c r="R2428" s="10" t="s">
        <v>8334</v>
      </c>
      <c r="S2428" t="s">
        <v>8335</v>
      </c>
      <c r="T2428">
        <f t="shared" si="192"/>
        <v>0</v>
      </c>
      <c r="U2428">
        <f t="shared" si="193"/>
        <v>0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4">
        <f t="shared" si="190"/>
        <v>42412.318668981476</v>
      </c>
      <c r="L2429" s="13">
        <f t="shared" si="189"/>
        <v>2016</v>
      </c>
      <c r="M2429" s="14">
        <f t="shared" si="191"/>
        <v>42452.277002314819</v>
      </c>
      <c r="N2429" t="b">
        <v>0</v>
      </c>
      <c r="O2429">
        <v>1</v>
      </c>
      <c r="P2429" t="b">
        <v>0</v>
      </c>
      <c r="Q2429" t="s">
        <v>8282</v>
      </c>
      <c r="R2429" s="10" t="s">
        <v>8334</v>
      </c>
      <c r="S2429" t="s">
        <v>8335</v>
      </c>
      <c r="T2429">
        <f t="shared" si="192"/>
        <v>0</v>
      </c>
      <c r="U2429">
        <f t="shared" si="193"/>
        <v>1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4">
        <f t="shared" si="190"/>
        <v>42045.784155092595</v>
      </c>
      <c r="L2430" s="13">
        <f t="shared" si="189"/>
        <v>2015</v>
      </c>
      <c r="M2430" s="14">
        <f t="shared" si="191"/>
        <v>42075.742488425924</v>
      </c>
      <c r="N2430" t="b">
        <v>0</v>
      </c>
      <c r="O2430">
        <v>1</v>
      </c>
      <c r="P2430" t="b">
        <v>0</v>
      </c>
      <c r="Q2430" t="s">
        <v>8282</v>
      </c>
      <c r="R2430" s="10" t="s">
        <v>8334</v>
      </c>
      <c r="S2430" t="s">
        <v>8335</v>
      </c>
      <c r="T2430">
        <f t="shared" si="192"/>
        <v>0</v>
      </c>
      <c r="U2430">
        <f t="shared" si="193"/>
        <v>1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4">
        <f t="shared" si="190"/>
        <v>42734.879236111112</v>
      </c>
      <c r="L2431" s="13">
        <f t="shared" si="189"/>
        <v>2016</v>
      </c>
      <c r="M2431" s="14">
        <f t="shared" si="191"/>
        <v>42771.697222222225</v>
      </c>
      <c r="N2431" t="b">
        <v>0</v>
      </c>
      <c r="O2431">
        <v>4</v>
      </c>
      <c r="P2431" t="b">
        <v>0</v>
      </c>
      <c r="Q2431" t="s">
        <v>8282</v>
      </c>
      <c r="R2431" s="10" t="s">
        <v>8334</v>
      </c>
      <c r="S2431" t="s">
        <v>8335</v>
      </c>
      <c r="T2431">
        <f t="shared" si="192"/>
        <v>1</v>
      </c>
      <c r="U2431">
        <f t="shared" si="193"/>
        <v>501.25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4">
        <f t="shared" si="190"/>
        <v>42382.130833333329</v>
      </c>
      <c r="L2432" s="13">
        <f t="shared" si="189"/>
        <v>2016</v>
      </c>
      <c r="M2432" s="14">
        <f t="shared" si="191"/>
        <v>42412.130833333329</v>
      </c>
      <c r="N2432" t="b">
        <v>0</v>
      </c>
      <c r="O2432">
        <v>2</v>
      </c>
      <c r="P2432" t="b">
        <v>0</v>
      </c>
      <c r="Q2432" t="s">
        <v>8282</v>
      </c>
      <c r="R2432" s="10" t="s">
        <v>8334</v>
      </c>
      <c r="S2432" t="s">
        <v>8335</v>
      </c>
      <c r="T2432">
        <f t="shared" si="192"/>
        <v>1</v>
      </c>
      <c r="U2432">
        <f t="shared" si="193"/>
        <v>10.5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4">
        <f t="shared" si="190"/>
        <v>42489.099687499998</v>
      </c>
      <c r="L2433" s="13">
        <f t="shared" si="189"/>
        <v>2016</v>
      </c>
      <c r="M2433" s="14">
        <f t="shared" si="191"/>
        <v>42549.099687499998</v>
      </c>
      <c r="N2433" t="b">
        <v>0</v>
      </c>
      <c r="O2433">
        <v>2</v>
      </c>
      <c r="P2433" t="b">
        <v>0</v>
      </c>
      <c r="Q2433" t="s">
        <v>8282</v>
      </c>
      <c r="R2433" s="10" t="s">
        <v>8334</v>
      </c>
      <c r="S2433" t="s">
        <v>8335</v>
      </c>
      <c r="T2433">
        <f t="shared" si="192"/>
        <v>0</v>
      </c>
      <c r="U2433">
        <f t="shared" si="193"/>
        <v>1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4">
        <f t="shared" si="190"/>
        <v>42041.218715277777</v>
      </c>
      <c r="L2434" s="13">
        <f t="shared" si="189"/>
        <v>2015</v>
      </c>
      <c r="M2434" s="14">
        <f t="shared" si="191"/>
        <v>42071.218715277777</v>
      </c>
      <c r="N2434" t="b">
        <v>0</v>
      </c>
      <c r="O2434">
        <v>2</v>
      </c>
      <c r="P2434" t="b">
        <v>0</v>
      </c>
      <c r="Q2434" t="s">
        <v>8282</v>
      </c>
      <c r="R2434" s="10" t="s">
        <v>8334</v>
      </c>
      <c r="S2434" t="s">
        <v>8335</v>
      </c>
      <c r="T2434">
        <f t="shared" si="192"/>
        <v>0</v>
      </c>
      <c r="U2434">
        <f t="shared" si="193"/>
        <v>1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4">
        <f t="shared" si="190"/>
        <v>42397.89980324074</v>
      </c>
      <c r="L2435" s="13">
        <f t="shared" ref="L2435:L2498" si="194">YEAR(K2435)</f>
        <v>2016</v>
      </c>
      <c r="M2435" s="14">
        <f t="shared" si="191"/>
        <v>42427.89980324074</v>
      </c>
      <c r="N2435" t="b">
        <v>0</v>
      </c>
      <c r="O2435">
        <v>0</v>
      </c>
      <c r="P2435" t="b">
        <v>0</v>
      </c>
      <c r="Q2435" t="s">
        <v>8282</v>
      </c>
      <c r="R2435" s="10" t="s">
        <v>8334</v>
      </c>
      <c r="S2435" t="s">
        <v>8335</v>
      </c>
      <c r="T2435">
        <f t="shared" si="192"/>
        <v>0</v>
      </c>
      <c r="U2435">
        <f t="shared" si="193"/>
        <v>0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4">
        <f t="shared" si="190"/>
        <v>42180.18604166666</v>
      </c>
      <c r="L2436" s="13">
        <f t="shared" si="194"/>
        <v>2015</v>
      </c>
      <c r="M2436" s="14">
        <f t="shared" si="191"/>
        <v>42220.18604166666</v>
      </c>
      <c r="N2436" t="b">
        <v>0</v>
      </c>
      <c r="O2436">
        <v>2</v>
      </c>
      <c r="P2436" t="b">
        <v>0</v>
      </c>
      <c r="Q2436" t="s">
        <v>8282</v>
      </c>
      <c r="R2436" s="10" t="s">
        <v>8334</v>
      </c>
      <c r="S2436" t="s">
        <v>8335</v>
      </c>
      <c r="T2436">
        <f t="shared" si="192"/>
        <v>0</v>
      </c>
      <c r="U2436">
        <f t="shared" si="193"/>
        <v>13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4">
        <f t="shared" si="190"/>
        <v>42252.277615740735</v>
      </c>
      <c r="L2437" s="13">
        <f t="shared" si="194"/>
        <v>2015</v>
      </c>
      <c r="M2437" s="14">
        <f t="shared" si="191"/>
        <v>42282.277615740735</v>
      </c>
      <c r="N2437" t="b">
        <v>0</v>
      </c>
      <c r="O2437">
        <v>4</v>
      </c>
      <c r="P2437" t="b">
        <v>0</v>
      </c>
      <c r="Q2437" t="s">
        <v>8282</v>
      </c>
      <c r="R2437" s="10" t="s">
        <v>8334</v>
      </c>
      <c r="S2437" t="s">
        <v>8335</v>
      </c>
      <c r="T2437">
        <f t="shared" si="192"/>
        <v>0</v>
      </c>
      <c r="U2437">
        <f t="shared" si="193"/>
        <v>306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4">
        <f t="shared" si="190"/>
        <v>42338.615393518514</v>
      </c>
      <c r="L2438" s="13">
        <f t="shared" si="194"/>
        <v>2015</v>
      </c>
      <c r="M2438" s="14">
        <f t="shared" si="191"/>
        <v>42398.615393518514</v>
      </c>
      <c r="N2438" t="b">
        <v>0</v>
      </c>
      <c r="O2438">
        <v>2</v>
      </c>
      <c r="P2438" t="b">
        <v>0</v>
      </c>
      <c r="Q2438" t="s">
        <v>8282</v>
      </c>
      <c r="R2438" s="10" t="s">
        <v>8334</v>
      </c>
      <c r="S2438" t="s">
        <v>8335</v>
      </c>
      <c r="T2438">
        <f t="shared" si="192"/>
        <v>0</v>
      </c>
      <c r="U2438">
        <f t="shared" si="193"/>
        <v>22.5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4">
        <f t="shared" si="190"/>
        <v>42031.965138888889</v>
      </c>
      <c r="L2439" s="13">
        <f t="shared" si="194"/>
        <v>2015</v>
      </c>
      <c r="M2439" s="14">
        <f t="shared" si="191"/>
        <v>42080.75</v>
      </c>
      <c r="N2439" t="b">
        <v>0</v>
      </c>
      <c r="O2439">
        <v>0</v>
      </c>
      <c r="P2439" t="b">
        <v>0</v>
      </c>
      <c r="Q2439" t="s">
        <v>8282</v>
      </c>
      <c r="R2439" s="10" t="s">
        <v>8334</v>
      </c>
      <c r="S2439" t="s">
        <v>8335</v>
      </c>
      <c r="T2439">
        <f t="shared" si="192"/>
        <v>0</v>
      </c>
      <c r="U2439">
        <f t="shared" si="193"/>
        <v>0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4">
        <f t="shared" si="190"/>
        <v>42285.91506944444</v>
      </c>
      <c r="L2440" s="13">
        <f t="shared" si="194"/>
        <v>2015</v>
      </c>
      <c r="M2440" s="14">
        <f t="shared" si="191"/>
        <v>42345.956736111111</v>
      </c>
      <c r="N2440" t="b">
        <v>0</v>
      </c>
      <c r="O2440">
        <v>1</v>
      </c>
      <c r="P2440" t="b">
        <v>0</v>
      </c>
      <c r="Q2440" t="s">
        <v>8282</v>
      </c>
      <c r="R2440" s="10" t="s">
        <v>8334</v>
      </c>
      <c r="S2440" t="s">
        <v>8335</v>
      </c>
      <c r="T2440">
        <f t="shared" si="192"/>
        <v>0</v>
      </c>
      <c r="U2440">
        <f t="shared" si="193"/>
        <v>50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4">
        <f t="shared" si="190"/>
        <v>42265.818622685183</v>
      </c>
      <c r="L2441" s="13">
        <f t="shared" si="194"/>
        <v>2015</v>
      </c>
      <c r="M2441" s="14">
        <f t="shared" si="191"/>
        <v>42295.818622685183</v>
      </c>
      <c r="N2441" t="b">
        <v>0</v>
      </c>
      <c r="O2441">
        <v>0</v>
      </c>
      <c r="P2441" t="b">
        <v>0</v>
      </c>
      <c r="Q2441" t="s">
        <v>8282</v>
      </c>
      <c r="R2441" s="10" t="s">
        <v>8334</v>
      </c>
      <c r="S2441" t="s">
        <v>8335</v>
      </c>
      <c r="T2441">
        <f t="shared" si="192"/>
        <v>0</v>
      </c>
      <c r="U2441">
        <f t="shared" si="193"/>
        <v>0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4">
        <f t="shared" ref="K2442:K2505" si="195">(((J2442/60)/60)/24)+DATE(1970,1,1)</f>
        <v>42383.899456018517</v>
      </c>
      <c r="L2442" s="13">
        <f t="shared" si="194"/>
        <v>2016</v>
      </c>
      <c r="M2442" s="14">
        <f t="shared" ref="M2442:M2505" si="196">(((I2442/60)/60)/24)+DATE(1970,1,1)</f>
        <v>42413.899456018517</v>
      </c>
      <c r="N2442" t="b">
        <v>0</v>
      </c>
      <c r="O2442">
        <v>2</v>
      </c>
      <c r="P2442" t="b">
        <v>0</v>
      </c>
      <c r="Q2442" t="s">
        <v>8282</v>
      </c>
      <c r="R2442" s="10" t="s">
        <v>8334</v>
      </c>
      <c r="S2442" t="s">
        <v>8335</v>
      </c>
      <c r="T2442">
        <f t="shared" ref="T2442:T2505" si="197">ROUND(E2442/D2442*100,0)</f>
        <v>0</v>
      </c>
      <c r="U2442">
        <f t="shared" ref="U2442:U2505" si="198">IFERROR(ROUND(E2442/O2442,2),0)</f>
        <v>5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4">
        <f t="shared" si="195"/>
        <v>42187.125625000001</v>
      </c>
      <c r="L2443" s="13">
        <f t="shared" si="194"/>
        <v>2015</v>
      </c>
      <c r="M2443" s="14">
        <f t="shared" si="196"/>
        <v>42208.207638888889</v>
      </c>
      <c r="N2443" t="b">
        <v>0</v>
      </c>
      <c r="O2443">
        <v>109</v>
      </c>
      <c r="P2443" t="b">
        <v>1</v>
      </c>
      <c r="Q2443" t="s">
        <v>8296</v>
      </c>
      <c r="R2443" s="10" t="s">
        <v>8334</v>
      </c>
      <c r="S2443" t="s">
        <v>8350</v>
      </c>
      <c r="T2443">
        <f t="shared" si="197"/>
        <v>108</v>
      </c>
      <c r="U2443">
        <f t="shared" si="198"/>
        <v>74.23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4">
        <f t="shared" si="195"/>
        <v>42052.666990740734</v>
      </c>
      <c r="L2444" s="13">
        <f t="shared" si="194"/>
        <v>2015</v>
      </c>
      <c r="M2444" s="14">
        <f t="shared" si="196"/>
        <v>42082.625324074077</v>
      </c>
      <c r="N2444" t="b">
        <v>0</v>
      </c>
      <c r="O2444">
        <v>372</v>
      </c>
      <c r="P2444" t="b">
        <v>1</v>
      </c>
      <c r="Q2444" t="s">
        <v>8296</v>
      </c>
      <c r="R2444" s="10" t="s">
        <v>8334</v>
      </c>
      <c r="S2444" t="s">
        <v>8350</v>
      </c>
      <c r="T2444">
        <f t="shared" si="197"/>
        <v>126</v>
      </c>
      <c r="U2444">
        <f t="shared" si="198"/>
        <v>81.25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4">
        <f t="shared" si="195"/>
        <v>41836.625254629631</v>
      </c>
      <c r="L2445" s="13">
        <f t="shared" si="194"/>
        <v>2014</v>
      </c>
      <c r="M2445" s="14">
        <f t="shared" si="196"/>
        <v>41866.625254629631</v>
      </c>
      <c r="N2445" t="b">
        <v>0</v>
      </c>
      <c r="O2445">
        <v>311</v>
      </c>
      <c r="P2445" t="b">
        <v>1</v>
      </c>
      <c r="Q2445" t="s">
        <v>8296</v>
      </c>
      <c r="R2445" s="10" t="s">
        <v>8334</v>
      </c>
      <c r="S2445" t="s">
        <v>8350</v>
      </c>
      <c r="T2445">
        <f t="shared" si="197"/>
        <v>203</v>
      </c>
      <c r="U2445">
        <f t="shared" si="198"/>
        <v>130.22999999999999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4">
        <f t="shared" si="195"/>
        <v>42485.754525462966</v>
      </c>
      <c r="L2446" s="13">
        <f t="shared" si="194"/>
        <v>2016</v>
      </c>
      <c r="M2446" s="14">
        <f t="shared" si="196"/>
        <v>42515.754525462966</v>
      </c>
      <c r="N2446" t="b">
        <v>0</v>
      </c>
      <c r="O2446">
        <v>61</v>
      </c>
      <c r="P2446" t="b">
        <v>1</v>
      </c>
      <c r="Q2446" t="s">
        <v>8296</v>
      </c>
      <c r="R2446" s="10" t="s">
        <v>8334</v>
      </c>
      <c r="S2446" t="s">
        <v>8350</v>
      </c>
      <c r="T2446">
        <f t="shared" si="197"/>
        <v>109</v>
      </c>
      <c r="U2446">
        <f t="shared" si="198"/>
        <v>53.41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4">
        <f t="shared" si="195"/>
        <v>42243.190057870372</v>
      </c>
      <c r="L2447" s="13">
        <f t="shared" si="194"/>
        <v>2015</v>
      </c>
      <c r="M2447" s="14">
        <f t="shared" si="196"/>
        <v>42273.190057870372</v>
      </c>
      <c r="N2447" t="b">
        <v>0</v>
      </c>
      <c r="O2447">
        <v>115</v>
      </c>
      <c r="P2447" t="b">
        <v>1</v>
      </c>
      <c r="Q2447" t="s">
        <v>8296</v>
      </c>
      <c r="R2447" s="10" t="s">
        <v>8334</v>
      </c>
      <c r="S2447" t="s">
        <v>8350</v>
      </c>
      <c r="T2447">
        <f t="shared" si="197"/>
        <v>173</v>
      </c>
      <c r="U2447">
        <f t="shared" si="198"/>
        <v>75.13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4">
        <f t="shared" si="195"/>
        <v>42670.602673611109</v>
      </c>
      <c r="L2448" s="13">
        <f t="shared" si="194"/>
        <v>2016</v>
      </c>
      <c r="M2448" s="14">
        <f t="shared" si="196"/>
        <v>42700.64434027778</v>
      </c>
      <c r="N2448" t="b">
        <v>0</v>
      </c>
      <c r="O2448">
        <v>111</v>
      </c>
      <c r="P2448" t="b">
        <v>1</v>
      </c>
      <c r="Q2448" t="s">
        <v>8296</v>
      </c>
      <c r="R2448" s="10" t="s">
        <v>8334</v>
      </c>
      <c r="S2448" t="s">
        <v>8350</v>
      </c>
      <c r="T2448">
        <f t="shared" si="197"/>
        <v>168</v>
      </c>
      <c r="U2448">
        <f t="shared" si="198"/>
        <v>75.67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4">
        <f t="shared" si="195"/>
        <v>42654.469826388886</v>
      </c>
      <c r="L2449" s="13">
        <f t="shared" si="194"/>
        <v>2016</v>
      </c>
      <c r="M2449" s="14">
        <f t="shared" si="196"/>
        <v>42686.166666666672</v>
      </c>
      <c r="N2449" t="b">
        <v>0</v>
      </c>
      <c r="O2449">
        <v>337</v>
      </c>
      <c r="P2449" t="b">
        <v>1</v>
      </c>
      <c r="Q2449" t="s">
        <v>8296</v>
      </c>
      <c r="R2449" s="10" t="s">
        <v>8334</v>
      </c>
      <c r="S2449" t="s">
        <v>8350</v>
      </c>
      <c r="T2449">
        <f t="shared" si="197"/>
        <v>427</v>
      </c>
      <c r="U2449">
        <f t="shared" si="198"/>
        <v>31.69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4">
        <f t="shared" si="195"/>
        <v>42607.316122685181</v>
      </c>
      <c r="L2450" s="13">
        <f t="shared" si="194"/>
        <v>2016</v>
      </c>
      <c r="M2450" s="14">
        <f t="shared" si="196"/>
        <v>42613.233333333337</v>
      </c>
      <c r="N2450" t="b">
        <v>0</v>
      </c>
      <c r="O2450">
        <v>9</v>
      </c>
      <c r="P2450" t="b">
        <v>1</v>
      </c>
      <c r="Q2450" t="s">
        <v>8296</v>
      </c>
      <c r="R2450" s="10" t="s">
        <v>8334</v>
      </c>
      <c r="S2450" t="s">
        <v>8350</v>
      </c>
      <c r="T2450">
        <f t="shared" si="197"/>
        <v>108</v>
      </c>
      <c r="U2450">
        <f t="shared" si="198"/>
        <v>47.78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4">
        <f t="shared" si="195"/>
        <v>41943.142534722225</v>
      </c>
      <c r="L2451" s="13">
        <f t="shared" si="194"/>
        <v>2014</v>
      </c>
      <c r="M2451" s="14">
        <f t="shared" si="196"/>
        <v>41973.184201388889</v>
      </c>
      <c r="N2451" t="b">
        <v>0</v>
      </c>
      <c r="O2451">
        <v>120</v>
      </c>
      <c r="P2451" t="b">
        <v>1</v>
      </c>
      <c r="Q2451" t="s">
        <v>8296</v>
      </c>
      <c r="R2451" s="10" t="s">
        <v>8334</v>
      </c>
      <c r="S2451" t="s">
        <v>8350</v>
      </c>
      <c r="T2451">
        <f t="shared" si="197"/>
        <v>108</v>
      </c>
      <c r="U2451">
        <f t="shared" si="198"/>
        <v>90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4">
        <f t="shared" si="195"/>
        <v>41902.07240740741</v>
      </c>
      <c r="L2452" s="13">
        <f t="shared" si="194"/>
        <v>2014</v>
      </c>
      <c r="M2452" s="14">
        <f t="shared" si="196"/>
        <v>41940.132638888892</v>
      </c>
      <c r="N2452" t="b">
        <v>0</v>
      </c>
      <c r="O2452">
        <v>102</v>
      </c>
      <c r="P2452" t="b">
        <v>1</v>
      </c>
      <c r="Q2452" t="s">
        <v>8296</v>
      </c>
      <c r="R2452" s="10" t="s">
        <v>8334</v>
      </c>
      <c r="S2452" t="s">
        <v>8350</v>
      </c>
      <c r="T2452">
        <f t="shared" si="197"/>
        <v>102</v>
      </c>
      <c r="U2452">
        <f t="shared" si="198"/>
        <v>149.31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4">
        <f t="shared" si="195"/>
        <v>42779.908449074079</v>
      </c>
      <c r="L2453" s="13">
        <f t="shared" si="194"/>
        <v>2017</v>
      </c>
      <c r="M2453" s="14">
        <f t="shared" si="196"/>
        <v>42799.908449074079</v>
      </c>
      <c r="N2453" t="b">
        <v>0</v>
      </c>
      <c r="O2453">
        <v>186</v>
      </c>
      <c r="P2453" t="b">
        <v>1</v>
      </c>
      <c r="Q2453" t="s">
        <v>8296</v>
      </c>
      <c r="R2453" s="10" t="s">
        <v>8334</v>
      </c>
      <c r="S2453" t="s">
        <v>8350</v>
      </c>
      <c r="T2453">
        <f t="shared" si="197"/>
        <v>115</v>
      </c>
      <c r="U2453">
        <f t="shared" si="198"/>
        <v>62.07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4">
        <f t="shared" si="195"/>
        <v>42338.84375</v>
      </c>
      <c r="L2454" s="13">
        <f t="shared" si="194"/>
        <v>2015</v>
      </c>
      <c r="M2454" s="14">
        <f t="shared" si="196"/>
        <v>42367.958333333328</v>
      </c>
      <c r="N2454" t="b">
        <v>0</v>
      </c>
      <c r="O2454">
        <v>15</v>
      </c>
      <c r="P2454" t="b">
        <v>1</v>
      </c>
      <c r="Q2454" t="s">
        <v>8296</v>
      </c>
      <c r="R2454" s="10" t="s">
        <v>8334</v>
      </c>
      <c r="S2454" t="s">
        <v>8350</v>
      </c>
      <c r="T2454">
        <f t="shared" si="197"/>
        <v>134</v>
      </c>
      <c r="U2454">
        <f t="shared" si="198"/>
        <v>53.4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4">
        <f t="shared" si="195"/>
        <v>42738.692233796297</v>
      </c>
      <c r="L2455" s="13">
        <f t="shared" si="194"/>
        <v>2017</v>
      </c>
      <c r="M2455" s="14">
        <f t="shared" si="196"/>
        <v>42768.692233796297</v>
      </c>
      <c r="N2455" t="b">
        <v>0</v>
      </c>
      <c r="O2455">
        <v>67</v>
      </c>
      <c r="P2455" t="b">
        <v>1</v>
      </c>
      <c r="Q2455" t="s">
        <v>8296</v>
      </c>
      <c r="R2455" s="10" t="s">
        <v>8334</v>
      </c>
      <c r="S2455" t="s">
        <v>8350</v>
      </c>
      <c r="T2455">
        <f t="shared" si="197"/>
        <v>155</v>
      </c>
      <c r="U2455">
        <f t="shared" si="198"/>
        <v>69.27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4">
        <f t="shared" si="195"/>
        <v>42770.201481481476</v>
      </c>
      <c r="L2456" s="13">
        <f t="shared" si="194"/>
        <v>2017</v>
      </c>
      <c r="M2456" s="14">
        <f t="shared" si="196"/>
        <v>42805.201481481476</v>
      </c>
      <c r="N2456" t="b">
        <v>0</v>
      </c>
      <c r="O2456">
        <v>130</v>
      </c>
      <c r="P2456" t="b">
        <v>1</v>
      </c>
      <c r="Q2456" t="s">
        <v>8296</v>
      </c>
      <c r="R2456" s="10" t="s">
        <v>8334</v>
      </c>
      <c r="S2456" t="s">
        <v>8350</v>
      </c>
      <c r="T2456">
        <f t="shared" si="197"/>
        <v>101</v>
      </c>
      <c r="U2456">
        <f t="shared" si="198"/>
        <v>271.51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4">
        <f t="shared" si="195"/>
        <v>42452.781828703708</v>
      </c>
      <c r="L2457" s="13">
        <f t="shared" si="194"/>
        <v>2016</v>
      </c>
      <c r="M2457" s="14">
        <f t="shared" si="196"/>
        <v>42480.781828703708</v>
      </c>
      <c r="N2457" t="b">
        <v>0</v>
      </c>
      <c r="O2457">
        <v>16</v>
      </c>
      <c r="P2457" t="b">
        <v>1</v>
      </c>
      <c r="Q2457" t="s">
        <v>8296</v>
      </c>
      <c r="R2457" s="10" t="s">
        <v>8334</v>
      </c>
      <c r="S2457" t="s">
        <v>8350</v>
      </c>
      <c r="T2457">
        <f t="shared" si="197"/>
        <v>182</v>
      </c>
      <c r="U2457">
        <f t="shared" si="198"/>
        <v>34.130000000000003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4">
        <f t="shared" si="195"/>
        <v>42761.961099537039</v>
      </c>
      <c r="L2458" s="13">
        <f t="shared" si="194"/>
        <v>2017</v>
      </c>
      <c r="M2458" s="14">
        <f t="shared" si="196"/>
        <v>42791.961099537039</v>
      </c>
      <c r="N2458" t="b">
        <v>0</v>
      </c>
      <c r="O2458">
        <v>67</v>
      </c>
      <c r="P2458" t="b">
        <v>1</v>
      </c>
      <c r="Q2458" t="s">
        <v>8296</v>
      </c>
      <c r="R2458" s="10" t="s">
        <v>8334</v>
      </c>
      <c r="S2458" t="s">
        <v>8350</v>
      </c>
      <c r="T2458">
        <f t="shared" si="197"/>
        <v>181</v>
      </c>
      <c r="U2458">
        <f t="shared" si="198"/>
        <v>40.49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4">
        <f t="shared" si="195"/>
        <v>42423.602500000001</v>
      </c>
      <c r="L2459" s="13">
        <f t="shared" si="194"/>
        <v>2016</v>
      </c>
      <c r="M2459" s="14">
        <f t="shared" si="196"/>
        <v>42453.560833333337</v>
      </c>
      <c r="N2459" t="b">
        <v>0</v>
      </c>
      <c r="O2459">
        <v>124</v>
      </c>
      <c r="P2459" t="b">
        <v>1</v>
      </c>
      <c r="Q2459" t="s">
        <v>8296</v>
      </c>
      <c r="R2459" s="10" t="s">
        <v>8334</v>
      </c>
      <c r="S2459" t="s">
        <v>8350</v>
      </c>
      <c r="T2459">
        <f t="shared" si="197"/>
        <v>102</v>
      </c>
      <c r="U2459">
        <f t="shared" si="198"/>
        <v>189.76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4">
        <f t="shared" si="195"/>
        <v>42495.871736111112</v>
      </c>
      <c r="L2460" s="13">
        <f t="shared" si="194"/>
        <v>2016</v>
      </c>
      <c r="M2460" s="14">
        <f t="shared" si="196"/>
        <v>42530.791666666672</v>
      </c>
      <c r="N2460" t="b">
        <v>0</v>
      </c>
      <c r="O2460">
        <v>80</v>
      </c>
      <c r="P2460" t="b">
        <v>1</v>
      </c>
      <c r="Q2460" t="s">
        <v>8296</v>
      </c>
      <c r="R2460" s="10" t="s">
        <v>8334</v>
      </c>
      <c r="S2460" t="s">
        <v>8350</v>
      </c>
      <c r="T2460">
        <f t="shared" si="197"/>
        <v>110</v>
      </c>
      <c r="U2460">
        <f t="shared" si="198"/>
        <v>68.86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4">
        <f t="shared" si="195"/>
        <v>42407.637557870374</v>
      </c>
      <c r="L2461" s="13">
        <f t="shared" si="194"/>
        <v>2016</v>
      </c>
      <c r="M2461" s="14">
        <f t="shared" si="196"/>
        <v>42452.595891203702</v>
      </c>
      <c r="N2461" t="b">
        <v>0</v>
      </c>
      <c r="O2461">
        <v>282</v>
      </c>
      <c r="P2461" t="b">
        <v>1</v>
      </c>
      <c r="Q2461" t="s">
        <v>8296</v>
      </c>
      <c r="R2461" s="10" t="s">
        <v>8334</v>
      </c>
      <c r="S2461" t="s">
        <v>8350</v>
      </c>
      <c r="T2461">
        <f t="shared" si="197"/>
        <v>102</v>
      </c>
      <c r="U2461">
        <f t="shared" si="198"/>
        <v>108.78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4">
        <f t="shared" si="195"/>
        <v>42704.187118055561</v>
      </c>
      <c r="L2462" s="13">
        <f t="shared" si="194"/>
        <v>2016</v>
      </c>
      <c r="M2462" s="14">
        <f t="shared" si="196"/>
        <v>42738.178472222222</v>
      </c>
      <c r="N2462" t="b">
        <v>0</v>
      </c>
      <c r="O2462">
        <v>68</v>
      </c>
      <c r="P2462" t="b">
        <v>1</v>
      </c>
      <c r="Q2462" t="s">
        <v>8296</v>
      </c>
      <c r="R2462" s="10" t="s">
        <v>8334</v>
      </c>
      <c r="S2462" t="s">
        <v>8350</v>
      </c>
      <c r="T2462">
        <f t="shared" si="197"/>
        <v>101</v>
      </c>
      <c r="U2462">
        <f t="shared" si="198"/>
        <v>125.99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4">
        <f t="shared" si="195"/>
        <v>40784.012696759259</v>
      </c>
      <c r="L2463" s="13">
        <f t="shared" si="194"/>
        <v>2011</v>
      </c>
      <c r="M2463" s="14">
        <f t="shared" si="196"/>
        <v>40817.125</v>
      </c>
      <c r="N2463" t="b">
        <v>0</v>
      </c>
      <c r="O2463">
        <v>86</v>
      </c>
      <c r="P2463" t="b">
        <v>1</v>
      </c>
      <c r="Q2463" t="s">
        <v>8277</v>
      </c>
      <c r="R2463" s="10" t="s">
        <v>8323</v>
      </c>
      <c r="S2463" t="s">
        <v>8327</v>
      </c>
      <c r="T2463">
        <f t="shared" si="197"/>
        <v>104</v>
      </c>
      <c r="U2463">
        <f t="shared" si="198"/>
        <v>90.52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4">
        <f t="shared" si="195"/>
        <v>41089.186296296299</v>
      </c>
      <c r="L2464" s="13">
        <f t="shared" si="194"/>
        <v>2012</v>
      </c>
      <c r="M2464" s="14">
        <f t="shared" si="196"/>
        <v>41109.186296296299</v>
      </c>
      <c r="N2464" t="b">
        <v>0</v>
      </c>
      <c r="O2464">
        <v>115</v>
      </c>
      <c r="P2464" t="b">
        <v>1</v>
      </c>
      <c r="Q2464" t="s">
        <v>8277</v>
      </c>
      <c r="R2464" s="10" t="s">
        <v>8323</v>
      </c>
      <c r="S2464" t="s">
        <v>8327</v>
      </c>
      <c r="T2464">
        <f t="shared" si="197"/>
        <v>111</v>
      </c>
      <c r="U2464">
        <f t="shared" si="198"/>
        <v>28.88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4">
        <f t="shared" si="195"/>
        <v>41341.111400462964</v>
      </c>
      <c r="L2465" s="13">
        <f t="shared" si="194"/>
        <v>2013</v>
      </c>
      <c r="M2465" s="14">
        <f t="shared" si="196"/>
        <v>41380.791666666664</v>
      </c>
      <c r="N2465" t="b">
        <v>0</v>
      </c>
      <c r="O2465">
        <v>75</v>
      </c>
      <c r="P2465" t="b">
        <v>1</v>
      </c>
      <c r="Q2465" t="s">
        <v>8277</v>
      </c>
      <c r="R2465" s="10" t="s">
        <v>8323</v>
      </c>
      <c r="S2465" t="s">
        <v>8327</v>
      </c>
      <c r="T2465">
        <f t="shared" si="197"/>
        <v>116</v>
      </c>
      <c r="U2465">
        <f t="shared" si="198"/>
        <v>31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4">
        <f t="shared" si="195"/>
        <v>42248.90042824074</v>
      </c>
      <c r="L2466" s="13">
        <f t="shared" si="194"/>
        <v>2015</v>
      </c>
      <c r="M2466" s="14">
        <f t="shared" si="196"/>
        <v>42277.811805555553</v>
      </c>
      <c r="N2466" t="b">
        <v>0</v>
      </c>
      <c r="O2466">
        <v>43</v>
      </c>
      <c r="P2466" t="b">
        <v>1</v>
      </c>
      <c r="Q2466" t="s">
        <v>8277</v>
      </c>
      <c r="R2466" s="10" t="s">
        <v>8323</v>
      </c>
      <c r="S2466" t="s">
        <v>8327</v>
      </c>
      <c r="T2466">
        <f t="shared" si="197"/>
        <v>111</v>
      </c>
      <c r="U2466">
        <f t="shared" si="198"/>
        <v>51.67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4">
        <f t="shared" si="195"/>
        <v>41145.719305555554</v>
      </c>
      <c r="L2467" s="13">
        <f t="shared" si="194"/>
        <v>2012</v>
      </c>
      <c r="M2467" s="14">
        <f t="shared" si="196"/>
        <v>41175.719305555554</v>
      </c>
      <c r="N2467" t="b">
        <v>0</v>
      </c>
      <c r="O2467">
        <v>48</v>
      </c>
      <c r="P2467" t="b">
        <v>1</v>
      </c>
      <c r="Q2467" t="s">
        <v>8277</v>
      </c>
      <c r="R2467" s="10" t="s">
        <v>8323</v>
      </c>
      <c r="S2467" t="s">
        <v>8327</v>
      </c>
      <c r="T2467">
        <f t="shared" si="197"/>
        <v>180</v>
      </c>
      <c r="U2467">
        <f t="shared" si="198"/>
        <v>26.27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4">
        <f t="shared" si="195"/>
        <v>41373.102465277778</v>
      </c>
      <c r="L2468" s="13">
        <f t="shared" si="194"/>
        <v>2013</v>
      </c>
      <c r="M2468" s="14">
        <f t="shared" si="196"/>
        <v>41403.102465277778</v>
      </c>
      <c r="N2468" t="b">
        <v>0</v>
      </c>
      <c r="O2468">
        <v>52</v>
      </c>
      <c r="P2468" t="b">
        <v>1</v>
      </c>
      <c r="Q2468" t="s">
        <v>8277</v>
      </c>
      <c r="R2468" s="10" t="s">
        <v>8323</v>
      </c>
      <c r="S2468" t="s">
        <v>8327</v>
      </c>
      <c r="T2468">
        <f t="shared" si="197"/>
        <v>100</v>
      </c>
      <c r="U2468">
        <f t="shared" si="198"/>
        <v>48.08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4">
        <f t="shared" si="195"/>
        <v>41025.874201388891</v>
      </c>
      <c r="L2469" s="13">
        <f t="shared" si="194"/>
        <v>2012</v>
      </c>
      <c r="M2469" s="14">
        <f t="shared" si="196"/>
        <v>41039.708333333336</v>
      </c>
      <c r="N2469" t="b">
        <v>0</v>
      </c>
      <c r="O2469">
        <v>43</v>
      </c>
      <c r="P2469" t="b">
        <v>1</v>
      </c>
      <c r="Q2469" t="s">
        <v>8277</v>
      </c>
      <c r="R2469" s="10" t="s">
        <v>8323</v>
      </c>
      <c r="S2469" t="s">
        <v>8327</v>
      </c>
      <c r="T2469">
        <f t="shared" si="197"/>
        <v>119</v>
      </c>
      <c r="U2469">
        <f t="shared" si="198"/>
        <v>27.56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4">
        <f t="shared" si="195"/>
        <v>41174.154178240737</v>
      </c>
      <c r="L2470" s="13">
        <f t="shared" si="194"/>
        <v>2012</v>
      </c>
      <c r="M2470" s="14">
        <f t="shared" si="196"/>
        <v>41210.208333333336</v>
      </c>
      <c r="N2470" t="b">
        <v>0</v>
      </c>
      <c r="O2470">
        <v>58</v>
      </c>
      <c r="P2470" t="b">
        <v>1</v>
      </c>
      <c r="Q2470" t="s">
        <v>8277</v>
      </c>
      <c r="R2470" s="10" t="s">
        <v>8323</v>
      </c>
      <c r="S2470" t="s">
        <v>8327</v>
      </c>
      <c r="T2470">
        <f t="shared" si="197"/>
        <v>107</v>
      </c>
      <c r="U2470">
        <f t="shared" si="198"/>
        <v>36.97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4">
        <f t="shared" si="195"/>
        <v>40557.429733796293</v>
      </c>
      <c r="L2471" s="13">
        <f t="shared" si="194"/>
        <v>2011</v>
      </c>
      <c r="M2471" s="14">
        <f t="shared" si="196"/>
        <v>40582.429733796293</v>
      </c>
      <c r="N2471" t="b">
        <v>0</v>
      </c>
      <c r="O2471">
        <v>47</v>
      </c>
      <c r="P2471" t="b">
        <v>1</v>
      </c>
      <c r="Q2471" t="s">
        <v>8277</v>
      </c>
      <c r="R2471" s="10" t="s">
        <v>8323</v>
      </c>
      <c r="S2471" t="s">
        <v>8327</v>
      </c>
      <c r="T2471">
        <f t="shared" si="197"/>
        <v>114</v>
      </c>
      <c r="U2471">
        <f t="shared" si="198"/>
        <v>29.02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4">
        <f t="shared" si="195"/>
        <v>41023.07471064815</v>
      </c>
      <c r="L2472" s="13">
        <f t="shared" si="194"/>
        <v>2012</v>
      </c>
      <c r="M2472" s="14">
        <f t="shared" si="196"/>
        <v>41053.07471064815</v>
      </c>
      <c r="N2472" t="b">
        <v>0</v>
      </c>
      <c r="O2472">
        <v>36</v>
      </c>
      <c r="P2472" t="b">
        <v>1</v>
      </c>
      <c r="Q2472" t="s">
        <v>8277</v>
      </c>
      <c r="R2472" s="10" t="s">
        <v>8323</v>
      </c>
      <c r="S2472" t="s">
        <v>8327</v>
      </c>
      <c r="T2472">
        <f t="shared" si="197"/>
        <v>103</v>
      </c>
      <c r="U2472">
        <f t="shared" si="198"/>
        <v>28.66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4">
        <f t="shared" si="195"/>
        <v>40893.992962962962</v>
      </c>
      <c r="L2473" s="13">
        <f t="shared" si="194"/>
        <v>2011</v>
      </c>
      <c r="M2473" s="14">
        <f t="shared" si="196"/>
        <v>40933.992962962962</v>
      </c>
      <c r="N2473" t="b">
        <v>0</v>
      </c>
      <c r="O2473">
        <v>17</v>
      </c>
      <c r="P2473" t="b">
        <v>1</v>
      </c>
      <c r="Q2473" t="s">
        <v>8277</v>
      </c>
      <c r="R2473" s="10" t="s">
        <v>8323</v>
      </c>
      <c r="S2473" t="s">
        <v>8327</v>
      </c>
      <c r="T2473">
        <f t="shared" si="197"/>
        <v>128</v>
      </c>
      <c r="U2473">
        <f t="shared" si="198"/>
        <v>37.65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4">
        <f t="shared" si="195"/>
        <v>40354.11550925926</v>
      </c>
      <c r="L2474" s="13">
        <f t="shared" si="194"/>
        <v>2010</v>
      </c>
      <c r="M2474" s="14">
        <f t="shared" si="196"/>
        <v>40425.043749999997</v>
      </c>
      <c r="N2474" t="b">
        <v>0</v>
      </c>
      <c r="O2474">
        <v>104</v>
      </c>
      <c r="P2474" t="b">
        <v>1</v>
      </c>
      <c r="Q2474" t="s">
        <v>8277</v>
      </c>
      <c r="R2474" s="10" t="s">
        <v>8323</v>
      </c>
      <c r="S2474" t="s">
        <v>8327</v>
      </c>
      <c r="T2474">
        <f t="shared" si="197"/>
        <v>136</v>
      </c>
      <c r="U2474">
        <f t="shared" si="198"/>
        <v>97.9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4">
        <f t="shared" si="195"/>
        <v>41193.748483796298</v>
      </c>
      <c r="L2475" s="13">
        <f t="shared" si="194"/>
        <v>2012</v>
      </c>
      <c r="M2475" s="14">
        <f t="shared" si="196"/>
        <v>41223.790150462963</v>
      </c>
      <c r="N2475" t="b">
        <v>0</v>
      </c>
      <c r="O2475">
        <v>47</v>
      </c>
      <c r="P2475" t="b">
        <v>1</v>
      </c>
      <c r="Q2475" t="s">
        <v>8277</v>
      </c>
      <c r="R2475" s="10" t="s">
        <v>8323</v>
      </c>
      <c r="S2475" t="s">
        <v>8327</v>
      </c>
      <c r="T2475">
        <f t="shared" si="197"/>
        <v>100</v>
      </c>
      <c r="U2475">
        <f t="shared" si="198"/>
        <v>42.55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4">
        <f t="shared" si="195"/>
        <v>40417.011296296296</v>
      </c>
      <c r="L2476" s="13">
        <f t="shared" si="194"/>
        <v>2010</v>
      </c>
      <c r="M2476" s="14">
        <f t="shared" si="196"/>
        <v>40462.011296296296</v>
      </c>
      <c r="N2476" t="b">
        <v>0</v>
      </c>
      <c r="O2476">
        <v>38</v>
      </c>
      <c r="P2476" t="b">
        <v>1</v>
      </c>
      <c r="Q2476" t="s">
        <v>8277</v>
      </c>
      <c r="R2476" s="10" t="s">
        <v>8323</v>
      </c>
      <c r="S2476" t="s">
        <v>8327</v>
      </c>
      <c r="T2476">
        <f t="shared" si="197"/>
        <v>100</v>
      </c>
      <c r="U2476">
        <f t="shared" si="198"/>
        <v>131.58000000000001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4">
        <f t="shared" si="195"/>
        <v>40310.287673611114</v>
      </c>
      <c r="L2477" s="13">
        <f t="shared" si="194"/>
        <v>2010</v>
      </c>
      <c r="M2477" s="14">
        <f t="shared" si="196"/>
        <v>40369.916666666664</v>
      </c>
      <c r="N2477" t="b">
        <v>0</v>
      </c>
      <c r="O2477">
        <v>81</v>
      </c>
      <c r="P2477" t="b">
        <v>1</v>
      </c>
      <c r="Q2477" t="s">
        <v>8277</v>
      </c>
      <c r="R2477" s="10" t="s">
        <v>8323</v>
      </c>
      <c r="S2477" t="s">
        <v>8327</v>
      </c>
      <c r="T2477">
        <f t="shared" si="197"/>
        <v>105</v>
      </c>
      <c r="U2477">
        <f t="shared" si="198"/>
        <v>32.32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4">
        <f t="shared" si="195"/>
        <v>41913.328356481477</v>
      </c>
      <c r="L2478" s="13">
        <f t="shared" si="194"/>
        <v>2014</v>
      </c>
      <c r="M2478" s="14">
        <f t="shared" si="196"/>
        <v>41946.370023148149</v>
      </c>
      <c r="N2478" t="b">
        <v>0</v>
      </c>
      <c r="O2478">
        <v>55</v>
      </c>
      <c r="P2478" t="b">
        <v>1</v>
      </c>
      <c r="Q2478" t="s">
        <v>8277</v>
      </c>
      <c r="R2478" s="10" t="s">
        <v>8323</v>
      </c>
      <c r="S2478" t="s">
        <v>8327</v>
      </c>
      <c r="T2478">
        <f t="shared" si="197"/>
        <v>105</v>
      </c>
      <c r="U2478">
        <f t="shared" si="198"/>
        <v>61.1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4">
        <f t="shared" si="195"/>
        <v>41088.691493055558</v>
      </c>
      <c r="L2479" s="13">
        <f t="shared" si="194"/>
        <v>2012</v>
      </c>
      <c r="M2479" s="14">
        <f t="shared" si="196"/>
        <v>41133.691493055558</v>
      </c>
      <c r="N2479" t="b">
        <v>0</v>
      </c>
      <c r="O2479">
        <v>41</v>
      </c>
      <c r="P2479" t="b">
        <v>1</v>
      </c>
      <c r="Q2479" t="s">
        <v>8277</v>
      </c>
      <c r="R2479" s="10" t="s">
        <v>8323</v>
      </c>
      <c r="S2479" t="s">
        <v>8327</v>
      </c>
      <c r="T2479">
        <f t="shared" si="197"/>
        <v>171</v>
      </c>
      <c r="U2479">
        <f t="shared" si="198"/>
        <v>31.34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4">
        <f t="shared" si="195"/>
        <v>41257.950381944444</v>
      </c>
      <c r="L2480" s="13">
        <f t="shared" si="194"/>
        <v>2012</v>
      </c>
      <c r="M2480" s="14">
        <f t="shared" si="196"/>
        <v>41287.950381944444</v>
      </c>
      <c r="N2480" t="b">
        <v>0</v>
      </c>
      <c r="O2480">
        <v>79</v>
      </c>
      <c r="P2480" t="b">
        <v>1</v>
      </c>
      <c r="Q2480" t="s">
        <v>8277</v>
      </c>
      <c r="R2480" s="10" t="s">
        <v>8323</v>
      </c>
      <c r="S2480" t="s">
        <v>8327</v>
      </c>
      <c r="T2480">
        <f t="shared" si="197"/>
        <v>128</v>
      </c>
      <c r="U2480">
        <f t="shared" si="198"/>
        <v>129.11000000000001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4">
        <f t="shared" si="195"/>
        <v>41107.726782407408</v>
      </c>
      <c r="L2481" s="13">
        <f t="shared" si="194"/>
        <v>2012</v>
      </c>
      <c r="M2481" s="14">
        <f t="shared" si="196"/>
        <v>41118.083333333336</v>
      </c>
      <c r="N2481" t="b">
        <v>0</v>
      </c>
      <c r="O2481">
        <v>16</v>
      </c>
      <c r="P2481" t="b">
        <v>1</v>
      </c>
      <c r="Q2481" t="s">
        <v>8277</v>
      </c>
      <c r="R2481" s="10" t="s">
        <v>8323</v>
      </c>
      <c r="S2481" t="s">
        <v>8327</v>
      </c>
      <c r="T2481">
        <f t="shared" si="197"/>
        <v>133</v>
      </c>
      <c r="U2481">
        <f t="shared" si="198"/>
        <v>25.02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4">
        <f t="shared" si="195"/>
        <v>42227.936157407406</v>
      </c>
      <c r="L2482" s="13">
        <f t="shared" si="194"/>
        <v>2015</v>
      </c>
      <c r="M2482" s="14">
        <f t="shared" si="196"/>
        <v>42287.936157407406</v>
      </c>
      <c r="N2482" t="b">
        <v>0</v>
      </c>
      <c r="O2482">
        <v>8</v>
      </c>
      <c r="P2482" t="b">
        <v>1</v>
      </c>
      <c r="Q2482" t="s">
        <v>8277</v>
      </c>
      <c r="R2482" s="10" t="s">
        <v>8323</v>
      </c>
      <c r="S2482" t="s">
        <v>8327</v>
      </c>
      <c r="T2482">
        <f t="shared" si="197"/>
        <v>100</v>
      </c>
      <c r="U2482">
        <f t="shared" si="198"/>
        <v>250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4">
        <f t="shared" si="195"/>
        <v>40999.645925925928</v>
      </c>
      <c r="L2483" s="13">
        <f t="shared" si="194"/>
        <v>2012</v>
      </c>
      <c r="M2483" s="14">
        <f t="shared" si="196"/>
        <v>41029.645925925928</v>
      </c>
      <c r="N2483" t="b">
        <v>0</v>
      </c>
      <c r="O2483">
        <v>95</v>
      </c>
      <c r="P2483" t="b">
        <v>1</v>
      </c>
      <c r="Q2483" t="s">
        <v>8277</v>
      </c>
      <c r="R2483" s="10" t="s">
        <v>8323</v>
      </c>
      <c r="S2483" t="s">
        <v>8327</v>
      </c>
      <c r="T2483">
        <f t="shared" si="197"/>
        <v>113</v>
      </c>
      <c r="U2483">
        <f t="shared" si="198"/>
        <v>47.54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4">
        <f t="shared" si="195"/>
        <v>40711.782210648147</v>
      </c>
      <c r="L2484" s="13">
        <f t="shared" si="194"/>
        <v>2011</v>
      </c>
      <c r="M2484" s="14">
        <f t="shared" si="196"/>
        <v>40756.782210648147</v>
      </c>
      <c r="N2484" t="b">
        <v>0</v>
      </c>
      <c r="O2484">
        <v>25</v>
      </c>
      <c r="P2484" t="b">
        <v>1</v>
      </c>
      <c r="Q2484" t="s">
        <v>8277</v>
      </c>
      <c r="R2484" s="10" t="s">
        <v>8323</v>
      </c>
      <c r="S2484" t="s">
        <v>8327</v>
      </c>
      <c r="T2484">
        <f t="shared" si="197"/>
        <v>100</v>
      </c>
      <c r="U2484">
        <f t="shared" si="198"/>
        <v>40.04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4">
        <f t="shared" si="195"/>
        <v>40970.750034722223</v>
      </c>
      <c r="L2485" s="13">
        <f t="shared" si="194"/>
        <v>2012</v>
      </c>
      <c r="M2485" s="14">
        <f t="shared" si="196"/>
        <v>41030.708368055559</v>
      </c>
      <c r="N2485" t="b">
        <v>0</v>
      </c>
      <c r="O2485">
        <v>19</v>
      </c>
      <c r="P2485" t="b">
        <v>1</v>
      </c>
      <c r="Q2485" t="s">
        <v>8277</v>
      </c>
      <c r="R2485" s="10" t="s">
        <v>8323</v>
      </c>
      <c r="S2485" t="s">
        <v>8327</v>
      </c>
      <c r="T2485">
        <f t="shared" si="197"/>
        <v>114</v>
      </c>
      <c r="U2485">
        <f t="shared" si="198"/>
        <v>65.84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4">
        <f t="shared" si="195"/>
        <v>40771.916701388887</v>
      </c>
      <c r="L2486" s="13">
        <f t="shared" si="194"/>
        <v>2011</v>
      </c>
      <c r="M2486" s="14">
        <f t="shared" si="196"/>
        <v>40801.916701388887</v>
      </c>
      <c r="N2486" t="b">
        <v>0</v>
      </c>
      <c r="O2486">
        <v>90</v>
      </c>
      <c r="P2486" t="b">
        <v>1</v>
      </c>
      <c r="Q2486" t="s">
        <v>8277</v>
      </c>
      <c r="R2486" s="10" t="s">
        <v>8323</v>
      </c>
      <c r="S2486" t="s">
        <v>8327</v>
      </c>
      <c r="T2486">
        <f t="shared" si="197"/>
        <v>119</v>
      </c>
      <c r="U2486">
        <f t="shared" si="198"/>
        <v>46.4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4">
        <f t="shared" si="195"/>
        <v>40793.998599537037</v>
      </c>
      <c r="L2487" s="13">
        <f t="shared" si="194"/>
        <v>2011</v>
      </c>
      <c r="M2487" s="14">
        <f t="shared" si="196"/>
        <v>40828.998599537037</v>
      </c>
      <c r="N2487" t="b">
        <v>0</v>
      </c>
      <c r="O2487">
        <v>41</v>
      </c>
      <c r="P2487" t="b">
        <v>1</v>
      </c>
      <c r="Q2487" t="s">
        <v>8277</v>
      </c>
      <c r="R2487" s="10" t="s">
        <v>8323</v>
      </c>
      <c r="S2487" t="s">
        <v>8327</v>
      </c>
      <c r="T2487">
        <f t="shared" si="197"/>
        <v>103</v>
      </c>
      <c r="U2487">
        <f t="shared" si="198"/>
        <v>50.37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4">
        <f t="shared" si="195"/>
        <v>40991.708055555559</v>
      </c>
      <c r="L2488" s="13">
        <f t="shared" si="194"/>
        <v>2012</v>
      </c>
      <c r="M2488" s="14">
        <f t="shared" si="196"/>
        <v>41021.708055555559</v>
      </c>
      <c r="N2488" t="b">
        <v>0</v>
      </c>
      <c r="O2488">
        <v>30</v>
      </c>
      <c r="P2488" t="b">
        <v>1</v>
      </c>
      <c r="Q2488" t="s">
        <v>8277</v>
      </c>
      <c r="R2488" s="10" t="s">
        <v>8323</v>
      </c>
      <c r="S2488" t="s">
        <v>8327</v>
      </c>
      <c r="T2488">
        <f t="shared" si="197"/>
        <v>266</v>
      </c>
      <c r="U2488">
        <f t="shared" si="198"/>
        <v>26.57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4">
        <f t="shared" si="195"/>
        <v>41026.083298611113</v>
      </c>
      <c r="L2489" s="13">
        <f t="shared" si="194"/>
        <v>2012</v>
      </c>
      <c r="M2489" s="14">
        <f t="shared" si="196"/>
        <v>41056.083298611113</v>
      </c>
      <c r="N2489" t="b">
        <v>0</v>
      </c>
      <c r="O2489">
        <v>38</v>
      </c>
      <c r="P2489" t="b">
        <v>1</v>
      </c>
      <c r="Q2489" t="s">
        <v>8277</v>
      </c>
      <c r="R2489" s="10" t="s">
        <v>8323</v>
      </c>
      <c r="S2489" t="s">
        <v>8327</v>
      </c>
      <c r="T2489">
        <f t="shared" si="197"/>
        <v>100</v>
      </c>
      <c r="U2489">
        <f t="shared" si="198"/>
        <v>39.49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4">
        <f t="shared" si="195"/>
        <v>40833.633194444446</v>
      </c>
      <c r="L2490" s="13">
        <f t="shared" si="194"/>
        <v>2011</v>
      </c>
      <c r="M2490" s="14">
        <f t="shared" si="196"/>
        <v>40863.674861111111</v>
      </c>
      <c r="N2490" t="b">
        <v>0</v>
      </c>
      <c r="O2490">
        <v>65</v>
      </c>
      <c r="P2490" t="b">
        <v>1</v>
      </c>
      <c r="Q2490" t="s">
        <v>8277</v>
      </c>
      <c r="R2490" s="10" t="s">
        <v>8323</v>
      </c>
      <c r="S2490" t="s">
        <v>8327</v>
      </c>
      <c r="T2490">
        <f t="shared" si="197"/>
        <v>107</v>
      </c>
      <c r="U2490">
        <f t="shared" si="198"/>
        <v>49.25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4">
        <f t="shared" si="195"/>
        <v>41373.690266203703</v>
      </c>
      <c r="L2491" s="13">
        <f t="shared" si="194"/>
        <v>2013</v>
      </c>
      <c r="M2491" s="14">
        <f t="shared" si="196"/>
        <v>41403.690266203703</v>
      </c>
      <c r="N2491" t="b">
        <v>0</v>
      </c>
      <c r="O2491">
        <v>75</v>
      </c>
      <c r="P2491" t="b">
        <v>1</v>
      </c>
      <c r="Q2491" t="s">
        <v>8277</v>
      </c>
      <c r="R2491" s="10" t="s">
        <v>8323</v>
      </c>
      <c r="S2491" t="s">
        <v>8327</v>
      </c>
      <c r="T2491">
        <f t="shared" si="197"/>
        <v>134</v>
      </c>
      <c r="U2491">
        <f t="shared" si="198"/>
        <v>62.38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4">
        <f t="shared" si="195"/>
        <v>41023.227731481478</v>
      </c>
      <c r="L2492" s="13">
        <f t="shared" si="194"/>
        <v>2012</v>
      </c>
      <c r="M2492" s="14">
        <f t="shared" si="196"/>
        <v>41083.227731481478</v>
      </c>
      <c r="N2492" t="b">
        <v>0</v>
      </c>
      <c r="O2492">
        <v>16</v>
      </c>
      <c r="P2492" t="b">
        <v>1</v>
      </c>
      <c r="Q2492" t="s">
        <v>8277</v>
      </c>
      <c r="R2492" s="10" t="s">
        <v>8323</v>
      </c>
      <c r="S2492" t="s">
        <v>8327</v>
      </c>
      <c r="T2492">
        <f t="shared" si="197"/>
        <v>121</v>
      </c>
      <c r="U2492">
        <f t="shared" si="198"/>
        <v>37.94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4">
        <f t="shared" si="195"/>
        <v>40542.839282407411</v>
      </c>
      <c r="L2493" s="13">
        <f t="shared" si="194"/>
        <v>2010</v>
      </c>
      <c r="M2493" s="14">
        <f t="shared" si="196"/>
        <v>40559.07708333333</v>
      </c>
      <c r="N2493" t="b">
        <v>0</v>
      </c>
      <c r="O2493">
        <v>10</v>
      </c>
      <c r="P2493" t="b">
        <v>1</v>
      </c>
      <c r="Q2493" t="s">
        <v>8277</v>
      </c>
      <c r="R2493" s="10" t="s">
        <v>8323</v>
      </c>
      <c r="S2493" t="s">
        <v>8327</v>
      </c>
      <c r="T2493">
        <f t="shared" si="197"/>
        <v>103</v>
      </c>
      <c r="U2493">
        <f t="shared" si="198"/>
        <v>51.6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4">
        <f t="shared" si="195"/>
        <v>41024.985972222225</v>
      </c>
      <c r="L2494" s="13">
        <f t="shared" si="194"/>
        <v>2012</v>
      </c>
      <c r="M2494" s="14">
        <f t="shared" si="196"/>
        <v>41076.415972222225</v>
      </c>
      <c r="N2494" t="b">
        <v>0</v>
      </c>
      <c r="O2494">
        <v>27</v>
      </c>
      <c r="P2494" t="b">
        <v>1</v>
      </c>
      <c r="Q2494" t="s">
        <v>8277</v>
      </c>
      <c r="R2494" s="10" t="s">
        <v>8323</v>
      </c>
      <c r="S2494" t="s">
        <v>8327</v>
      </c>
      <c r="T2494">
        <f t="shared" si="197"/>
        <v>125</v>
      </c>
      <c r="U2494">
        <f t="shared" si="198"/>
        <v>27.78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4">
        <f t="shared" si="195"/>
        <v>41348.168287037035</v>
      </c>
      <c r="L2495" s="13">
        <f t="shared" si="194"/>
        <v>2013</v>
      </c>
      <c r="M2495" s="14">
        <f t="shared" si="196"/>
        <v>41393.168287037035</v>
      </c>
      <c r="N2495" t="b">
        <v>0</v>
      </c>
      <c r="O2495">
        <v>259</v>
      </c>
      <c r="P2495" t="b">
        <v>1</v>
      </c>
      <c r="Q2495" t="s">
        <v>8277</v>
      </c>
      <c r="R2495" s="10" t="s">
        <v>8323</v>
      </c>
      <c r="S2495" t="s">
        <v>8327</v>
      </c>
      <c r="T2495">
        <f t="shared" si="197"/>
        <v>129</v>
      </c>
      <c r="U2495">
        <f t="shared" si="198"/>
        <v>99.38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4">
        <f t="shared" si="195"/>
        <v>41022.645185185182</v>
      </c>
      <c r="L2496" s="13">
        <f t="shared" si="194"/>
        <v>2012</v>
      </c>
      <c r="M2496" s="14">
        <f t="shared" si="196"/>
        <v>41052.645185185182</v>
      </c>
      <c r="N2496" t="b">
        <v>0</v>
      </c>
      <c r="O2496">
        <v>39</v>
      </c>
      <c r="P2496" t="b">
        <v>1</v>
      </c>
      <c r="Q2496" t="s">
        <v>8277</v>
      </c>
      <c r="R2496" s="10" t="s">
        <v>8323</v>
      </c>
      <c r="S2496" t="s">
        <v>8327</v>
      </c>
      <c r="T2496">
        <f t="shared" si="197"/>
        <v>101</v>
      </c>
      <c r="U2496">
        <f t="shared" si="198"/>
        <v>38.85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4">
        <f t="shared" si="195"/>
        <v>41036.946469907409</v>
      </c>
      <c r="L2497" s="13">
        <f t="shared" si="194"/>
        <v>2012</v>
      </c>
      <c r="M2497" s="14">
        <f t="shared" si="196"/>
        <v>41066.946469907409</v>
      </c>
      <c r="N2497" t="b">
        <v>0</v>
      </c>
      <c r="O2497">
        <v>42</v>
      </c>
      <c r="P2497" t="b">
        <v>1</v>
      </c>
      <c r="Q2497" t="s">
        <v>8277</v>
      </c>
      <c r="R2497" s="10" t="s">
        <v>8323</v>
      </c>
      <c r="S2497" t="s">
        <v>8327</v>
      </c>
      <c r="T2497">
        <f t="shared" si="197"/>
        <v>128</v>
      </c>
      <c r="U2497">
        <f t="shared" si="198"/>
        <v>45.55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4">
        <f t="shared" si="195"/>
        <v>41327.996435185189</v>
      </c>
      <c r="L2498" s="13">
        <f t="shared" si="194"/>
        <v>2013</v>
      </c>
      <c r="M2498" s="14">
        <f t="shared" si="196"/>
        <v>41362.954768518517</v>
      </c>
      <c r="N2498" t="b">
        <v>0</v>
      </c>
      <c r="O2498">
        <v>10</v>
      </c>
      <c r="P2498" t="b">
        <v>1</v>
      </c>
      <c r="Q2498" t="s">
        <v>8277</v>
      </c>
      <c r="R2498" s="10" t="s">
        <v>8323</v>
      </c>
      <c r="S2498" t="s">
        <v>8327</v>
      </c>
      <c r="T2498">
        <f t="shared" si="197"/>
        <v>100</v>
      </c>
      <c r="U2498">
        <f t="shared" si="198"/>
        <v>600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4">
        <f t="shared" si="195"/>
        <v>40730.878912037035</v>
      </c>
      <c r="L2499" s="13">
        <f t="shared" ref="L2499:L2562" si="199">YEAR(K2499)</f>
        <v>2011</v>
      </c>
      <c r="M2499" s="14">
        <f t="shared" si="196"/>
        <v>40760.878912037035</v>
      </c>
      <c r="N2499" t="b">
        <v>0</v>
      </c>
      <c r="O2499">
        <v>56</v>
      </c>
      <c r="P2499" t="b">
        <v>1</v>
      </c>
      <c r="Q2499" t="s">
        <v>8277</v>
      </c>
      <c r="R2499" s="10" t="s">
        <v>8323</v>
      </c>
      <c r="S2499" t="s">
        <v>8327</v>
      </c>
      <c r="T2499">
        <f t="shared" si="197"/>
        <v>113</v>
      </c>
      <c r="U2499">
        <f t="shared" si="198"/>
        <v>80.55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4">
        <f t="shared" si="195"/>
        <v>42017.967442129629</v>
      </c>
      <c r="L2500" s="13">
        <f t="shared" si="199"/>
        <v>2015</v>
      </c>
      <c r="M2500" s="14">
        <f t="shared" si="196"/>
        <v>42031.967442129629</v>
      </c>
      <c r="N2500" t="b">
        <v>0</v>
      </c>
      <c r="O2500">
        <v>20</v>
      </c>
      <c r="P2500" t="b">
        <v>1</v>
      </c>
      <c r="Q2500" t="s">
        <v>8277</v>
      </c>
      <c r="R2500" s="10" t="s">
        <v>8323</v>
      </c>
      <c r="S2500" t="s">
        <v>8327</v>
      </c>
      <c r="T2500">
        <f t="shared" si="197"/>
        <v>106</v>
      </c>
      <c r="U2500">
        <f t="shared" si="198"/>
        <v>52.8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4">
        <f t="shared" si="195"/>
        <v>41226.648576388885</v>
      </c>
      <c r="L2501" s="13">
        <f t="shared" si="199"/>
        <v>2012</v>
      </c>
      <c r="M2501" s="14">
        <f t="shared" si="196"/>
        <v>41274.75</v>
      </c>
      <c r="N2501" t="b">
        <v>0</v>
      </c>
      <c r="O2501">
        <v>170</v>
      </c>
      <c r="P2501" t="b">
        <v>1</v>
      </c>
      <c r="Q2501" t="s">
        <v>8277</v>
      </c>
      <c r="R2501" s="10" t="s">
        <v>8323</v>
      </c>
      <c r="S2501" t="s">
        <v>8327</v>
      </c>
      <c r="T2501">
        <f t="shared" si="197"/>
        <v>203</v>
      </c>
      <c r="U2501">
        <f t="shared" si="198"/>
        <v>47.68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4">
        <f t="shared" si="195"/>
        <v>41053.772858796299</v>
      </c>
      <c r="L2502" s="13">
        <f t="shared" si="199"/>
        <v>2012</v>
      </c>
      <c r="M2502" s="14">
        <f t="shared" si="196"/>
        <v>41083.772858796299</v>
      </c>
      <c r="N2502" t="b">
        <v>0</v>
      </c>
      <c r="O2502">
        <v>29</v>
      </c>
      <c r="P2502" t="b">
        <v>1</v>
      </c>
      <c r="Q2502" t="s">
        <v>8277</v>
      </c>
      <c r="R2502" s="10" t="s">
        <v>8323</v>
      </c>
      <c r="S2502" t="s">
        <v>8327</v>
      </c>
      <c r="T2502">
        <f t="shared" si="197"/>
        <v>113</v>
      </c>
      <c r="U2502">
        <f t="shared" si="198"/>
        <v>23.45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4">
        <f t="shared" si="195"/>
        <v>42244.776666666665</v>
      </c>
      <c r="L2503" s="13">
        <f t="shared" si="199"/>
        <v>2015</v>
      </c>
      <c r="M2503" s="14">
        <f t="shared" si="196"/>
        <v>42274.776666666665</v>
      </c>
      <c r="N2503" t="b">
        <v>0</v>
      </c>
      <c r="O2503">
        <v>7</v>
      </c>
      <c r="P2503" t="b">
        <v>0</v>
      </c>
      <c r="Q2503" t="s">
        <v>8297</v>
      </c>
      <c r="R2503" s="10" t="s">
        <v>8334</v>
      </c>
      <c r="S2503" t="s">
        <v>8351</v>
      </c>
      <c r="T2503">
        <f t="shared" si="197"/>
        <v>3</v>
      </c>
      <c r="U2503">
        <f t="shared" si="198"/>
        <v>40.14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4">
        <f t="shared" si="195"/>
        <v>41858.825439814813</v>
      </c>
      <c r="L2504" s="13">
        <f t="shared" si="199"/>
        <v>2014</v>
      </c>
      <c r="M2504" s="14">
        <f t="shared" si="196"/>
        <v>41903.825439814813</v>
      </c>
      <c r="N2504" t="b">
        <v>0</v>
      </c>
      <c r="O2504">
        <v>5</v>
      </c>
      <c r="P2504" t="b">
        <v>0</v>
      </c>
      <c r="Q2504" t="s">
        <v>8297</v>
      </c>
      <c r="R2504" s="10" t="s">
        <v>8334</v>
      </c>
      <c r="S2504" t="s">
        <v>8351</v>
      </c>
      <c r="T2504">
        <f t="shared" si="197"/>
        <v>0</v>
      </c>
      <c r="U2504">
        <f t="shared" si="198"/>
        <v>17.2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4">
        <f t="shared" si="195"/>
        <v>42498.899398148147</v>
      </c>
      <c r="L2505" s="13">
        <f t="shared" si="199"/>
        <v>2016</v>
      </c>
      <c r="M2505" s="14">
        <f t="shared" si="196"/>
        <v>42528.879166666666</v>
      </c>
      <c r="N2505" t="b">
        <v>0</v>
      </c>
      <c r="O2505">
        <v>0</v>
      </c>
      <c r="P2505" t="b">
        <v>0</v>
      </c>
      <c r="Q2505" t="s">
        <v>8297</v>
      </c>
      <c r="R2505" s="10" t="s">
        <v>8334</v>
      </c>
      <c r="S2505" t="s">
        <v>8351</v>
      </c>
      <c r="T2505">
        <f t="shared" si="197"/>
        <v>0</v>
      </c>
      <c r="U2505">
        <f t="shared" si="198"/>
        <v>0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4">
        <f t="shared" ref="K2506:K2569" si="200">(((J2506/60)/60)/24)+DATE(1970,1,1)</f>
        <v>41928.015439814815</v>
      </c>
      <c r="L2506" s="13">
        <f t="shared" si="199"/>
        <v>2014</v>
      </c>
      <c r="M2506" s="14">
        <f t="shared" ref="M2506:M2569" si="201">(((I2506/60)/60)/24)+DATE(1970,1,1)</f>
        <v>41958.057106481487</v>
      </c>
      <c r="N2506" t="b">
        <v>0</v>
      </c>
      <c r="O2506">
        <v>0</v>
      </c>
      <c r="P2506" t="b">
        <v>0</v>
      </c>
      <c r="Q2506" t="s">
        <v>8297</v>
      </c>
      <c r="R2506" s="10" t="s">
        <v>8334</v>
      </c>
      <c r="S2506" t="s">
        <v>8351</v>
      </c>
      <c r="T2506">
        <f t="shared" ref="T2506:T2569" si="202">ROUND(E2506/D2506*100,0)</f>
        <v>0</v>
      </c>
      <c r="U2506">
        <f t="shared" ref="U2506:U2569" si="203">IFERROR(ROUND(E2506/O2506,2),0)</f>
        <v>0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4">
        <f t="shared" si="200"/>
        <v>42047.05574074074</v>
      </c>
      <c r="L2507" s="13">
        <f t="shared" si="199"/>
        <v>2015</v>
      </c>
      <c r="M2507" s="14">
        <f t="shared" si="201"/>
        <v>42077.014074074075</v>
      </c>
      <c r="N2507" t="b">
        <v>0</v>
      </c>
      <c r="O2507">
        <v>0</v>
      </c>
      <c r="P2507" t="b">
        <v>0</v>
      </c>
      <c r="Q2507" t="s">
        <v>8297</v>
      </c>
      <c r="R2507" s="10" t="s">
        <v>8334</v>
      </c>
      <c r="S2507" t="s">
        <v>8351</v>
      </c>
      <c r="T2507">
        <f t="shared" si="202"/>
        <v>0</v>
      </c>
      <c r="U2507">
        <f t="shared" si="203"/>
        <v>0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4">
        <f t="shared" si="200"/>
        <v>42258.297094907408</v>
      </c>
      <c r="L2508" s="13">
        <f t="shared" si="199"/>
        <v>2015</v>
      </c>
      <c r="M2508" s="14">
        <f t="shared" si="201"/>
        <v>42280.875</v>
      </c>
      <c r="N2508" t="b">
        <v>0</v>
      </c>
      <c r="O2508">
        <v>2</v>
      </c>
      <c r="P2508" t="b">
        <v>0</v>
      </c>
      <c r="Q2508" t="s">
        <v>8297</v>
      </c>
      <c r="R2508" s="10" t="s">
        <v>8334</v>
      </c>
      <c r="S2508" t="s">
        <v>8351</v>
      </c>
      <c r="T2508">
        <f t="shared" si="202"/>
        <v>1</v>
      </c>
      <c r="U2508">
        <f t="shared" si="203"/>
        <v>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4">
        <f t="shared" si="200"/>
        <v>42105.072962962964</v>
      </c>
      <c r="L2509" s="13">
        <f t="shared" si="199"/>
        <v>2015</v>
      </c>
      <c r="M2509" s="14">
        <f t="shared" si="201"/>
        <v>42135.072962962964</v>
      </c>
      <c r="N2509" t="b">
        <v>0</v>
      </c>
      <c r="O2509">
        <v>0</v>
      </c>
      <c r="P2509" t="b">
        <v>0</v>
      </c>
      <c r="Q2509" t="s">
        <v>8297</v>
      </c>
      <c r="R2509" s="10" t="s">
        <v>8334</v>
      </c>
      <c r="S2509" t="s">
        <v>8351</v>
      </c>
      <c r="T2509">
        <f t="shared" si="202"/>
        <v>0</v>
      </c>
      <c r="U2509">
        <f t="shared" si="203"/>
        <v>0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4">
        <f t="shared" si="200"/>
        <v>41835.951782407406</v>
      </c>
      <c r="L2510" s="13">
        <f t="shared" si="199"/>
        <v>2014</v>
      </c>
      <c r="M2510" s="14">
        <f t="shared" si="201"/>
        <v>41865.951782407406</v>
      </c>
      <c r="N2510" t="b">
        <v>0</v>
      </c>
      <c r="O2510">
        <v>0</v>
      </c>
      <c r="P2510" t="b">
        <v>0</v>
      </c>
      <c r="Q2510" t="s">
        <v>8297</v>
      </c>
      <c r="R2510" s="10" t="s">
        <v>8334</v>
      </c>
      <c r="S2510" t="s">
        <v>8351</v>
      </c>
      <c r="T2510">
        <f t="shared" si="202"/>
        <v>0</v>
      </c>
      <c r="U2510">
        <f t="shared" si="203"/>
        <v>0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4">
        <f t="shared" si="200"/>
        <v>42058.809594907405</v>
      </c>
      <c r="L2511" s="13">
        <f t="shared" si="199"/>
        <v>2015</v>
      </c>
      <c r="M2511" s="14">
        <f t="shared" si="201"/>
        <v>42114.767928240741</v>
      </c>
      <c r="N2511" t="b">
        <v>0</v>
      </c>
      <c r="O2511">
        <v>28</v>
      </c>
      <c r="P2511" t="b">
        <v>0</v>
      </c>
      <c r="Q2511" t="s">
        <v>8297</v>
      </c>
      <c r="R2511" s="10" t="s">
        <v>8334</v>
      </c>
      <c r="S2511" t="s">
        <v>8351</v>
      </c>
      <c r="T2511">
        <f t="shared" si="202"/>
        <v>1</v>
      </c>
      <c r="U2511">
        <f t="shared" si="203"/>
        <v>35.71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4">
        <f t="shared" si="200"/>
        <v>42078.997361111105</v>
      </c>
      <c r="L2512" s="13">
        <f t="shared" si="199"/>
        <v>2015</v>
      </c>
      <c r="M2512" s="14">
        <f t="shared" si="201"/>
        <v>42138.997361111105</v>
      </c>
      <c r="N2512" t="b">
        <v>0</v>
      </c>
      <c r="O2512">
        <v>2</v>
      </c>
      <c r="P2512" t="b">
        <v>0</v>
      </c>
      <c r="Q2512" t="s">
        <v>8297</v>
      </c>
      <c r="R2512" s="10" t="s">
        <v>8334</v>
      </c>
      <c r="S2512" t="s">
        <v>8351</v>
      </c>
      <c r="T2512">
        <f t="shared" si="202"/>
        <v>0</v>
      </c>
      <c r="U2512">
        <f t="shared" si="203"/>
        <v>37.5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4">
        <f t="shared" si="200"/>
        <v>42371.446909722217</v>
      </c>
      <c r="L2513" s="13">
        <f t="shared" si="199"/>
        <v>2016</v>
      </c>
      <c r="M2513" s="14">
        <f t="shared" si="201"/>
        <v>42401.446909722217</v>
      </c>
      <c r="N2513" t="b">
        <v>0</v>
      </c>
      <c r="O2513">
        <v>0</v>
      </c>
      <c r="P2513" t="b">
        <v>0</v>
      </c>
      <c r="Q2513" t="s">
        <v>8297</v>
      </c>
      <c r="R2513" s="10" t="s">
        <v>8334</v>
      </c>
      <c r="S2513" t="s">
        <v>8351</v>
      </c>
      <c r="T2513">
        <f t="shared" si="202"/>
        <v>0</v>
      </c>
      <c r="U2513">
        <f t="shared" si="203"/>
        <v>0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4">
        <f t="shared" si="200"/>
        <v>41971.876863425925</v>
      </c>
      <c r="L2514" s="13">
        <f t="shared" si="199"/>
        <v>2014</v>
      </c>
      <c r="M2514" s="14">
        <f t="shared" si="201"/>
        <v>41986.876863425925</v>
      </c>
      <c r="N2514" t="b">
        <v>0</v>
      </c>
      <c r="O2514">
        <v>0</v>
      </c>
      <c r="P2514" t="b">
        <v>0</v>
      </c>
      <c r="Q2514" t="s">
        <v>8297</v>
      </c>
      <c r="R2514" s="10" t="s">
        <v>8334</v>
      </c>
      <c r="S2514" t="s">
        <v>8351</v>
      </c>
      <c r="T2514">
        <f t="shared" si="202"/>
        <v>0</v>
      </c>
      <c r="U2514">
        <f t="shared" si="203"/>
        <v>0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4">
        <f t="shared" si="200"/>
        <v>42732.00681712963</v>
      </c>
      <c r="L2515" s="13">
        <f t="shared" si="199"/>
        <v>2016</v>
      </c>
      <c r="M2515" s="14">
        <f t="shared" si="201"/>
        <v>42792.00681712963</v>
      </c>
      <c r="N2515" t="b">
        <v>0</v>
      </c>
      <c r="O2515">
        <v>0</v>
      </c>
      <c r="P2515" t="b">
        <v>0</v>
      </c>
      <c r="Q2515" t="s">
        <v>8297</v>
      </c>
      <c r="R2515" s="10" t="s">
        <v>8334</v>
      </c>
      <c r="S2515" t="s">
        <v>8351</v>
      </c>
      <c r="T2515">
        <f t="shared" si="202"/>
        <v>0</v>
      </c>
      <c r="U2515">
        <f t="shared" si="203"/>
        <v>0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4">
        <f t="shared" si="200"/>
        <v>41854.389780092592</v>
      </c>
      <c r="L2516" s="13">
        <f t="shared" si="199"/>
        <v>2014</v>
      </c>
      <c r="M2516" s="14">
        <f t="shared" si="201"/>
        <v>41871.389780092592</v>
      </c>
      <c r="N2516" t="b">
        <v>0</v>
      </c>
      <c r="O2516">
        <v>4</v>
      </c>
      <c r="P2516" t="b">
        <v>0</v>
      </c>
      <c r="Q2516" t="s">
        <v>8297</v>
      </c>
      <c r="R2516" s="10" t="s">
        <v>8334</v>
      </c>
      <c r="S2516" t="s">
        <v>8351</v>
      </c>
      <c r="T2516">
        <f t="shared" si="202"/>
        <v>2</v>
      </c>
      <c r="U2516">
        <f t="shared" si="203"/>
        <v>52.5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4">
        <f t="shared" si="200"/>
        <v>42027.839733796296</v>
      </c>
      <c r="L2517" s="13">
        <f t="shared" si="199"/>
        <v>2015</v>
      </c>
      <c r="M2517" s="14">
        <f t="shared" si="201"/>
        <v>42057.839733796296</v>
      </c>
      <c r="N2517" t="b">
        <v>0</v>
      </c>
      <c r="O2517">
        <v>12</v>
      </c>
      <c r="P2517" t="b">
        <v>0</v>
      </c>
      <c r="Q2517" t="s">
        <v>8297</v>
      </c>
      <c r="R2517" s="10" t="s">
        <v>8334</v>
      </c>
      <c r="S2517" t="s">
        <v>8351</v>
      </c>
      <c r="T2517">
        <f t="shared" si="202"/>
        <v>19</v>
      </c>
      <c r="U2517">
        <f t="shared" si="203"/>
        <v>77.5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4">
        <f t="shared" si="200"/>
        <v>41942.653379629628</v>
      </c>
      <c r="L2518" s="13">
        <f t="shared" si="199"/>
        <v>2014</v>
      </c>
      <c r="M2518" s="14">
        <f t="shared" si="201"/>
        <v>41972.6950462963</v>
      </c>
      <c r="N2518" t="b">
        <v>0</v>
      </c>
      <c r="O2518">
        <v>0</v>
      </c>
      <c r="P2518" t="b">
        <v>0</v>
      </c>
      <c r="Q2518" t="s">
        <v>8297</v>
      </c>
      <c r="R2518" s="10" t="s">
        <v>8334</v>
      </c>
      <c r="S2518" t="s">
        <v>8351</v>
      </c>
      <c r="T2518">
        <f t="shared" si="202"/>
        <v>0</v>
      </c>
      <c r="U2518">
        <f t="shared" si="203"/>
        <v>0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4">
        <f t="shared" si="200"/>
        <v>42052.802430555559</v>
      </c>
      <c r="L2519" s="13">
        <f t="shared" si="199"/>
        <v>2015</v>
      </c>
      <c r="M2519" s="14">
        <f t="shared" si="201"/>
        <v>42082.760763888888</v>
      </c>
      <c r="N2519" t="b">
        <v>0</v>
      </c>
      <c r="O2519">
        <v>33</v>
      </c>
      <c r="P2519" t="b">
        <v>0</v>
      </c>
      <c r="Q2519" t="s">
        <v>8297</v>
      </c>
      <c r="R2519" s="10" t="s">
        <v>8334</v>
      </c>
      <c r="S2519" t="s">
        <v>8351</v>
      </c>
      <c r="T2519">
        <f t="shared" si="202"/>
        <v>10</v>
      </c>
      <c r="U2519">
        <f t="shared" si="203"/>
        <v>53.55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4">
        <f t="shared" si="200"/>
        <v>41926.680879629632</v>
      </c>
      <c r="L2520" s="13">
        <f t="shared" si="199"/>
        <v>2014</v>
      </c>
      <c r="M2520" s="14">
        <f t="shared" si="201"/>
        <v>41956.722546296296</v>
      </c>
      <c r="N2520" t="b">
        <v>0</v>
      </c>
      <c r="O2520">
        <v>0</v>
      </c>
      <c r="P2520" t="b">
        <v>0</v>
      </c>
      <c r="Q2520" t="s">
        <v>8297</v>
      </c>
      <c r="R2520" s="10" t="s">
        <v>8334</v>
      </c>
      <c r="S2520" t="s">
        <v>8351</v>
      </c>
      <c r="T2520">
        <f t="shared" si="202"/>
        <v>0</v>
      </c>
      <c r="U2520">
        <f t="shared" si="203"/>
        <v>0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4">
        <f t="shared" si="200"/>
        <v>41809.155138888891</v>
      </c>
      <c r="L2521" s="13">
        <f t="shared" si="199"/>
        <v>2014</v>
      </c>
      <c r="M2521" s="14">
        <f t="shared" si="201"/>
        <v>41839.155138888891</v>
      </c>
      <c r="N2521" t="b">
        <v>0</v>
      </c>
      <c r="O2521">
        <v>4</v>
      </c>
      <c r="P2521" t="b">
        <v>0</v>
      </c>
      <c r="Q2521" t="s">
        <v>8297</v>
      </c>
      <c r="R2521" s="10" t="s">
        <v>8334</v>
      </c>
      <c r="S2521" t="s">
        <v>8351</v>
      </c>
      <c r="T2521">
        <f t="shared" si="202"/>
        <v>0</v>
      </c>
      <c r="U2521">
        <f t="shared" si="203"/>
        <v>16.25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4">
        <f t="shared" si="200"/>
        <v>42612.600520833337</v>
      </c>
      <c r="L2522" s="13">
        <f t="shared" si="199"/>
        <v>2016</v>
      </c>
      <c r="M2522" s="14">
        <f t="shared" si="201"/>
        <v>42658.806249999994</v>
      </c>
      <c r="N2522" t="b">
        <v>0</v>
      </c>
      <c r="O2522">
        <v>0</v>
      </c>
      <c r="P2522" t="b">
        <v>0</v>
      </c>
      <c r="Q2522" t="s">
        <v>8297</v>
      </c>
      <c r="R2522" s="10" t="s">
        <v>8334</v>
      </c>
      <c r="S2522" t="s">
        <v>8351</v>
      </c>
      <c r="T2522">
        <f t="shared" si="202"/>
        <v>0</v>
      </c>
      <c r="U2522">
        <f t="shared" si="203"/>
        <v>0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4">
        <f t="shared" si="200"/>
        <v>42269.967835648145</v>
      </c>
      <c r="L2523" s="13">
        <f t="shared" si="199"/>
        <v>2015</v>
      </c>
      <c r="M2523" s="14">
        <f t="shared" si="201"/>
        <v>42290.967835648145</v>
      </c>
      <c r="N2523" t="b">
        <v>0</v>
      </c>
      <c r="O2523">
        <v>132</v>
      </c>
      <c r="P2523" t="b">
        <v>1</v>
      </c>
      <c r="Q2523" t="s">
        <v>8298</v>
      </c>
      <c r="R2523" s="10" t="s">
        <v>8323</v>
      </c>
      <c r="S2523" t="s">
        <v>8352</v>
      </c>
      <c r="T2523">
        <f t="shared" si="202"/>
        <v>109</v>
      </c>
      <c r="U2523">
        <f t="shared" si="203"/>
        <v>103.68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4">
        <f t="shared" si="200"/>
        <v>42460.573611111111</v>
      </c>
      <c r="L2524" s="13">
        <f t="shared" si="199"/>
        <v>2016</v>
      </c>
      <c r="M2524" s="14">
        <f t="shared" si="201"/>
        <v>42482.619444444441</v>
      </c>
      <c r="N2524" t="b">
        <v>0</v>
      </c>
      <c r="O2524">
        <v>27</v>
      </c>
      <c r="P2524" t="b">
        <v>1</v>
      </c>
      <c r="Q2524" t="s">
        <v>8298</v>
      </c>
      <c r="R2524" s="10" t="s">
        <v>8323</v>
      </c>
      <c r="S2524" t="s">
        <v>8352</v>
      </c>
      <c r="T2524">
        <f t="shared" si="202"/>
        <v>100</v>
      </c>
      <c r="U2524">
        <f t="shared" si="203"/>
        <v>185.19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4">
        <f t="shared" si="200"/>
        <v>41930.975601851853</v>
      </c>
      <c r="L2525" s="13">
        <f t="shared" si="199"/>
        <v>2014</v>
      </c>
      <c r="M2525" s="14">
        <f t="shared" si="201"/>
        <v>41961.017268518524</v>
      </c>
      <c r="N2525" t="b">
        <v>0</v>
      </c>
      <c r="O2525">
        <v>26</v>
      </c>
      <c r="P2525" t="b">
        <v>1</v>
      </c>
      <c r="Q2525" t="s">
        <v>8298</v>
      </c>
      <c r="R2525" s="10" t="s">
        <v>8323</v>
      </c>
      <c r="S2525" t="s">
        <v>8352</v>
      </c>
      <c r="T2525">
        <f t="shared" si="202"/>
        <v>156</v>
      </c>
      <c r="U2525">
        <f t="shared" si="203"/>
        <v>54.15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4">
        <f t="shared" si="200"/>
        <v>41961.807372685187</v>
      </c>
      <c r="L2526" s="13">
        <f t="shared" si="199"/>
        <v>2014</v>
      </c>
      <c r="M2526" s="14">
        <f t="shared" si="201"/>
        <v>41994.1875</v>
      </c>
      <c r="N2526" t="b">
        <v>0</v>
      </c>
      <c r="O2526">
        <v>43</v>
      </c>
      <c r="P2526" t="b">
        <v>1</v>
      </c>
      <c r="Q2526" t="s">
        <v>8298</v>
      </c>
      <c r="R2526" s="10" t="s">
        <v>8323</v>
      </c>
      <c r="S2526" t="s">
        <v>8352</v>
      </c>
      <c r="T2526">
        <f t="shared" si="202"/>
        <v>102</v>
      </c>
      <c r="U2526">
        <f t="shared" si="203"/>
        <v>177.21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4">
        <f t="shared" si="200"/>
        <v>41058.844571759262</v>
      </c>
      <c r="L2527" s="13">
        <f t="shared" si="199"/>
        <v>2012</v>
      </c>
      <c r="M2527" s="14">
        <f t="shared" si="201"/>
        <v>41088.844571759262</v>
      </c>
      <c r="N2527" t="b">
        <v>0</v>
      </c>
      <c r="O2527">
        <v>80</v>
      </c>
      <c r="P2527" t="b">
        <v>1</v>
      </c>
      <c r="Q2527" t="s">
        <v>8298</v>
      </c>
      <c r="R2527" s="10" t="s">
        <v>8323</v>
      </c>
      <c r="S2527" t="s">
        <v>8352</v>
      </c>
      <c r="T2527">
        <f t="shared" si="202"/>
        <v>100</v>
      </c>
      <c r="U2527">
        <f t="shared" si="203"/>
        <v>100.33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4">
        <f t="shared" si="200"/>
        <v>41953.091134259259</v>
      </c>
      <c r="L2528" s="13">
        <f t="shared" si="199"/>
        <v>2014</v>
      </c>
      <c r="M2528" s="14">
        <f t="shared" si="201"/>
        <v>41981.207638888889</v>
      </c>
      <c r="N2528" t="b">
        <v>0</v>
      </c>
      <c r="O2528">
        <v>33</v>
      </c>
      <c r="P2528" t="b">
        <v>1</v>
      </c>
      <c r="Q2528" t="s">
        <v>8298</v>
      </c>
      <c r="R2528" s="10" t="s">
        <v>8323</v>
      </c>
      <c r="S2528" t="s">
        <v>8352</v>
      </c>
      <c r="T2528">
        <f t="shared" si="202"/>
        <v>113</v>
      </c>
      <c r="U2528">
        <f t="shared" si="203"/>
        <v>136.91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4">
        <f t="shared" si="200"/>
        <v>41546.75105324074</v>
      </c>
      <c r="L2529" s="13">
        <f t="shared" si="199"/>
        <v>2013</v>
      </c>
      <c r="M2529" s="14">
        <f t="shared" si="201"/>
        <v>41565.165972222225</v>
      </c>
      <c r="N2529" t="b">
        <v>0</v>
      </c>
      <c r="O2529">
        <v>71</v>
      </c>
      <c r="P2529" t="b">
        <v>1</v>
      </c>
      <c r="Q2529" t="s">
        <v>8298</v>
      </c>
      <c r="R2529" s="10" t="s">
        <v>8323</v>
      </c>
      <c r="S2529" t="s">
        <v>8352</v>
      </c>
      <c r="T2529">
        <f t="shared" si="202"/>
        <v>102</v>
      </c>
      <c r="U2529">
        <f t="shared" si="203"/>
        <v>57.54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4">
        <f t="shared" si="200"/>
        <v>42217.834525462968</v>
      </c>
      <c r="L2530" s="13">
        <f t="shared" si="199"/>
        <v>2015</v>
      </c>
      <c r="M2530" s="14">
        <f t="shared" si="201"/>
        <v>42236.458333333328</v>
      </c>
      <c r="N2530" t="b">
        <v>0</v>
      </c>
      <c r="O2530">
        <v>81</v>
      </c>
      <c r="P2530" t="b">
        <v>1</v>
      </c>
      <c r="Q2530" t="s">
        <v>8298</v>
      </c>
      <c r="R2530" s="10" t="s">
        <v>8323</v>
      </c>
      <c r="S2530" t="s">
        <v>8352</v>
      </c>
      <c r="T2530">
        <f t="shared" si="202"/>
        <v>107</v>
      </c>
      <c r="U2530">
        <f t="shared" si="203"/>
        <v>52.96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4">
        <f t="shared" si="200"/>
        <v>40948.080729166664</v>
      </c>
      <c r="L2531" s="13">
        <f t="shared" si="199"/>
        <v>2012</v>
      </c>
      <c r="M2531" s="14">
        <f t="shared" si="201"/>
        <v>40993.0390625</v>
      </c>
      <c r="N2531" t="b">
        <v>0</v>
      </c>
      <c r="O2531">
        <v>76</v>
      </c>
      <c r="P2531" t="b">
        <v>1</v>
      </c>
      <c r="Q2531" t="s">
        <v>8298</v>
      </c>
      <c r="R2531" s="10" t="s">
        <v>8323</v>
      </c>
      <c r="S2531" t="s">
        <v>8352</v>
      </c>
      <c r="T2531">
        <f t="shared" si="202"/>
        <v>104</v>
      </c>
      <c r="U2531">
        <f t="shared" si="203"/>
        <v>82.33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4">
        <f t="shared" si="200"/>
        <v>42081.864641203705</v>
      </c>
      <c r="L2532" s="13">
        <f t="shared" si="199"/>
        <v>2015</v>
      </c>
      <c r="M2532" s="14">
        <f t="shared" si="201"/>
        <v>42114.201388888891</v>
      </c>
      <c r="N2532" t="b">
        <v>0</v>
      </c>
      <c r="O2532">
        <v>48</v>
      </c>
      <c r="P2532" t="b">
        <v>1</v>
      </c>
      <c r="Q2532" t="s">
        <v>8298</v>
      </c>
      <c r="R2532" s="10" t="s">
        <v>8323</v>
      </c>
      <c r="S2532" t="s">
        <v>8352</v>
      </c>
      <c r="T2532">
        <f t="shared" si="202"/>
        <v>100</v>
      </c>
      <c r="U2532">
        <f t="shared" si="203"/>
        <v>135.41999999999999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4">
        <f t="shared" si="200"/>
        <v>42208.680023148147</v>
      </c>
      <c r="L2533" s="13">
        <f t="shared" si="199"/>
        <v>2015</v>
      </c>
      <c r="M2533" s="14">
        <f t="shared" si="201"/>
        <v>42231.165972222225</v>
      </c>
      <c r="N2533" t="b">
        <v>0</v>
      </c>
      <c r="O2533">
        <v>61</v>
      </c>
      <c r="P2533" t="b">
        <v>1</v>
      </c>
      <c r="Q2533" t="s">
        <v>8298</v>
      </c>
      <c r="R2533" s="10" t="s">
        <v>8323</v>
      </c>
      <c r="S2533" t="s">
        <v>8352</v>
      </c>
      <c r="T2533">
        <f t="shared" si="202"/>
        <v>100</v>
      </c>
      <c r="U2533">
        <f t="shared" si="203"/>
        <v>74.069999999999993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4">
        <f t="shared" si="200"/>
        <v>41107.849143518521</v>
      </c>
      <c r="L2534" s="13">
        <f t="shared" si="199"/>
        <v>2012</v>
      </c>
      <c r="M2534" s="14">
        <f t="shared" si="201"/>
        <v>41137.849143518521</v>
      </c>
      <c r="N2534" t="b">
        <v>0</v>
      </c>
      <c r="O2534">
        <v>60</v>
      </c>
      <c r="P2534" t="b">
        <v>1</v>
      </c>
      <c r="Q2534" t="s">
        <v>8298</v>
      </c>
      <c r="R2534" s="10" t="s">
        <v>8323</v>
      </c>
      <c r="S2534" t="s">
        <v>8352</v>
      </c>
      <c r="T2534">
        <f t="shared" si="202"/>
        <v>126</v>
      </c>
      <c r="U2534">
        <f t="shared" si="203"/>
        <v>84.08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4">
        <f t="shared" si="200"/>
        <v>41304.751284722224</v>
      </c>
      <c r="L2535" s="13">
        <f t="shared" si="199"/>
        <v>2013</v>
      </c>
      <c r="M2535" s="14">
        <f t="shared" si="201"/>
        <v>41334.750787037039</v>
      </c>
      <c r="N2535" t="b">
        <v>0</v>
      </c>
      <c r="O2535">
        <v>136</v>
      </c>
      <c r="P2535" t="b">
        <v>1</v>
      </c>
      <c r="Q2535" t="s">
        <v>8298</v>
      </c>
      <c r="R2535" s="10" t="s">
        <v>8323</v>
      </c>
      <c r="S2535" t="s">
        <v>8352</v>
      </c>
      <c r="T2535">
        <f t="shared" si="202"/>
        <v>111</v>
      </c>
      <c r="U2535">
        <f t="shared" si="203"/>
        <v>61.03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4">
        <f t="shared" si="200"/>
        <v>40127.700370370374</v>
      </c>
      <c r="L2536" s="13">
        <f t="shared" si="199"/>
        <v>2009</v>
      </c>
      <c r="M2536" s="14">
        <f t="shared" si="201"/>
        <v>40179.25</v>
      </c>
      <c r="N2536" t="b">
        <v>0</v>
      </c>
      <c r="O2536">
        <v>14</v>
      </c>
      <c r="P2536" t="b">
        <v>1</v>
      </c>
      <c r="Q2536" t="s">
        <v>8298</v>
      </c>
      <c r="R2536" s="10" t="s">
        <v>8323</v>
      </c>
      <c r="S2536" t="s">
        <v>8352</v>
      </c>
      <c r="T2536">
        <f t="shared" si="202"/>
        <v>105</v>
      </c>
      <c r="U2536">
        <f t="shared" si="203"/>
        <v>150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4">
        <f t="shared" si="200"/>
        <v>41943.791030092594</v>
      </c>
      <c r="L2537" s="13">
        <f t="shared" si="199"/>
        <v>2014</v>
      </c>
      <c r="M2537" s="14">
        <f t="shared" si="201"/>
        <v>41974.832696759258</v>
      </c>
      <c r="N2537" t="b">
        <v>0</v>
      </c>
      <c r="O2537">
        <v>78</v>
      </c>
      <c r="P2537" t="b">
        <v>1</v>
      </c>
      <c r="Q2537" t="s">
        <v>8298</v>
      </c>
      <c r="R2537" s="10" t="s">
        <v>8323</v>
      </c>
      <c r="S2537" t="s">
        <v>8352</v>
      </c>
      <c r="T2537">
        <f t="shared" si="202"/>
        <v>104</v>
      </c>
      <c r="U2537">
        <f t="shared" si="203"/>
        <v>266.08999999999997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4">
        <f t="shared" si="200"/>
        <v>41464.106087962966</v>
      </c>
      <c r="L2538" s="13">
        <f t="shared" si="199"/>
        <v>2013</v>
      </c>
      <c r="M2538" s="14">
        <f t="shared" si="201"/>
        <v>41485.106087962966</v>
      </c>
      <c r="N2538" t="b">
        <v>0</v>
      </c>
      <c r="O2538">
        <v>4</v>
      </c>
      <c r="P2538" t="b">
        <v>1</v>
      </c>
      <c r="Q2538" t="s">
        <v>8298</v>
      </c>
      <c r="R2538" s="10" t="s">
        <v>8323</v>
      </c>
      <c r="S2538" t="s">
        <v>8352</v>
      </c>
      <c r="T2538">
        <f t="shared" si="202"/>
        <v>116</v>
      </c>
      <c r="U2538">
        <f t="shared" si="203"/>
        <v>7.25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4">
        <f t="shared" si="200"/>
        <v>40696.648784722223</v>
      </c>
      <c r="L2539" s="13">
        <f t="shared" si="199"/>
        <v>2011</v>
      </c>
      <c r="M2539" s="14">
        <f t="shared" si="201"/>
        <v>40756.648784722223</v>
      </c>
      <c r="N2539" t="b">
        <v>0</v>
      </c>
      <c r="O2539">
        <v>11</v>
      </c>
      <c r="P2539" t="b">
        <v>1</v>
      </c>
      <c r="Q2539" t="s">
        <v>8298</v>
      </c>
      <c r="R2539" s="10" t="s">
        <v>8323</v>
      </c>
      <c r="S2539" t="s">
        <v>8352</v>
      </c>
      <c r="T2539">
        <f t="shared" si="202"/>
        <v>110</v>
      </c>
      <c r="U2539">
        <f t="shared" si="203"/>
        <v>100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4">
        <f t="shared" si="200"/>
        <v>41298.509965277779</v>
      </c>
      <c r="L2540" s="13">
        <f t="shared" si="199"/>
        <v>2013</v>
      </c>
      <c r="M2540" s="14">
        <f t="shared" si="201"/>
        <v>41329.207638888889</v>
      </c>
      <c r="N2540" t="b">
        <v>0</v>
      </c>
      <c r="O2540">
        <v>185</v>
      </c>
      <c r="P2540" t="b">
        <v>1</v>
      </c>
      <c r="Q2540" t="s">
        <v>8298</v>
      </c>
      <c r="R2540" s="10" t="s">
        <v>8323</v>
      </c>
      <c r="S2540" t="s">
        <v>8352</v>
      </c>
      <c r="T2540">
        <f t="shared" si="202"/>
        <v>113</v>
      </c>
      <c r="U2540">
        <f t="shared" si="203"/>
        <v>109.96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4">
        <f t="shared" si="200"/>
        <v>41977.902222222227</v>
      </c>
      <c r="L2541" s="13">
        <f t="shared" si="199"/>
        <v>2014</v>
      </c>
      <c r="M2541" s="14">
        <f t="shared" si="201"/>
        <v>42037.902222222227</v>
      </c>
      <c r="N2541" t="b">
        <v>0</v>
      </c>
      <c r="O2541">
        <v>59</v>
      </c>
      <c r="P2541" t="b">
        <v>1</v>
      </c>
      <c r="Q2541" t="s">
        <v>8298</v>
      </c>
      <c r="R2541" s="10" t="s">
        <v>8323</v>
      </c>
      <c r="S2541" t="s">
        <v>8352</v>
      </c>
      <c r="T2541">
        <f t="shared" si="202"/>
        <v>100</v>
      </c>
      <c r="U2541">
        <f t="shared" si="203"/>
        <v>169.92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4">
        <f t="shared" si="200"/>
        <v>40785.675011574072</v>
      </c>
      <c r="L2542" s="13">
        <f t="shared" si="199"/>
        <v>2011</v>
      </c>
      <c r="M2542" s="14">
        <f t="shared" si="201"/>
        <v>40845.675011574072</v>
      </c>
      <c r="N2542" t="b">
        <v>0</v>
      </c>
      <c r="O2542">
        <v>27</v>
      </c>
      <c r="P2542" t="b">
        <v>1</v>
      </c>
      <c r="Q2542" t="s">
        <v>8298</v>
      </c>
      <c r="R2542" s="10" t="s">
        <v>8323</v>
      </c>
      <c r="S2542" t="s">
        <v>8352</v>
      </c>
      <c r="T2542">
        <f t="shared" si="202"/>
        <v>103</v>
      </c>
      <c r="U2542">
        <f t="shared" si="203"/>
        <v>95.74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4">
        <f t="shared" si="200"/>
        <v>41483.449282407404</v>
      </c>
      <c r="L2543" s="13">
        <f t="shared" si="199"/>
        <v>2013</v>
      </c>
      <c r="M2543" s="14">
        <f t="shared" si="201"/>
        <v>41543.449282407404</v>
      </c>
      <c r="N2543" t="b">
        <v>0</v>
      </c>
      <c r="O2543">
        <v>63</v>
      </c>
      <c r="P2543" t="b">
        <v>1</v>
      </c>
      <c r="Q2543" t="s">
        <v>8298</v>
      </c>
      <c r="R2543" s="10" t="s">
        <v>8323</v>
      </c>
      <c r="S2543" t="s">
        <v>8352</v>
      </c>
      <c r="T2543">
        <f t="shared" si="202"/>
        <v>107</v>
      </c>
      <c r="U2543">
        <f t="shared" si="203"/>
        <v>59.46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4">
        <f t="shared" si="200"/>
        <v>41509.426585648151</v>
      </c>
      <c r="L2544" s="13">
        <f t="shared" si="199"/>
        <v>2013</v>
      </c>
      <c r="M2544" s="14">
        <f t="shared" si="201"/>
        <v>41548.165972222225</v>
      </c>
      <c r="N2544" t="b">
        <v>0</v>
      </c>
      <c r="O2544">
        <v>13</v>
      </c>
      <c r="P2544" t="b">
        <v>1</v>
      </c>
      <c r="Q2544" t="s">
        <v>8298</v>
      </c>
      <c r="R2544" s="10" t="s">
        <v>8323</v>
      </c>
      <c r="S2544" t="s">
        <v>8352</v>
      </c>
      <c r="T2544">
        <f t="shared" si="202"/>
        <v>104</v>
      </c>
      <c r="U2544">
        <f t="shared" si="203"/>
        <v>55.77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4">
        <f t="shared" si="200"/>
        <v>40514.107615740737</v>
      </c>
      <c r="L2545" s="13">
        <f t="shared" si="199"/>
        <v>2010</v>
      </c>
      <c r="M2545" s="14">
        <f t="shared" si="201"/>
        <v>40545.125</v>
      </c>
      <c r="N2545" t="b">
        <v>0</v>
      </c>
      <c r="O2545">
        <v>13</v>
      </c>
      <c r="P2545" t="b">
        <v>1</v>
      </c>
      <c r="Q2545" t="s">
        <v>8298</v>
      </c>
      <c r="R2545" s="10" t="s">
        <v>8323</v>
      </c>
      <c r="S2545" t="s">
        <v>8352</v>
      </c>
      <c r="T2545">
        <f t="shared" si="202"/>
        <v>156</v>
      </c>
      <c r="U2545">
        <f t="shared" si="203"/>
        <v>30.08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4">
        <f t="shared" si="200"/>
        <v>41068.520474537036</v>
      </c>
      <c r="L2546" s="13">
        <f t="shared" si="199"/>
        <v>2012</v>
      </c>
      <c r="M2546" s="14">
        <f t="shared" si="201"/>
        <v>41098.520474537036</v>
      </c>
      <c r="N2546" t="b">
        <v>0</v>
      </c>
      <c r="O2546">
        <v>57</v>
      </c>
      <c r="P2546" t="b">
        <v>1</v>
      </c>
      <c r="Q2546" t="s">
        <v>8298</v>
      </c>
      <c r="R2546" s="10" t="s">
        <v>8323</v>
      </c>
      <c r="S2546" t="s">
        <v>8352</v>
      </c>
      <c r="T2546">
        <f t="shared" si="202"/>
        <v>101</v>
      </c>
      <c r="U2546">
        <f t="shared" si="203"/>
        <v>88.44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4">
        <f t="shared" si="200"/>
        <v>42027.13817129629</v>
      </c>
      <c r="L2547" s="13">
        <f t="shared" si="199"/>
        <v>2015</v>
      </c>
      <c r="M2547" s="14">
        <f t="shared" si="201"/>
        <v>42062.020833333328</v>
      </c>
      <c r="N2547" t="b">
        <v>0</v>
      </c>
      <c r="O2547">
        <v>61</v>
      </c>
      <c r="P2547" t="b">
        <v>1</v>
      </c>
      <c r="Q2547" t="s">
        <v>8298</v>
      </c>
      <c r="R2547" s="10" t="s">
        <v>8323</v>
      </c>
      <c r="S2547" t="s">
        <v>8352</v>
      </c>
      <c r="T2547">
        <f t="shared" si="202"/>
        <v>195</v>
      </c>
      <c r="U2547">
        <f t="shared" si="203"/>
        <v>64.03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4">
        <f t="shared" si="200"/>
        <v>41524.858553240738</v>
      </c>
      <c r="L2548" s="13">
        <f t="shared" si="199"/>
        <v>2013</v>
      </c>
      <c r="M2548" s="14">
        <f t="shared" si="201"/>
        <v>41552.208333333336</v>
      </c>
      <c r="N2548" t="b">
        <v>0</v>
      </c>
      <c r="O2548">
        <v>65</v>
      </c>
      <c r="P2548" t="b">
        <v>1</v>
      </c>
      <c r="Q2548" t="s">
        <v>8298</v>
      </c>
      <c r="R2548" s="10" t="s">
        <v>8323</v>
      </c>
      <c r="S2548" t="s">
        <v>8352</v>
      </c>
      <c r="T2548">
        <f t="shared" si="202"/>
        <v>112</v>
      </c>
      <c r="U2548">
        <f t="shared" si="203"/>
        <v>60.15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4">
        <f t="shared" si="200"/>
        <v>40973.773182870369</v>
      </c>
      <c r="L2549" s="13">
        <f t="shared" si="199"/>
        <v>2012</v>
      </c>
      <c r="M2549" s="14">
        <f t="shared" si="201"/>
        <v>41003.731516203705</v>
      </c>
      <c r="N2549" t="b">
        <v>0</v>
      </c>
      <c r="O2549">
        <v>134</v>
      </c>
      <c r="P2549" t="b">
        <v>1</v>
      </c>
      <c r="Q2549" t="s">
        <v>8298</v>
      </c>
      <c r="R2549" s="10" t="s">
        <v>8323</v>
      </c>
      <c r="S2549" t="s">
        <v>8352</v>
      </c>
      <c r="T2549">
        <f t="shared" si="202"/>
        <v>120</v>
      </c>
      <c r="U2549">
        <f t="shared" si="203"/>
        <v>49.19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4">
        <f t="shared" si="200"/>
        <v>42618.625428240746</v>
      </c>
      <c r="L2550" s="13">
        <f t="shared" si="199"/>
        <v>2016</v>
      </c>
      <c r="M2550" s="14">
        <f t="shared" si="201"/>
        <v>42643.185416666667</v>
      </c>
      <c r="N2550" t="b">
        <v>0</v>
      </c>
      <c r="O2550">
        <v>37</v>
      </c>
      <c r="P2550" t="b">
        <v>1</v>
      </c>
      <c r="Q2550" t="s">
        <v>8298</v>
      </c>
      <c r="R2550" s="10" t="s">
        <v>8323</v>
      </c>
      <c r="S2550" t="s">
        <v>8352</v>
      </c>
      <c r="T2550">
        <f t="shared" si="202"/>
        <v>102</v>
      </c>
      <c r="U2550">
        <f t="shared" si="203"/>
        <v>165.16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4">
        <f t="shared" si="200"/>
        <v>41390.757754629631</v>
      </c>
      <c r="L2551" s="13">
        <f t="shared" si="199"/>
        <v>2013</v>
      </c>
      <c r="M2551" s="14">
        <f t="shared" si="201"/>
        <v>41425.708333333336</v>
      </c>
      <c r="N2551" t="b">
        <v>0</v>
      </c>
      <c r="O2551">
        <v>37</v>
      </c>
      <c r="P2551" t="b">
        <v>1</v>
      </c>
      <c r="Q2551" t="s">
        <v>8298</v>
      </c>
      <c r="R2551" s="10" t="s">
        <v>8323</v>
      </c>
      <c r="S2551" t="s">
        <v>8352</v>
      </c>
      <c r="T2551">
        <f t="shared" si="202"/>
        <v>103</v>
      </c>
      <c r="U2551">
        <f t="shared" si="203"/>
        <v>43.62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4">
        <f t="shared" si="200"/>
        <v>42228.634328703702</v>
      </c>
      <c r="L2552" s="13">
        <f t="shared" si="199"/>
        <v>2015</v>
      </c>
      <c r="M2552" s="14">
        <f t="shared" si="201"/>
        <v>42285.165972222225</v>
      </c>
      <c r="N2552" t="b">
        <v>0</v>
      </c>
      <c r="O2552">
        <v>150</v>
      </c>
      <c r="P2552" t="b">
        <v>1</v>
      </c>
      <c r="Q2552" t="s">
        <v>8298</v>
      </c>
      <c r="R2552" s="10" t="s">
        <v>8323</v>
      </c>
      <c r="S2552" t="s">
        <v>8352</v>
      </c>
      <c r="T2552">
        <f t="shared" si="202"/>
        <v>101</v>
      </c>
      <c r="U2552">
        <f t="shared" si="203"/>
        <v>43.7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4">
        <f t="shared" si="200"/>
        <v>40961.252141203702</v>
      </c>
      <c r="L2553" s="13">
        <f t="shared" si="199"/>
        <v>2012</v>
      </c>
      <c r="M2553" s="14">
        <f t="shared" si="201"/>
        <v>40989.866666666669</v>
      </c>
      <c r="N2553" t="b">
        <v>0</v>
      </c>
      <c r="O2553">
        <v>56</v>
      </c>
      <c r="P2553" t="b">
        <v>1</v>
      </c>
      <c r="Q2553" t="s">
        <v>8298</v>
      </c>
      <c r="R2553" s="10" t="s">
        <v>8323</v>
      </c>
      <c r="S2553" t="s">
        <v>8352</v>
      </c>
      <c r="T2553">
        <f t="shared" si="202"/>
        <v>103</v>
      </c>
      <c r="U2553">
        <f t="shared" si="203"/>
        <v>67.42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4">
        <f t="shared" si="200"/>
        <v>42769.809965277775</v>
      </c>
      <c r="L2554" s="13">
        <f t="shared" si="199"/>
        <v>2017</v>
      </c>
      <c r="M2554" s="14">
        <f t="shared" si="201"/>
        <v>42799.809965277775</v>
      </c>
      <c r="N2554" t="b">
        <v>0</v>
      </c>
      <c r="O2554">
        <v>18</v>
      </c>
      <c r="P2554" t="b">
        <v>1</v>
      </c>
      <c r="Q2554" t="s">
        <v>8298</v>
      </c>
      <c r="R2554" s="10" t="s">
        <v>8323</v>
      </c>
      <c r="S2554" t="s">
        <v>8352</v>
      </c>
      <c r="T2554">
        <f t="shared" si="202"/>
        <v>107</v>
      </c>
      <c r="U2554">
        <f t="shared" si="203"/>
        <v>177.5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4">
        <f t="shared" si="200"/>
        <v>41113.199155092596</v>
      </c>
      <c r="L2555" s="13">
        <f t="shared" si="199"/>
        <v>2012</v>
      </c>
      <c r="M2555" s="14">
        <f t="shared" si="201"/>
        <v>41173.199155092596</v>
      </c>
      <c r="N2555" t="b">
        <v>0</v>
      </c>
      <c r="O2555">
        <v>60</v>
      </c>
      <c r="P2555" t="b">
        <v>1</v>
      </c>
      <c r="Q2555" t="s">
        <v>8298</v>
      </c>
      <c r="R2555" s="10" t="s">
        <v>8323</v>
      </c>
      <c r="S2555" t="s">
        <v>8352</v>
      </c>
      <c r="T2555">
        <f t="shared" si="202"/>
        <v>156</v>
      </c>
      <c r="U2555">
        <f t="shared" si="203"/>
        <v>38.880000000000003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4">
        <f t="shared" si="200"/>
        <v>42125.078275462962</v>
      </c>
      <c r="L2556" s="13">
        <f t="shared" si="199"/>
        <v>2015</v>
      </c>
      <c r="M2556" s="14">
        <f t="shared" si="201"/>
        <v>42156.165972222225</v>
      </c>
      <c r="N2556" t="b">
        <v>0</v>
      </c>
      <c r="O2556">
        <v>67</v>
      </c>
      <c r="P2556" t="b">
        <v>1</v>
      </c>
      <c r="Q2556" t="s">
        <v>8298</v>
      </c>
      <c r="R2556" s="10" t="s">
        <v>8323</v>
      </c>
      <c r="S2556" t="s">
        <v>8352</v>
      </c>
      <c r="T2556">
        <f t="shared" si="202"/>
        <v>123</v>
      </c>
      <c r="U2556">
        <f t="shared" si="203"/>
        <v>54.99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4">
        <f t="shared" si="200"/>
        <v>41026.655011574076</v>
      </c>
      <c r="L2557" s="13">
        <f t="shared" si="199"/>
        <v>2012</v>
      </c>
      <c r="M2557" s="14">
        <f t="shared" si="201"/>
        <v>41057.655011574076</v>
      </c>
      <c r="N2557" t="b">
        <v>0</v>
      </c>
      <c r="O2557">
        <v>35</v>
      </c>
      <c r="P2557" t="b">
        <v>1</v>
      </c>
      <c r="Q2557" t="s">
        <v>8298</v>
      </c>
      <c r="R2557" s="10" t="s">
        <v>8323</v>
      </c>
      <c r="S2557" t="s">
        <v>8352</v>
      </c>
      <c r="T2557">
        <f t="shared" si="202"/>
        <v>107</v>
      </c>
      <c r="U2557">
        <f t="shared" si="203"/>
        <v>61.34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4">
        <f t="shared" si="200"/>
        <v>41222.991400462961</v>
      </c>
      <c r="L2558" s="13">
        <f t="shared" si="199"/>
        <v>2012</v>
      </c>
      <c r="M2558" s="14">
        <f t="shared" si="201"/>
        <v>41267.991400462961</v>
      </c>
      <c r="N2558" t="b">
        <v>0</v>
      </c>
      <c r="O2558">
        <v>34</v>
      </c>
      <c r="P2558" t="b">
        <v>1</v>
      </c>
      <c r="Q2558" t="s">
        <v>8298</v>
      </c>
      <c r="R2558" s="10" t="s">
        <v>8323</v>
      </c>
      <c r="S2558" t="s">
        <v>8352</v>
      </c>
      <c r="T2558">
        <f t="shared" si="202"/>
        <v>106</v>
      </c>
      <c r="U2558">
        <f t="shared" si="203"/>
        <v>23.12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4">
        <f t="shared" si="200"/>
        <v>41744.745208333334</v>
      </c>
      <c r="L2559" s="13">
        <f t="shared" si="199"/>
        <v>2014</v>
      </c>
      <c r="M2559" s="14">
        <f t="shared" si="201"/>
        <v>41774.745208333334</v>
      </c>
      <c r="N2559" t="b">
        <v>0</v>
      </c>
      <c r="O2559">
        <v>36</v>
      </c>
      <c r="P2559" t="b">
        <v>1</v>
      </c>
      <c r="Q2559" t="s">
        <v>8298</v>
      </c>
      <c r="R2559" s="10" t="s">
        <v>8323</v>
      </c>
      <c r="S2559" t="s">
        <v>8352</v>
      </c>
      <c r="T2559">
        <f t="shared" si="202"/>
        <v>118</v>
      </c>
      <c r="U2559">
        <f t="shared" si="203"/>
        <v>29.61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4">
        <f t="shared" si="200"/>
        <v>42093.860023148154</v>
      </c>
      <c r="L2560" s="13">
        <f t="shared" si="199"/>
        <v>2015</v>
      </c>
      <c r="M2560" s="14">
        <f t="shared" si="201"/>
        <v>42125.582638888889</v>
      </c>
      <c r="N2560" t="b">
        <v>0</v>
      </c>
      <c r="O2560">
        <v>18</v>
      </c>
      <c r="P2560" t="b">
        <v>1</v>
      </c>
      <c r="Q2560" t="s">
        <v>8298</v>
      </c>
      <c r="R2560" s="10" t="s">
        <v>8323</v>
      </c>
      <c r="S2560" t="s">
        <v>8352</v>
      </c>
      <c r="T2560">
        <f t="shared" si="202"/>
        <v>109</v>
      </c>
      <c r="U2560">
        <f t="shared" si="203"/>
        <v>75.61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4">
        <f t="shared" si="200"/>
        <v>40829.873657407406</v>
      </c>
      <c r="L2561" s="13">
        <f t="shared" si="199"/>
        <v>2011</v>
      </c>
      <c r="M2561" s="14">
        <f t="shared" si="201"/>
        <v>40862.817361111112</v>
      </c>
      <c r="N2561" t="b">
        <v>0</v>
      </c>
      <c r="O2561">
        <v>25</v>
      </c>
      <c r="P2561" t="b">
        <v>1</v>
      </c>
      <c r="Q2561" t="s">
        <v>8298</v>
      </c>
      <c r="R2561" s="10" t="s">
        <v>8323</v>
      </c>
      <c r="S2561" t="s">
        <v>8352</v>
      </c>
      <c r="T2561">
        <f t="shared" si="202"/>
        <v>111</v>
      </c>
      <c r="U2561">
        <f t="shared" si="203"/>
        <v>35.6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4">
        <f t="shared" si="200"/>
        <v>42039.951087962967</v>
      </c>
      <c r="L2562" s="13">
        <f t="shared" si="199"/>
        <v>2015</v>
      </c>
      <c r="M2562" s="14">
        <f t="shared" si="201"/>
        <v>42069.951087962967</v>
      </c>
      <c r="N2562" t="b">
        <v>0</v>
      </c>
      <c r="O2562">
        <v>21</v>
      </c>
      <c r="P2562" t="b">
        <v>1</v>
      </c>
      <c r="Q2562" t="s">
        <v>8298</v>
      </c>
      <c r="R2562" s="10" t="s">
        <v>8323</v>
      </c>
      <c r="S2562" t="s">
        <v>8352</v>
      </c>
      <c r="T2562">
        <f t="shared" si="202"/>
        <v>100</v>
      </c>
      <c r="U2562">
        <f t="shared" si="203"/>
        <v>143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4">
        <f t="shared" si="200"/>
        <v>42260.528807870374</v>
      </c>
      <c r="L2563" s="13">
        <f t="shared" ref="L2563:L2626" si="204">YEAR(K2563)</f>
        <v>2015</v>
      </c>
      <c r="M2563" s="14">
        <f t="shared" si="201"/>
        <v>42290.528807870374</v>
      </c>
      <c r="N2563" t="b">
        <v>0</v>
      </c>
      <c r="O2563">
        <v>0</v>
      </c>
      <c r="P2563" t="b">
        <v>0</v>
      </c>
      <c r="Q2563" t="s">
        <v>8282</v>
      </c>
      <c r="R2563" s="10" t="s">
        <v>8334</v>
      </c>
      <c r="S2563" t="s">
        <v>8335</v>
      </c>
      <c r="T2563">
        <f t="shared" si="202"/>
        <v>0</v>
      </c>
      <c r="U2563">
        <f t="shared" si="203"/>
        <v>0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4">
        <f t="shared" si="200"/>
        <v>42594.524756944447</v>
      </c>
      <c r="L2564" s="13">
        <f t="shared" si="204"/>
        <v>2016</v>
      </c>
      <c r="M2564" s="14">
        <f t="shared" si="201"/>
        <v>42654.524756944447</v>
      </c>
      <c r="N2564" t="b">
        <v>0</v>
      </c>
      <c r="O2564">
        <v>3</v>
      </c>
      <c r="P2564" t="b">
        <v>0</v>
      </c>
      <c r="Q2564" t="s">
        <v>8282</v>
      </c>
      <c r="R2564" s="10" t="s">
        <v>8334</v>
      </c>
      <c r="S2564" t="s">
        <v>8335</v>
      </c>
      <c r="T2564">
        <f t="shared" si="202"/>
        <v>1</v>
      </c>
      <c r="U2564">
        <f t="shared" si="203"/>
        <v>25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4">
        <f t="shared" si="200"/>
        <v>42155.139479166668</v>
      </c>
      <c r="L2565" s="13">
        <f t="shared" si="204"/>
        <v>2015</v>
      </c>
      <c r="M2565" s="14">
        <f t="shared" si="201"/>
        <v>42215.139479166668</v>
      </c>
      <c r="N2565" t="b">
        <v>0</v>
      </c>
      <c r="O2565">
        <v>0</v>
      </c>
      <c r="P2565" t="b">
        <v>0</v>
      </c>
      <c r="Q2565" t="s">
        <v>8282</v>
      </c>
      <c r="R2565" s="10" t="s">
        <v>8334</v>
      </c>
      <c r="S2565" t="s">
        <v>8335</v>
      </c>
      <c r="T2565">
        <f t="shared" si="202"/>
        <v>0</v>
      </c>
      <c r="U2565">
        <f t="shared" si="203"/>
        <v>0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4">
        <f t="shared" si="200"/>
        <v>41822.040497685186</v>
      </c>
      <c r="L2566" s="13">
        <f t="shared" si="204"/>
        <v>2014</v>
      </c>
      <c r="M2566" s="14">
        <f t="shared" si="201"/>
        <v>41852.040497685186</v>
      </c>
      <c r="N2566" t="b">
        <v>0</v>
      </c>
      <c r="O2566">
        <v>0</v>
      </c>
      <c r="P2566" t="b">
        <v>0</v>
      </c>
      <c r="Q2566" t="s">
        <v>8282</v>
      </c>
      <c r="R2566" s="10" t="s">
        <v>8334</v>
      </c>
      <c r="S2566" t="s">
        <v>8335</v>
      </c>
      <c r="T2566">
        <f t="shared" si="202"/>
        <v>0</v>
      </c>
      <c r="U2566">
        <f t="shared" si="203"/>
        <v>0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4">
        <f t="shared" si="200"/>
        <v>42440.650335648148</v>
      </c>
      <c r="L2567" s="13">
        <f t="shared" si="204"/>
        <v>2016</v>
      </c>
      <c r="M2567" s="14">
        <f t="shared" si="201"/>
        <v>42499.868055555555</v>
      </c>
      <c r="N2567" t="b">
        <v>0</v>
      </c>
      <c r="O2567">
        <v>1</v>
      </c>
      <c r="P2567" t="b">
        <v>0</v>
      </c>
      <c r="Q2567" t="s">
        <v>8282</v>
      </c>
      <c r="R2567" s="10" t="s">
        <v>8334</v>
      </c>
      <c r="S2567" t="s">
        <v>8335</v>
      </c>
      <c r="T2567">
        <f t="shared" si="202"/>
        <v>1</v>
      </c>
      <c r="U2567">
        <f t="shared" si="203"/>
        <v>100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4">
        <f t="shared" si="200"/>
        <v>41842.980879629627</v>
      </c>
      <c r="L2568" s="13">
        <f t="shared" si="204"/>
        <v>2014</v>
      </c>
      <c r="M2568" s="14">
        <f t="shared" si="201"/>
        <v>41872.980879629627</v>
      </c>
      <c r="N2568" t="b">
        <v>0</v>
      </c>
      <c r="O2568">
        <v>0</v>
      </c>
      <c r="P2568" t="b">
        <v>0</v>
      </c>
      <c r="Q2568" t="s">
        <v>8282</v>
      </c>
      <c r="R2568" s="10" t="s">
        <v>8334</v>
      </c>
      <c r="S2568" t="s">
        <v>8335</v>
      </c>
      <c r="T2568">
        <f t="shared" si="202"/>
        <v>0</v>
      </c>
      <c r="U2568">
        <f t="shared" si="203"/>
        <v>0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4">
        <f t="shared" si="200"/>
        <v>42087.878912037035</v>
      </c>
      <c r="L2569" s="13">
        <f t="shared" si="204"/>
        <v>2015</v>
      </c>
      <c r="M2569" s="14">
        <f t="shared" si="201"/>
        <v>42117.878912037035</v>
      </c>
      <c r="N2569" t="b">
        <v>0</v>
      </c>
      <c r="O2569">
        <v>2</v>
      </c>
      <c r="P2569" t="b">
        <v>0</v>
      </c>
      <c r="Q2569" t="s">
        <v>8282</v>
      </c>
      <c r="R2569" s="10" t="s">
        <v>8334</v>
      </c>
      <c r="S2569" t="s">
        <v>8335</v>
      </c>
      <c r="T2569">
        <f t="shared" si="202"/>
        <v>0</v>
      </c>
      <c r="U2569">
        <f t="shared" si="203"/>
        <v>60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4">
        <f t="shared" ref="K2570:K2633" si="205">(((J2570/60)/60)/24)+DATE(1970,1,1)</f>
        <v>42584.666597222225</v>
      </c>
      <c r="L2570" s="13">
        <f t="shared" si="204"/>
        <v>2016</v>
      </c>
      <c r="M2570" s="14">
        <f t="shared" ref="M2570:M2633" si="206">(((I2570/60)/60)/24)+DATE(1970,1,1)</f>
        <v>42614.666597222225</v>
      </c>
      <c r="N2570" t="b">
        <v>0</v>
      </c>
      <c r="O2570">
        <v>1</v>
      </c>
      <c r="P2570" t="b">
        <v>0</v>
      </c>
      <c r="Q2570" t="s">
        <v>8282</v>
      </c>
      <c r="R2570" s="10" t="s">
        <v>8334</v>
      </c>
      <c r="S2570" t="s">
        <v>8335</v>
      </c>
      <c r="T2570">
        <f t="shared" ref="T2570:T2633" si="207">ROUND(E2570/D2570*100,0)</f>
        <v>1</v>
      </c>
      <c r="U2570">
        <f t="shared" ref="U2570:U2633" si="208">IFERROR(ROUND(E2570/O2570,2),0)</f>
        <v>50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4">
        <f t="shared" si="205"/>
        <v>42234.105462962965</v>
      </c>
      <c r="L2571" s="13">
        <f t="shared" si="204"/>
        <v>2015</v>
      </c>
      <c r="M2571" s="14">
        <f t="shared" si="206"/>
        <v>42264.105462962965</v>
      </c>
      <c r="N2571" t="b">
        <v>0</v>
      </c>
      <c r="O2571">
        <v>2</v>
      </c>
      <c r="P2571" t="b">
        <v>0</v>
      </c>
      <c r="Q2571" t="s">
        <v>8282</v>
      </c>
      <c r="R2571" s="10" t="s">
        <v>8334</v>
      </c>
      <c r="S2571" t="s">
        <v>8335</v>
      </c>
      <c r="T2571">
        <f t="shared" si="207"/>
        <v>2</v>
      </c>
      <c r="U2571">
        <f t="shared" si="208"/>
        <v>72.5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4">
        <f t="shared" si="205"/>
        <v>42744.903182870374</v>
      </c>
      <c r="L2572" s="13">
        <f t="shared" si="204"/>
        <v>2017</v>
      </c>
      <c r="M2572" s="14">
        <f t="shared" si="206"/>
        <v>42774.903182870374</v>
      </c>
      <c r="N2572" t="b">
        <v>0</v>
      </c>
      <c r="O2572">
        <v>2</v>
      </c>
      <c r="P2572" t="b">
        <v>0</v>
      </c>
      <c r="Q2572" t="s">
        <v>8282</v>
      </c>
      <c r="R2572" s="10" t="s">
        <v>8334</v>
      </c>
      <c r="S2572" t="s">
        <v>8335</v>
      </c>
      <c r="T2572">
        <f t="shared" si="207"/>
        <v>1</v>
      </c>
      <c r="U2572">
        <f t="shared" si="208"/>
        <v>29.5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4">
        <f t="shared" si="205"/>
        <v>42449.341678240744</v>
      </c>
      <c r="L2573" s="13">
        <f t="shared" si="204"/>
        <v>2016</v>
      </c>
      <c r="M2573" s="14">
        <f t="shared" si="206"/>
        <v>42509.341678240744</v>
      </c>
      <c r="N2573" t="b">
        <v>0</v>
      </c>
      <c r="O2573">
        <v>4</v>
      </c>
      <c r="P2573" t="b">
        <v>0</v>
      </c>
      <c r="Q2573" t="s">
        <v>8282</v>
      </c>
      <c r="R2573" s="10" t="s">
        <v>8334</v>
      </c>
      <c r="S2573" t="s">
        <v>8335</v>
      </c>
      <c r="T2573">
        <f t="shared" si="207"/>
        <v>0</v>
      </c>
      <c r="U2573">
        <f t="shared" si="208"/>
        <v>62.5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4">
        <f t="shared" si="205"/>
        <v>42077.119409722218</v>
      </c>
      <c r="L2574" s="13">
        <f t="shared" si="204"/>
        <v>2015</v>
      </c>
      <c r="M2574" s="14">
        <f t="shared" si="206"/>
        <v>42107.119409722218</v>
      </c>
      <c r="N2574" t="b">
        <v>0</v>
      </c>
      <c r="O2574">
        <v>0</v>
      </c>
      <c r="P2574" t="b">
        <v>0</v>
      </c>
      <c r="Q2574" t="s">
        <v>8282</v>
      </c>
      <c r="R2574" s="10" t="s">
        <v>8334</v>
      </c>
      <c r="S2574" t="s">
        <v>8335</v>
      </c>
      <c r="T2574">
        <f t="shared" si="207"/>
        <v>0</v>
      </c>
      <c r="U2574">
        <f t="shared" si="208"/>
        <v>0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4">
        <f t="shared" si="205"/>
        <v>41829.592002314814</v>
      </c>
      <c r="L2575" s="13">
        <f t="shared" si="204"/>
        <v>2014</v>
      </c>
      <c r="M2575" s="14">
        <f t="shared" si="206"/>
        <v>41874.592002314814</v>
      </c>
      <c r="N2575" t="b">
        <v>0</v>
      </c>
      <c r="O2575">
        <v>0</v>
      </c>
      <c r="P2575" t="b">
        <v>0</v>
      </c>
      <c r="Q2575" t="s">
        <v>8282</v>
      </c>
      <c r="R2575" s="10" t="s">
        <v>8334</v>
      </c>
      <c r="S2575" t="s">
        <v>8335</v>
      </c>
      <c r="T2575">
        <f t="shared" si="207"/>
        <v>0</v>
      </c>
      <c r="U2575">
        <f t="shared" si="208"/>
        <v>0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4">
        <f t="shared" si="205"/>
        <v>42487.825752314813</v>
      </c>
      <c r="L2576" s="13">
        <f t="shared" si="204"/>
        <v>2016</v>
      </c>
      <c r="M2576" s="14">
        <f t="shared" si="206"/>
        <v>42508.825752314813</v>
      </c>
      <c r="N2576" t="b">
        <v>0</v>
      </c>
      <c r="O2576">
        <v>0</v>
      </c>
      <c r="P2576" t="b">
        <v>0</v>
      </c>
      <c r="Q2576" t="s">
        <v>8282</v>
      </c>
      <c r="R2576" s="10" t="s">
        <v>8334</v>
      </c>
      <c r="S2576" t="s">
        <v>8335</v>
      </c>
      <c r="T2576">
        <f t="shared" si="207"/>
        <v>0</v>
      </c>
      <c r="U2576">
        <f t="shared" si="208"/>
        <v>0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4">
        <f t="shared" si="205"/>
        <v>41986.108726851846</v>
      </c>
      <c r="L2577" s="13">
        <f t="shared" si="204"/>
        <v>2014</v>
      </c>
      <c r="M2577" s="14">
        <f t="shared" si="206"/>
        <v>42016.108726851846</v>
      </c>
      <c r="N2577" t="b">
        <v>0</v>
      </c>
      <c r="O2577">
        <v>0</v>
      </c>
      <c r="P2577" t="b">
        <v>0</v>
      </c>
      <c r="Q2577" t="s">
        <v>8282</v>
      </c>
      <c r="R2577" s="10" t="s">
        <v>8334</v>
      </c>
      <c r="S2577" t="s">
        <v>8335</v>
      </c>
      <c r="T2577">
        <f t="shared" si="207"/>
        <v>0</v>
      </c>
      <c r="U2577">
        <f t="shared" si="208"/>
        <v>0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4">
        <f t="shared" si="205"/>
        <v>42060.00980324074</v>
      </c>
      <c r="L2578" s="13">
        <f t="shared" si="204"/>
        <v>2015</v>
      </c>
      <c r="M2578" s="14">
        <f t="shared" si="206"/>
        <v>42104.968136574069</v>
      </c>
      <c r="N2578" t="b">
        <v>0</v>
      </c>
      <c r="O2578">
        <v>0</v>
      </c>
      <c r="P2578" t="b">
        <v>0</v>
      </c>
      <c r="Q2578" t="s">
        <v>8282</v>
      </c>
      <c r="R2578" s="10" t="s">
        <v>8334</v>
      </c>
      <c r="S2578" t="s">
        <v>8335</v>
      </c>
      <c r="T2578">
        <f t="shared" si="207"/>
        <v>0</v>
      </c>
      <c r="U2578">
        <f t="shared" si="208"/>
        <v>0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4">
        <f t="shared" si="205"/>
        <v>41830.820567129631</v>
      </c>
      <c r="L2579" s="13">
        <f t="shared" si="204"/>
        <v>2014</v>
      </c>
      <c r="M2579" s="14">
        <f t="shared" si="206"/>
        <v>41855.820567129631</v>
      </c>
      <c r="N2579" t="b">
        <v>0</v>
      </c>
      <c r="O2579">
        <v>0</v>
      </c>
      <c r="P2579" t="b">
        <v>0</v>
      </c>
      <c r="Q2579" t="s">
        <v>8282</v>
      </c>
      <c r="R2579" s="10" t="s">
        <v>8334</v>
      </c>
      <c r="S2579" t="s">
        <v>8335</v>
      </c>
      <c r="T2579">
        <f t="shared" si="207"/>
        <v>0</v>
      </c>
      <c r="U2579">
        <f t="shared" si="208"/>
        <v>0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4">
        <f t="shared" si="205"/>
        <v>42238.022905092599</v>
      </c>
      <c r="L2580" s="13">
        <f t="shared" si="204"/>
        <v>2015</v>
      </c>
      <c r="M2580" s="14">
        <f t="shared" si="206"/>
        <v>42286.708333333328</v>
      </c>
      <c r="N2580" t="b">
        <v>0</v>
      </c>
      <c r="O2580">
        <v>0</v>
      </c>
      <c r="P2580" t="b">
        <v>0</v>
      </c>
      <c r="Q2580" t="s">
        <v>8282</v>
      </c>
      <c r="R2580" s="10" t="s">
        <v>8334</v>
      </c>
      <c r="S2580" t="s">
        <v>8335</v>
      </c>
      <c r="T2580">
        <f t="shared" si="207"/>
        <v>0</v>
      </c>
      <c r="U2580">
        <f t="shared" si="208"/>
        <v>0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4">
        <f t="shared" si="205"/>
        <v>41837.829895833333</v>
      </c>
      <c r="L2581" s="13">
        <f t="shared" si="204"/>
        <v>2014</v>
      </c>
      <c r="M2581" s="14">
        <f t="shared" si="206"/>
        <v>41897.829895833333</v>
      </c>
      <c r="N2581" t="b">
        <v>0</v>
      </c>
      <c r="O2581">
        <v>12</v>
      </c>
      <c r="P2581" t="b">
        <v>0</v>
      </c>
      <c r="Q2581" t="s">
        <v>8282</v>
      </c>
      <c r="R2581" s="10" t="s">
        <v>8334</v>
      </c>
      <c r="S2581" t="s">
        <v>8335</v>
      </c>
      <c r="T2581">
        <f t="shared" si="207"/>
        <v>0</v>
      </c>
      <c r="U2581">
        <f t="shared" si="208"/>
        <v>23.08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4">
        <f t="shared" si="205"/>
        <v>42110.326423611114</v>
      </c>
      <c r="L2582" s="13">
        <f t="shared" si="204"/>
        <v>2015</v>
      </c>
      <c r="M2582" s="14">
        <f t="shared" si="206"/>
        <v>42140.125</v>
      </c>
      <c r="N2582" t="b">
        <v>0</v>
      </c>
      <c r="O2582">
        <v>2</v>
      </c>
      <c r="P2582" t="b">
        <v>0</v>
      </c>
      <c r="Q2582" t="s">
        <v>8282</v>
      </c>
      <c r="R2582" s="10" t="s">
        <v>8334</v>
      </c>
      <c r="S2582" t="s">
        <v>8335</v>
      </c>
      <c r="T2582">
        <f t="shared" si="207"/>
        <v>1</v>
      </c>
      <c r="U2582">
        <f t="shared" si="208"/>
        <v>25.5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4">
        <f t="shared" si="205"/>
        <v>42294.628449074073</v>
      </c>
      <c r="L2583" s="13">
        <f t="shared" si="204"/>
        <v>2015</v>
      </c>
      <c r="M2583" s="14">
        <f t="shared" si="206"/>
        <v>42324.670115740737</v>
      </c>
      <c r="N2583" t="b">
        <v>0</v>
      </c>
      <c r="O2583">
        <v>11</v>
      </c>
      <c r="P2583" t="b">
        <v>0</v>
      </c>
      <c r="Q2583" t="s">
        <v>8282</v>
      </c>
      <c r="R2583" s="10" t="s">
        <v>8334</v>
      </c>
      <c r="S2583" t="s">
        <v>8335</v>
      </c>
      <c r="T2583">
        <f t="shared" si="207"/>
        <v>11</v>
      </c>
      <c r="U2583">
        <f t="shared" si="208"/>
        <v>48.18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4">
        <f t="shared" si="205"/>
        <v>42642.988819444443</v>
      </c>
      <c r="L2584" s="13">
        <f t="shared" si="204"/>
        <v>2016</v>
      </c>
      <c r="M2584" s="14">
        <f t="shared" si="206"/>
        <v>42672.988819444443</v>
      </c>
      <c r="N2584" t="b">
        <v>0</v>
      </c>
      <c r="O2584">
        <v>1</v>
      </c>
      <c r="P2584" t="b">
        <v>0</v>
      </c>
      <c r="Q2584" t="s">
        <v>8282</v>
      </c>
      <c r="R2584" s="10" t="s">
        <v>8334</v>
      </c>
      <c r="S2584" t="s">
        <v>8335</v>
      </c>
      <c r="T2584">
        <f t="shared" si="207"/>
        <v>0</v>
      </c>
      <c r="U2584">
        <f t="shared" si="208"/>
        <v>1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4">
        <f t="shared" si="205"/>
        <v>42019.76944444445</v>
      </c>
      <c r="L2585" s="13">
        <f t="shared" si="204"/>
        <v>2015</v>
      </c>
      <c r="M2585" s="14">
        <f t="shared" si="206"/>
        <v>42079.727777777778</v>
      </c>
      <c r="N2585" t="b">
        <v>0</v>
      </c>
      <c r="O2585">
        <v>5</v>
      </c>
      <c r="P2585" t="b">
        <v>0</v>
      </c>
      <c r="Q2585" t="s">
        <v>8282</v>
      </c>
      <c r="R2585" s="10" t="s">
        <v>8334</v>
      </c>
      <c r="S2585" t="s">
        <v>8335</v>
      </c>
      <c r="T2585">
        <f t="shared" si="207"/>
        <v>1</v>
      </c>
      <c r="U2585">
        <f t="shared" si="208"/>
        <v>1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4">
        <f t="shared" si="205"/>
        <v>42140.173252314817</v>
      </c>
      <c r="L2586" s="13">
        <f t="shared" si="204"/>
        <v>2015</v>
      </c>
      <c r="M2586" s="14">
        <f t="shared" si="206"/>
        <v>42170.173252314817</v>
      </c>
      <c r="N2586" t="b">
        <v>0</v>
      </c>
      <c r="O2586">
        <v>0</v>
      </c>
      <c r="P2586" t="b">
        <v>0</v>
      </c>
      <c r="Q2586" t="s">
        <v>8282</v>
      </c>
      <c r="R2586" s="10" t="s">
        <v>8334</v>
      </c>
      <c r="S2586" t="s">
        <v>8335</v>
      </c>
      <c r="T2586">
        <f t="shared" si="207"/>
        <v>0</v>
      </c>
      <c r="U2586">
        <f t="shared" si="208"/>
        <v>0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4">
        <f t="shared" si="205"/>
        <v>41795.963333333333</v>
      </c>
      <c r="L2587" s="13">
        <f t="shared" si="204"/>
        <v>2014</v>
      </c>
      <c r="M2587" s="14">
        <f t="shared" si="206"/>
        <v>41825.963333333333</v>
      </c>
      <c r="N2587" t="b">
        <v>0</v>
      </c>
      <c r="O2587">
        <v>1</v>
      </c>
      <c r="P2587" t="b">
        <v>0</v>
      </c>
      <c r="Q2587" t="s">
        <v>8282</v>
      </c>
      <c r="R2587" s="10" t="s">
        <v>8334</v>
      </c>
      <c r="S2587" t="s">
        <v>8335</v>
      </c>
      <c r="T2587">
        <f t="shared" si="207"/>
        <v>0</v>
      </c>
      <c r="U2587">
        <f t="shared" si="208"/>
        <v>50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4">
        <f t="shared" si="205"/>
        <v>42333.330277777779</v>
      </c>
      <c r="L2588" s="13">
        <f t="shared" si="204"/>
        <v>2015</v>
      </c>
      <c r="M2588" s="14">
        <f t="shared" si="206"/>
        <v>42363.330277777779</v>
      </c>
      <c r="N2588" t="b">
        <v>0</v>
      </c>
      <c r="O2588">
        <v>1</v>
      </c>
      <c r="P2588" t="b">
        <v>0</v>
      </c>
      <c r="Q2588" t="s">
        <v>8282</v>
      </c>
      <c r="R2588" s="10" t="s">
        <v>8334</v>
      </c>
      <c r="S2588" t="s">
        <v>8335</v>
      </c>
      <c r="T2588">
        <f t="shared" si="207"/>
        <v>0</v>
      </c>
      <c r="U2588">
        <f t="shared" si="208"/>
        <v>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4">
        <f t="shared" si="205"/>
        <v>42338.675381944442</v>
      </c>
      <c r="L2589" s="13">
        <f t="shared" si="204"/>
        <v>2015</v>
      </c>
      <c r="M2589" s="14">
        <f t="shared" si="206"/>
        <v>42368.675381944442</v>
      </c>
      <c r="N2589" t="b">
        <v>0</v>
      </c>
      <c r="O2589">
        <v>6</v>
      </c>
      <c r="P2589" t="b">
        <v>0</v>
      </c>
      <c r="Q2589" t="s">
        <v>8282</v>
      </c>
      <c r="R2589" s="10" t="s">
        <v>8334</v>
      </c>
      <c r="S2589" t="s">
        <v>8335</v>
      </c>
      <c r="T2589">
        <f t="shared" si="207"/>
        <v>2</v>
      </c>
      <c r="U2589">
        <f t="shared" si="208"/>
        <v>202.83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4">
        <f t="shared" si="205"/>
        <v>42042.676226851851</v>
      </c>
      <c r="L2590" s="13">
        <f t="shared" si="204"/>
        <v>2015</v>
      </c>
      <c r="M2590" s="14">
        <f t="shared" si="206"/>
        <v>42094.551388888889</v>
      </c>
      <c r="N2590" t="b">
        <v>0</v>
      </c>
      <c r="O2590">
        <v>8</v>
      </c>
      <c r="P2590" t="b">
        <v>0</v>
      </c>
      <c r="Q2590" t="s">
        <v>8282</v>
      </c>
      <c r="R2590" s="10" t="s">
        <v>8334</v>
      </c>
      <c r="S2590" t="s">
        <v>8335</v>
      </c>
      <c r="T2590">
        <f t="shared" si="207"/>
        <v>4</v>
      </c>
      <c r="U2590">
        <f t="shared" si="208"/>
        <v>29.13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4">
        <f t="shared" si="205"/>
        <v>42422.536192129628</v>
      </c>
      <c r="L2591" s="13">
        <f t="shared" si="204"/>
        <v>2016</v>
      </c>
      <c r="M2591" s="14">
        <f t="shared" si="206"/>
        <v>42452.494525462964</v>
      </c>
      <c r="N2591" t="b">
        <v>0</v>
      </c>
      <c r="O2591">
        <v>1</v>
      </c>
      <c r="P2591" t="b">
        <v>0</v>
      </c>
      <c r="Q2591" t="s">
        <v>8282</v>
      </c>
      <c r="R2591" s="10" t="s">
        <v>8334</v>
      </c>
      <c r="S2591" t="s">
        <v>8335</v>
      </c>
      <c r="T2591">
        <f t="shared" si="207"/>
        <v>0</v>
      </c>
      <c r="U2591">
        <f t="shared" si="208"/>
        <v>5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4">
        <f t="shared" si="205"/>
        <v>42388.589085648149</v>
      </c>
      <c r="L2592" s="13">
        <f t="shared" si="204"/>
        <v>2016</v>
      </c>
      <c r="M2592" s="14">
        <f t="shared" si="206"/>
        <v>42395.589085648149</v>
      </c>
      <c r="N2592" t="b">
        <v>0</v>
      </c>
      <c r="O2592">
        <v>0</v>
      </c>
      <c r="P2592" t="b">
        <v>0</v>
      </c>
      <c r="Q2592" t="s">
        <v>8282</v>
      </c>
      <c r="R2592" s="10" t="s">
        <v>8334</v>
      </c>
      <c r="S2592" t="s">
        <v>8335</v>
      </c>
      <c r="T2592">
        <f t="shared" si="207"/>
        <v>0</v>
      </c>
      <c r="U2592">
        <f t="shared" si="208"/>
        <v>0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4">
        <f t="shared" si="205"/>
        <v>42382.906527777777</v>
      </c>
      <c r="L2593" s="13">
        <f t="shared" si="204"/>
        <v>2016</v>
      </c>
      <c r="M2593" s="14">
        <f t="shared" si="206"/>
        <v>42442.864861111113</v>
      </c>
      <c r="N2593" t="b">
        <v>0</v>
      </c>
      <c r="O2593">
        <v>2</v>
      </c>
      <c r="P2593" t="b">
        <v>0</v>
      </c>
      <c r="Q2593" t="s">
        <v>8282</v>
      </c>
      <c r="R2593" s="10" t="s">
        <v>8334</v>
      </c>
      <c r="S2593" t="s">
        <v>8335</v>
      </c>
      <c r="T2593">
        <f t="shared" si="207"/>
        <v>2</v>
      </c>
      <c r="U2593">
        <f t="shared" si="208"/>
        <v>13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4">
        <f t="shared" si="205"/>
        <v>41887.801168981481</v>
      </c>
      <c r="L2594" s="13">
        <f t="shared" si="204"/>
        <v>2014</v>
      </c>
      <c r="M2594" s="14">
        <f t="shared" si="206"/>
        <v>41917.801168981481</v>
      </c>
      <c r="N2594" t="b">
        <v>0</v>
      </c>
      <c r="O2594">
        <v>1</v>
      </c>
      <c r="P2594" t="b">
        <v>0</v>
      </c>
      <c r="Q2594" t="s">
        <v>8282</v>
      </c>
      <c r="R2594" s="10" t="s">
        <v>8334</v>
      </c>
      <c r="S2594" t="s">
        <v>8335</v>
      </c>
      <c r="T2594">
        <f t="shared" si="207"/>
        <v>0</v>
      </c>
      <c r="U2594">
        <f t="shared" si="208"/>
        <v>50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4">
        <f t="shared" si="205"/>
        <v>42089.84520833334</v>
      </c>
      <c r="L2595" s="13">
        <f t="shared" si="204"/>
        <v>2015</v>
      </c>
      <c r="M2595" s="14">
        <f t="shared" si="206"/>
        <v>42119.84520833334</v>
      </c>
      <c r="N2595" t="b">
        <v>0</v>
      </c>
      <c r="O2595">
        <v>0</v>
      </c>
      <c r="P2595" t="b">
        <v>0</v>
      </c>
      <c r="Q2595" t="s">
        <v>8282</v>
      </c>
      <c r="R2595" s="10" t="s">
        <v>8334</v>
      </c>
      <c r="S2595" t="s">
        <v>8335</v>
      </c>
      <c r="T2595">
        <f t="shared" si="207"/>
        <v>0</v>
      </c>
      <c r="U2595">
        <f t="shared" si="208"/>
        <v>0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4">
        <f t="shared" si="205"/>
        <v>41828.967916666668</v>
      </c>
      <c r="L2596" s="13">
        <f t="shared" si="204"/>
        <v>2014</v>
      </c>
      <c r="M2596" s="14">
        <f t="shared" si="206"/>
        <v>41858.967916666668</v>
      </c>
      <c r="N2596" t="b">
        <v>0</v>
      </c>
      <c r="O2596">
        <v>1</v>
      </c>
      <c r="P2596" t="b">
        <v>0</v>
      </c>
      <c r="Q2596" t="s">
        <v>8282</v>
      </c>
      <c r="R2596" s="10" t="s">
        <v>8334</v>
      </c>
      <c r="S2596" t="s">
        <v>8335</v>
      </c>
      <c r="T2596">
        <f t="shared" si="207"/>
        <v>0</v>
      </c>
      <c r="U2596">
        <f t="shared" si="208"/>
        <v>1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4">
        <f t="shared" si="205"/>
        <v>42760.244212962964</v>
      </c>
      <c r="L2597" s="13">
        <f t="shared" si="204"/>
        <v>2017</v>
      </c>
      <c r="M2597" s="14">
        <f t="shared" si="206"/>
        <v>42790.244212962964</v>
      </c>
      <c r="N2597" t="b">
        <v>0</v>
      </c>
      <c r="O2597">
        <v>19</v>
      </c>
      <c r="P2597" t="b">
        <v>0</v>
      </c>
      <c r="Q2597" t="s">
        <v>8282</v>
      </c>
      <c r="R2597" s="10" t="s">
        <v>8334</v>
      </c>
      <c r="S2597" t="s">
        <v>8335</v>
      </c>
      <c r="T2597">
        <f t="shared" si="207"/>
        <v>12</v>
      </c>
      <c r="U2597">
        <f t="shared" si="208"/>
        <v>96.05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4">
        <f t="shared" si="205"/>
        <v>41828.664456018516</v>
      </c>
      <c r="L2598" s="13">
        <f t="shared" si="204"/>
        <v>2014</v>
      </c>
      <c r="M2598" s="14">
        <f t="shared" si="206"/>
        <v>41858.664456018516</v>
      </c>
      <c r="N2598" t="b">
        <v>0</v>
      </c>
      <c r="O2598">
        <v>27</v>
      </c>
      <c r="P2598" t="b">
        <v>0</v>
      </c>
      <c r="Q2598" t="s">
        <v>8282</v>
      </c>
      <c r="R2598" s="10" t="s">
        <v>8334</v>
      </c>
      <c r="S2598" t="s">
        <v>8335</v>
      </c>
      <c r="T2598">
        <f t="shared" si="207"/>
        <v>24</v>
      </c>
      <c r="U2598">
        <f t="shared" si="208"/>
        <v>305.77999999999997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4">
        <f t="shared" si="205"/>
        <v>42510.341631944444</v>
      </c>
      <c r="L2599" s="13">
        <f t="shared" si="204"/>
        <v>2016</v>
      </c>
      <c r="M2599" s="14">
        <f t="shared" si="206"/>
        <v>42540.341631944444</v>
      </c>
      <c r="N2599" t="b">
        <v>0</v>
      </c>
      <c r="O2599">
        <v>7</v>
      </c>
      <c r="P2599" t="b">
        <v>0</v>
      </c>
      <c r="Q2599" t="s">
        <v>8282</v>
      </c>
      <c r="R2599" s="10" t="s">
        <v>8334</v>
      </c>
      <c r="S2599" t="s">
        <v>8335</v>
      </c>
      <c r="T2599">
        <f t="shared" si="207"/>
        <v>6</v>
      </c>
      <c r="U2599">
        <f t="shared" si="208"/>
        <v>12.14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4">
        <f t="shared" si="205"/>
        <v>42240.840289351851</v>
      </c>
      <c r="L2600" s="13">
        <f t="shared" si="204"/>
        <v>2015</v>
      </c>
      <c r="M2600" s="14">
        <f t="shared" si="206"/>
        <v>42270.840289351851</v>
      </c>
      <c r="N2600" t="b">
        <v>0</v>
      </c>
      <c r="O2600">
        <v>14</v>
      </c>
      <c r="P2600" t="b">
        <v>0</v>
      </c>
      <c r="Q2600" t="s">
        <v>8282</v>
      </c>
      <c r="R2600" s="10" t="s">
        <v>8334</v>
      </c>
      <c r="S2600" t="s">
        <v>8335</v>
      </c>
      <c r="T2600">
        <f t="shared" si="207"/>
        <v>39</v>
      </c>
      <c r="U2600">
        <f t="shared" si="208"/>
        <v>83.57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4">
        <f t="shared" si="205"/>
        <v>41809.754016203704</v>
      </c>
      <c r="L2601" s="13">
        <f t="shared" si="204"/>
        <v>2014</v>
      </c>
      <c r="M2601" s="14">
        <f t="shared" si="206"/>
        <v>41854.754016203704</v>
      </c>
      <c r="N2601" t="b">
        <v>0</v>
      </c>
      <c r="O2601">
        <v>5</v>
      </c>
      <c r="P2601" t="b">
        <v>0</v>
      </c>
      <c r="Q2601" t="s">
        <v>8282</v>
      </c>
      <c r="R2601" s="10" t="s">
        <v>8334</v>
      </c>
      <c r="S2601" t="s">
        <v>8335</v>
      </c>
      <c r="T2601">
        <f t="shared" si="207"/>
        <v>1</v>
      </c>
      <c r="U2601">
        <f t="shared" si="208"/>
        <v>18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4">
        <f t="shared" si="205"/>
        <v>42394.900462962964</v>
      </c>
      <c r="L2602" s="13">
        <f t="shared" si="204"/>
        <v>2016</v>
      </c>
      <c r="M2602" s="14">
        <f t="shared" si="206"/>
        <v>42454.858796296292</v>
      </c>
      <c r="N2602" t="b">
        <v>0</v>
      </c>
      <c r="O2602">
        <v>30</v>
      </c>
      <c r="P2602" t="b">
        <v>0</v>
      </c>
      <c r="Q2602" t="s">
        <v>8282</v>
      </c>
      <c r="R2602" s="10" t="s">
        <v>8334</v>
      </c>
      <c r="S2602" t="s">
        <v>8335</v>
      </c>
      <c r="T2602">
        <f t="shared" si="207"/>
        <v>7</v>
      </c>
      <c r="U2602">
        <f t="shared" si="208"/>
        <v>115.53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4">
        <f t="shared" si="205"/>
        <v>41150.902187499996</v>
      </c>
      <c r="L2603" s="13">
        <f t="shared" si="204"/>
        <v>2012</v>
      </c>
      <c r="M2603" s="14">
        <f t="shared" si="206"/>
        <v>41165.165972222225</v>
      </c>
      <c r="N2603" t="b">
        <v>1</v>
      </c>
      <c r="O2603">
        <v>151</v>
      </c>
      <c r="P2603" t="b">
        <v>1</v>
      </c>
      <c r="Q2603" t="s">
        <v>8299</v>
      </c>
      <c r="R2603" s="10" t="s">
        <v>8317</v>
      </c>
      <c r="S2603" t="s">
        <v>8353</v>
      </c>
      <c r="T2603">
        <f t="shared" si="207"/>
        <v>661</v>
      </c>
      <c r="U2603">
        <f t="shared" si="208"/>
        <v>21.9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4">
        <f t="shared" si="205"/>
        <v>41915.747314814813</v>
      </c>
      <c r="L2604" s="13">
        <f t="shared" si="204"/>
        <v>2014</v>
      </c>
      <c r="M2604" s="14">
        <f t="shared" si="206"/>
        <v>41955.888888888891</v>
      </c>
      <c r="N2604" t="b">
        <v>1</v>
      </c>
      <c r="O2604">
        <v>489</v>
      </c>
      <c r="P2604" t="b">
        <v>1</v>
      </c>
      <c r="Q2604" t="s">
        <v>8299</v>
      </c>
      <c r="R2604" s="10" t="s">
        <v>8317</v>
      </c>
      <c r="S2604" t="s">
        <v>8353</v>
      </c>
      <c r="T2604">
        <f t="shared" si="207"/>
        <v>326</v>
      </c>
      <c r="U2604">
        <f t="shared" si="208"/>
        <v>80.02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4">
        <f t="shared" si="205"/>
        <v>41617.912662037037</v>
      </c>
      <c r="L2605" s="13">
        <f t="shared" si="204"/>
        <v>2013</v>
      </c>
      <c r="M2605" s="14">
        <f t="shared" si="206"/>
        <v>41631.912662037037</v>
      </c>
      <c r="N2605" t="b">
        <v>1</v>
      </c>
      <c r="O2605">
        <v>50</v>
      </c>
      <c r="P2605" t="b">
        <v>1</v>
      </c>
      <c r="Q2605" t="s">
        <v>8299</v>
      </c>
      <c r="R2605" s="10" t="s">
        <v>8317</v>
      </c>
      <c r="S2605" t="s">
        <v>8353</v>
      </c>
      <c r="T2605">
        <f t="shared" si="207"/>
        <v>101</v>
      </c>
      <c r="U2605">
        <f t="shared" si="208"/>
        <v>35.520000000000003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4">
        <f t="shared" si="205"/>
        <v>40998.051192129627</v>
      </c>
      <c r="L2606" s="13">
        <f t="shared" si="204"/>
        <v>2012</v>
      </c>
      <c r="M2606" s="14">
        <f t="shared" si="206"/>
        <v>41028.051192129627</v>
      </c>
      <c r="N2606" t="b">
        <v>1</v>
      </c>
      <c r="O2606">
        <v>321</v>
      </c>
      <c r="P2606" t="b">
        <v>1</v>
      </c>
      <c r="Q2606" t="s">
        <v>8299</v>
      </c>
      <c r="R2606" s="10" t="s">
        <v>8317</v>
      </c>
      <c r="S2606" t="s">
        <v>8353</v>
      </c>
      <c r="T2606">
        <f t="shared" si="207"/>
        <v>104</v>
      </c>
      <c r="U2606">
        <f t="shared" si="208"/>
        <v>64.930000000000007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4">
        <f t="shared" si="205"/>
        <v>42508.541550925926</v>
      </c>
      <c r="L2607" s="13">
        <f t="shared" si="204"/>
        <v>2016</v>
      </c>
      <c r="M2607" s="14">
        <f t="shared" si="206"/>
        <v>42538.541550925926</v>
      </c>
      <c r="N2607" t="b">
        <v>1</v>
      </c>
      <c r="O2607">
        <v>1762</v>
      </c>
      <c r="P2607" t="b">
        <v>1</v>
      </c>
      <c r="Q2607" t="s">
        <v>8299</v>
      </c>
      <c r="R2607" s="10" t="s">
        <v>8317</v>
      </c>
      <c r="S2607" t="s">
        <v>8353</v>
      </c>
      <c r="T2607">
        <f t="shared" si="207"/>
        <v>107</v>
      </c>
      <c r="U2607">
        <f t="shared" si="208"/>
        <v>60.97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4">
        <f t="shared" si="205"/>
        <v>41726.712754629632</v>
      </c>
      <c r="L2608" s="13">
        <f t="shared" si="204"/>
        <v>2014</v>
      </c>
      <c r="M2608" s="14">
        <f t="shared" si="206"/>
        <v>41758.712754629632</v>
      </c>
      <c r="N2608" t="b">
        <v>1</v>
      </c>
      <c r="O2608">
        <v>385</v>
      </c>
      <c r="P2608" t="b">
        <v>1</v>
      </c>
      <c r="Q2608" t="s">
        <v>8299</v>
      </c>
      <c r="R2608" s="10" t="s">
        <v>8317</v>
      </c>
      <c r="S2608" t="s">
        <v>8353</v>
      </c>
      <c r="T2608">
        <f t="shared" si="207"/>
        <v>110</v>
      </c>
      <c r="U2608">
        <f t="shared" si="208"/>
        <v>31.44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4">
        <f t="shared" si="205"/>
        <v>42184.874675925923</v>
      </c>
      <c r="L2609" s="13">
        <f t="shared" si="204"/>
        <v>2015</v>
      </c>
      <c r="M2609" s="14">
        <f t="shared" si="206"/>
        <v>42228.083333333328</v>
      </c>
      <c r="N2609" t="b">
        <v>1</v>
      </c>
      <c r="O2609">
        <v>398</v>
      </c>
      <c r="P2609" t="b">
        <v>1</v>
      </c>
      <c r="Q2609" t="s">
        <v>8299</v>
      </c>
      <c r="R2609" s="10" t="s">
        <v>8317</v>
      </c>
      <c r="S2609" t="s">
        <v>8353</v>
      </c>
      <c r="T2609">
        <f t="shared" si="207"/>
        <v>408</v>
      </c>
      <c r="U2609">
        <f t="shared" si="208"/>
        <v>81.95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4">
        <f t="shared" si="205"/>
        <v>42767.801712962959</v>
      </c>
      <c r="L2610" s="13">
        <f t="shared" si="204"/>
        <v>2017</v>
      </c>
      <c r="M2610" s="14">
        <f t="shared" si="206"/>
        <v>42809</v>
      </c>
      <c r="N2610" t="b">
        <v>1</v>
      </c>
      <c r="O2610">
        <v>304</v>
      </c>
      <c r="P2610" t="b">
        <v>1</v>
      </c>
      <c r="Q2610" t="s">
        <v>8299</v>
      </c>
      <c r="R2610" s="10" t="s">
        <v>8317</v>
      </c>
      <c r="S2610" t="s">
        <v>8353</v>
      </c>
      <c r="T2610">
        <f t="shared" si="207"/>
        <v>224</v>
      </c>
      <c r="U2610">
        <f t="shared" si="208"/>
        <v>58.93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4">
        <f t="shared" si="205"/>
        <v>41075.237858796296</v>
      </c>
      <c r="L2611" s="13">
        <f t="shared" si="204"/>
        <v>2012</v>
      </c>
      <c r="M2611" s="14">
        <f t="shared" si="206"/>
        <v>41105.237858796296</v>
      </c>
      <c r="N2611" t="b">
        <v>1</v>
      </c>
      <c r="O2611">
        <v>676</v>
      </c>
      <c r="P2611" t="b">
        <v>1</v>
      </c>
      <c r="Q2611" t="s">
        <v>8299</v>
      </c>
      <c r="R2611" s="10" t="s">
        <v>8317</v>
      </c>
      <c r="S2611" t="s">
        <v>8353</v>
      </c>
      <c r="T2611">
        <f t="shared" si="207"/>
        <v>304</v>
      </c>
      <c r="U2611">
        <f t="shared" si="208"/>
        <v>157.29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4">
        <f t="shared" si="205"/>
        <v>42564.881076388891</v>
      </c>
      <c r="L2612" s="13">
        <f t="shared" si="204"/>
        <v>2016</v>
      </c>
      <c r="M2612" s="14">
        <f t="shared" si="206"/>
        <v>42604.290972222225</v>
      </c>
      <c r="N2612" t="b">
        <v>1</v>
      </c>
      <c r="O2612">
        <v>577</v>
      </c>
      <c r="P2612" t="b">
        <v>1</v>
      </c>
      <c r="Q2612" t="s">
        <v>8299</v>
      </c>
      <c r="R2612" s="10" t="s">
        <v>8317</v>
      </c>
      <c r="S2612" t="s">
        <v>8353</v>
      </c>
      <c r="T2612">
        <f t="shared" si="207"/>
        <v>141</v>
      </c>
      <c r="U2612">
        <f t="shared" si="208"/>
        <v>55.76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4">
        <f t="shared" si="205"/>
        <v>42704.335810185185</v>
      </c>
      <c r="L2613" s="13">
        <f t="shared" si="204"/>
        <v>2016</v>
      </c>
      <c r="M2613" s="14">
        <f t="shared" si="206"/>
        <v>42737.957638888889</v>
      </c>
      <c r="N2613" t="b">
        <v>1</v>
      </c>
      <c r="O2613">
        <v>3663</v>
      </c>
      <c r="P2613" t="b">
        <v>1</v>
      </c>
      <c r="Q2613" t="s">
        <v>8299</v>
      </c>
      <c r="R2613" s="10" t="s">
        <v>8317</v>
      </c>
      <c r="S2613" t="s">
        <v>8353</v>
      </c>
      <c r="T2613">
        <f t="shared" si="207"/>
        <v>2791</v>
      </c>
      <c r="U2613">
        <f t="shared" si="208"/>
        <v>83.8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4">
        <f t="shared" si="205"/>
        <v>41982.143171296295</v>
      </c>
      <c r="L2614" s="13">
        <f t="shared" si="204"/>
        <v>2014</v>
      </c>
      <c r="M2614" s="14">
        <f t="shared" si="206"/>
        <v>42013.143171296295</v>
      </c>
      <c r="N2614" t="b">
        <v>1</v>
      </c>
      <c r="O2614">
        <v>294</v>
      </c>
      <c r="P2614" t="b">
        <v>1</v>
      </c>
      <c r="Q2614" t="s">
        <v>8299</v>
      </c>
      <c r="R2614" s="10" t="s">
        <v>8317</v>
      </c>
      <c r="S2614" t="s">
        <v>8353</v>
      </c>
      <c r="T2614">
        <f t="shared" si="207"/>
        <v>172</v>
      </c>
      <c r="U2614">
        <f t="shared" si="208"/>
        <v>58.42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4">
        <f t="shared" si="205"/>
        <v>41143.81821759259</v>
      </c>
      <c r="L2615" s="13">
        <f t="shared" si="204"/>
        <v>2012</v>
      </c>
      <c r="M2615" s="14">
        <f t="shared" si="206"/>
        <v>41173.81821759259</v>
      </c>
      <c r="N2615" t="b">
        <v>1</v>
      </c>
      <c r="O2615">
        <v>28</v>
      </c>
      <c r="P2615" t="b">
        <v>1</v>
      </c>
      <c r="Q2615" t="s">
        <v>8299</v>
      </c>
      <c r="R2615" s="10" t="s">
        <v>8317</v>
      </c>
      <c r="S2615" t="s">
        <v>8353</v>
      </c>
      <c r="T2615">
        <f t="shared" si="207"/>
        <v>101</v>
      </c>
      <c r="U2615">
        <f t="shared" si="208"/>
        <v>270.57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4">
        <f t="shared" si="205"/>
        <v>41730.708472222221</v>
      </c>
      <c r="L2616" s="13">
        <f t="shared" si="204"/>
        <v>2014</v>
      </c>
      <c r="M2616" s="14">
        <f t="shared" si="206"/>
        <v>41759.208333333336</v>
      </c>
      <c r="N2616" t="b">
        <v>1</v>
      </c>
      <c r="O2616">
        <v>100</v>
      </c>
      <c r="P2616" t="b">
        <v>1</v>
      </c>
      <c r="Q2616" t="s">
        <v>8299</v>
      </c>
      <c r="R2616" s="10" t="s">
        <v>8317</v>
      </c>
      <c r="S2616" t="s">
        <v>8353</v>
      </c>
      <c r="T2616">
        <f t="shared" si="207"/>
        <v>102</v>
      </c>
      <c r="U2616">
        <f t="shared" si="208"/>
        <v>107.1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4">
        <f t="shared" si="205"/>
        <v>42453.49726851852</v>
      </c>
      <c r="L2617" s="13">
        <f t="shared" si="204"/>
        <v>2016</v>
      </c>
      <c r="M2617" s="14">
        <f t="shared" si="206"/>
        <v>42490.5</v>
      </c>
      <c r="N2617" t="b">
        <v>0</v>
      </c>
      <c r="O2617">
        <v>72</v>
      </c>
      <c r="P2617" t="b">
        <v>1</v>
      </c>
      <c r="Q2617" t="s">
        <v>8299</v>
      </c>
      <c r="R2617" s="10" t="s">
        <v>8317</v>
      </c>
      <c r="S2617" t="s">
        <v>8353</v>
      </c>
      <c r="T2617">
        <f t="shared" si="207"/>
        <v>170</v>
      </c>
      <c r="U2617">
        <f t="shared" si="208"/>
        <v>47.18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4">
        <f t="shared" si="205"/>
        <v>42211.99454861111</v>
      </c>
      <c r="L2618" s="13">
        <f t="shared" si="204"/>
        <v>2015</v>
      </c>
      <c r="M2618" s="14">
        <f t="shared" si="206"/>
        <v>42241.99454861111</v>
      </c>
      <c r="N2618" t="b">
        <v>1</v>
      </c>
      <c r="O2618">
        <v>238</v>
      </c>
      <c r="P2618" t="b">
        <v>1</v>
      </c>
      <c r="Q2618" t="s">
        <v>8299</v>
      </c>
      <c r="R2618" s="10" t="s">
        <v>8317</v>
      </c>
      <c r="S2618" t="s">
        <v>8353</v>
      </c>
      <c r="T2618">
        <f t="shared" si="207"/>
        <v>115</v>
      </c>
      <c r="U2618">
        <f t="shared" si="208"/>
        <v>120.31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4">
        <f t="shared" si="205"/>
        <v>41902.874432870369</v>
      </c>
      <c r="L2619" s="13">
        <f t="shared" si="204"/>
        <v>2014</v>
      </c>
      <c r="M2619" s="14">
        <f t="shared" si="206"/>
        <v>41932.874432870369</v>
      </c>
      <c r="N2619" t="b">
        <v>1</v>
      </c>
      <c r="O2619">
        <v>159</v>
      </c>
      <c r="P2619" t="b">
        <v>1</v>
      </c>
      <c r="Q2619" t="s">
        <v>8299</v>
      </c>
      <c r="R2619" s="10" t="s">
        <v>8317</v>
      </c>
      <c r="S2619" t="s">
        <v>8353</v>
      </c>
      <c r="T2619">
        <f t="shared" si="207"/>
        <v>878</v>
      </c>
      <c r="U2619">
        <f t="shared" si="208"/>
        <v>27.6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4">
        <f t="shared" si="205"/>
        <v>42279.792372685188</v>
      </c>
      <c r="L2620" s="13">
        <f t="shared" si="204"/>
        <v>2015</v>
      </c>
      <c r="M2620" s="14">
        <f t="shared" si="206"/>
        <v>42339.834039351852</v>
      </c>
      <c r="N2620" t="b">
        <v>1</v>
      </c>
      <c r="O2620">
        <v>77</v>
      </c>
      <c r="P2620" t="b">
        <v>1</v>
      </c>
      <c r="Q2620" t="s">
        <v>8299</v>
      </c>
      <c r="R2620" s="10" t="s">
        <v>8317</v>
      </c>
      <c r="S2620" t="s">
        <v>8353</v>
      </c>
      <c r="T2620">
        <f t="shared" si="207"/>
        <v>105</v>
      </c>
      <c r="U2620">
        <f t="shared" si="208"/>
        <v>205.3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4">
        <f t="shared" si="205"/>
        <v>42273.884305555555</v>
      </c>
      <c r="L2621" s="13">
        <f t="shared" si="204"/>
        <v>2015</v>
      </c>
      <c r="M2621" s="14">
        <f t="shared" si="206"/>
        <v>42300.458333333328</v>
      </c>
      <c r="N2621" t="b">
        <v>1</v>
      </c>
      <c r="O2621">
        <v>53</v>
      </c>
      <c r="P2621" t="b">
        <v>1</v>
      </c>
      <c r="Q2621" t="s">
        <v>8299</v>
      </c>
      <c r="R2621" s="10" t="s">
        <v>8317</v>
      </c>
      <c r="S2621" t="s">
        <v>8353</v>
      </c>
      <c r="T2621">
        <f t="shared" si="207"/>
        <v>188</v>
      </c>
      <c r="U2621">
        <f t="shared" si="208"/>
        <v>35.549999999999997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4">
        <f t="shared" si="205"/>
        <v>42251.16715277778</v>
      </c>
      <c r="L2622" s="13">
        <f t="shared" si="204"/>
        <v>2015</v>
      </c>
      <c r="M2622" s="14">
        <f t="shared" si="206"/>
        <v>42288.041666666672</v>
      </c>
      <c r="N2622" t="b">
        <v>1</v>
      </c>
      <c r="O2622">
        <v>1251</v>
      </c>
      <c r="P2622" t="b">
        <v>1</v>
      </c>
      <c r="Q2622" t="s">
        <v>8299</v>
      </c>
      <c r="R2622" s="10" t="s">
        <v>8317</v>
      </c>
      <c r="S2622" t="s">
        <v>8353</v>
      </c>
      <c r="T2622">
        <f t="shared" si="207"/>
        <v>144</v>
      </c>
      <c r="U2622">
        <f t="shared" si="208"/>
        <v>74.64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4">
        <f t="shared" si="205"/>
        <v>42115.74754629629</v>
      </c>
      <c r="L2623" s="13">
        <f t="shared" si="204"/>
        <v>2015</v>
      </c>
      <c r="M2623" s="14">
        <f t="shared" si="206"/>
        <v>42145.74754629629</v>
      </c>
      <c r="N2623" t="b">
        <v>1</v>
      </c>
      <c r="O2623">
        <v>465</v>
      </c>
      <c r="P2623" t="b">
        <v>1</v>
      </c>
      <c r="Q2623" t="s">
        <v>8299</v>
      </c>
      <c r="R2623" s="10" t="s">
        <v>8317</v>
      </c>
      <c r="S2623" t="s">
        <v>8353</v>
      </c>
      <c r="T2623">
        <f t="shared" si="207"/>
        <v>146</v>
      </c>
      <c r="U2623">
        <f t="shared" si="208"/>
        <v>47.06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4">
        <f t="shared" si="205"/>
        <v>42689.74324074074</v>
      </c>
      <c r="L2624" s="13">
        <f t="shared" si="204"/>
        <v>2016</v>
      </c>
      <c r="M2624" s="14">
        <f t="shared" si="206"/>
        <v>42734.74324074074</v>
      </c>
      <c r="N2624" t="b">
        <v>0</v>
      </c>
      <c r="O2624">
        <v>74</v>
      </c>
      <c r="P2624" t="b">
        <v>1</v>
      </c>
      <c r="Q2624" t="s">
        <v>8299</v>
      </c>
      <c r="R2624" s="10" t="s">
        <v>8317</v>
      </c>
      <c r="S2624" t="s">
        <v>8353</v>
      </c>
      <c r="T2624">
        <f t="shared" si="207"/>
        <v>131</v>
      </c>
      <c r="U2624">
        <f t="shared" si="208"/>
        <v>26.59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4">
        <f t="shared" si="205"/>
        <v>42692.256550925929</v>
      </c>
      <c r="L2625" s="13">
        <f t="shared" si="204"/>
        <v>2016</v>
      </c>
      <c r="M2625" s="14">
        <f t="shared" si="206"/>
        <v>42706.256550925929</v>
      </c>
      <c r="N2625" t="b">
        <v>0</v>
      </c>
      <c r="O2625">
        <v>62</v>
      </c>
      <c r="P2625" t="b">
        <v>1</v>
      </c>
      <c r="Q2625" t="s">
        <v>8299</v>
      </c>
      <c r="R2625" s="10" t="s">
        <v>8317</v>
      </c>
      <c r="S2625" t="s">
        <v>8353</v>
      </c>
      <c r="T2625">
        <f t="shared" si="207"/>
        <v>114</v>
      </c>
      <c r="U2625">
        <f t="shared" si="208"/>
        <v>36.770000000000003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4">
        <f t="shared" si="205"/>
        <v>41144.42155092593</v>
      </c>
      <c r="L2626" s="13">
        <f t="shared" si="204"/>
        <v>2012</v>
      </c>
      <c r="M2626" s="14">
        <f t="shared" si="206"/>
        <v>41165.42155092593</v>
      </c>
      <c r="N2626" t="b">
        <v>0</v>
      </c>
      <c r="O2626">
        <v>3468</v>
      </c>
      <c r="P2626" t="b">
        <v>1</v>
      </c>
      <c r="Q2626" t="s">
        <v>8299</v>
      </c>
      <c r="R2626" s="10" t="s">
        <v>8317</v>
      </c>
      <c r="S2626" t="s">
        <v>8353</v>
      </c>
      <c r="T2626">
        <f t="shared" si="207"/>
        <v>1379</v>
      </c>
      <c r="U2626">
        <f t="shared" si="208"/>
        <v>31.82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4">
        <f t="shared" si="205"/>
        <v>42658.810277777782</v>
      </c>
      <c r="L2627" s="13">
        <f t="shared" ref="L2627:L2690" si="209">YEAR(K2627)</f>
        <v>2016</v>
      </c>
      <c r="M2627" s="14">
        <f t="shared" si="206"/>
        <v>42683.851944444439</v>
      </c>
      <c r="N2627" t="b">
        <v>0</v>
      </c>
      <c r="O2627">
        <v>52</v>
      </c>
      <c r="P2627" t="b">
        <v>1</v>
      </c>
      <c r="Q2627" t="s">
        <v>8299</v>
      </c>
      <c r="R2627" s="10" t="s">
        <v>8317</v>
      </c>
      <c r="S2627" t="s">
        <v>8353</v>
      </c>
      <c r="T2627">
        <f t="shared" si="207"/>
        <v>956</v>
      </c>
      <c r="U2627">
        <f t="shared" si="208"/>
        <v>27.58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4">
        <f t="shared" si="205"/>
        <v>42128.628113425926</v>
      </c>
      <c r="L2628" s="13">
        <f t="shared" si="209"/>
        <v>2015</v>
      </c>
      <c r="M2628" s="14">
        <f t="shared" si="206"/>
        <v>42158.628113425926</v>
      </c>
      <c r="N2628" t="b">
        <v>0</v>
      </c>
      <c r="O2628">
        <v>50</v>
      </c>
      <c r="P2628" t="b">
        <v>1</v>
      </c>
      <c r="Q2628" t="s">
        <v>8299</v>
      </c>
      <c r="R2628" s="10" t="s">
        <v>8317</v>
      </c>
      <c r="S2628" t="s">
        <v>8353</v>
      </c>
      <c r="T2628">
        <f t="shared" si="207"/>
        <v>112</v>
      </c>
      <c r="U2628">
        <f t="shared" si="208"/>
        <v>56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4">
        <f t="shared" si="205"/>
        <v>42304.829409722224</v>
      </c>
      <c r="L2629" s="13">
        <f t="shared" si="209"/>
        <v>2015</v>
      </c>
      <c r="M2629" s="14">
        <f t="shared" si="206"/>
        <v>42334.871076388896</v>
      </c>
      <c r="N2629" t="b">
        <v>0</v>
      </c>
      <c r="O2629">
        <v>45</v>
      </c>
      <c r="P2629" t="b">
        <v>1</v>
      </c>
      <c r="Q2629" t="s">
        <v>8299</v>
      </c>
      <c r="R2629" s="10" t="s">
        <v>8317</v>
      </c>
      <c r="S2629" t="s">
        <v>8353</v>
      </c>
      <c r="T2629">
        <f t="shared" si="207"/>
        <v>647</v>
      </c>
      <c r="U2629">
        <f t="shared" si="208"/>
        <v>21.56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4">
        <f t="shared" si="205"/>
        <v>41953.966053240743</v>
      </c>
      <c r="L2630" s="13">
        <f t="shared" si="209"/>
        <v>2014</v>
      </c>
      <c r="M2630" s="14">
        <f t="shared" si="206"/>
        <v>41973.966053240743</v>
      </c>
      <c r="N2630" t="b">
        <v>0</v>
      </c>
      <c r="O2630">
        <v>21</v>
      </c>
      <c r="P2630" t="b">
        <v>1</v>
      </c>
      <c r="Q2630" t="s">
        <v>8299</v>
      </c>
      <c r="R2630" s="10" t="s">
        <v>8317</v>
      </c>
      <c r="S2630" t="s">
        <v>8353</v>
      </c>
      <c r="T2630">
        <f t="shared" si="207"/>
        <v>110</v>
      </c>
      <c r="U2630">
        <f t="shared" si="208"/>
        <v>44.1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4">
        <f t="shared" si="205"/>
        <v>42108.538449074069</v>
      </c>
      <c r="L2631" s="13">
        <f t="shared" si="209"/>
        <v>2015</v>
      </c>
      <c r="M2631" s="14">
        <f t="shared" si="206"/>
        <v>42138.538449074069</v>
      </c>
      <c r="N2631" t="b">
        <v>0</v>
      </c>
      <c r="O2631">
        <v>100</v>
      </c>
      <c r="P2631" t="b">
        <v>1</v>
      </c>
      <c r="Q2631" t="s">
        <v>8299</v>
      </c>
      <c r="R2631" s="10" t="s">
        <v>8317</v>
      </c>
      <c r="S2631" t="s">
        <v>8353</v>
      </c>
      <c r="T2631">
        <f t="shared" si="207"/>
        <v>128</v>
      </c>
      <c r="U2631">
        <f t="shared" si="208"/>
        <v>63.87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4">
        <f t="shared" si="205"/>
        <v>42524.105462962965</v>
      </c>
      <c r="L2632" s="13">
        <f t="shared" si="209"/>
        <v>2016</v>
      </c>
      <c r="M2632" s="14">
        <f t="shared" si="206"/>
        <v>42551.416666666672</v>
      </c>
      <c r="N2632" t="b">
        <v>0</v>
      </c>
      <c r="O2632">
        <v>81</v>
      </c>
      <c r="P2632" t="b">
        <v>1</v>
      </c>
      <c r="Q2632" t="s">
        <v>8299</v>
      </c>
      <c r="R2632" s="10" t="s">
        <v>8317</v>
      </c>
      <c r="S2632" t="s">
        <v>8353</v>
      </c>
      <c r="T2632">
        <f t="shared" si="207"/>
        <v>158</v>
      </c>
      <c r="U2632">
        <f t="shared" si="208"/>
        <v>38.99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4">
        <f t="shared" si="205"/>
        <v>42218.169293981482</v>
      </c>
      <c r="L2633" s="13">
        <f t="shared" si="209"/>
        <v>2015</v>
      </c>
      <c r="M2633" s="14">
        <f t="shared" si="206"/>
        <v>42246.169293981482</v>
      </c>
      <c r="N2633" t="b">
        <v>0</v>
      </c>
      <c r="O2633">
        <v>286</v>
      </c>
      <c r="P2633" t="b">
        <v>1</v>
      </c>
      <c r="Q2633" t="s">
        <v>8299</v>
      </c>
      <c r="R2633" s="10" t="s">
        <v>8317</v>
      </c>
      <c r="S2633" t="s">
        <v>8353</v>
      </c>
      <c r="T2633">
        <f t="shared" si="207"/>
        <v>115</v>
      </c>
      <c r="U2633">
        <f t="shared" si="208"/>
        <v>80.19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4">
        <f t="shared" ref="K2634:K2697" si="210">(((J2634/60)/60)/24)+DATE(1970,1,1)</f>
        <v>42494.061793981484</v>
      </c>
      <c r="L2634" s="13">
        <f t="shared" si="209"/>
        <v>2016</v>
      </c>
      <c r="M2634" s="14">
        <f t="shared" ref="M2634:M2697" si="211">(((I2634/60)/60)/24)+DATE(1970,1,1)</f>
        <v>42519.061793981484</v>
      </c>
      <c r="N2634" t="b">
        <v>0</v>
      </c>
      <c r="O2634">
        <v>42</v>
      </c>
      <c r="P2634" t="b">
        <v>1</v>
      </c>
      <c r="Q2634" t="s">
        <v>8299</v>
      </c>
      <c r="R2634" s="10" t="s">
        <v>8317</v>
      </c>
      <c r="S2634" t="s">
        <v>8353</v>
      </c>
      <c r="T2634">
        <f t="shared" ref="T2634:T2697" si="212">ROUND(E2634/D2634*100,0)</f>
        <v>137</v>
      </c>
      <c r="U2634">
        <f t="shared" ref="U2634:U2697" si="213">IFERROR(ROUND(E2634/O2634,2),0)</f>
        <v>34.9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4">
        <f t="shared" si="210"/>
        <v>41667.823287037041</v>
      </c>
      <c r="L2635" s="13">
        <f t="shared" si="209"/>
        <v>2014</v>
      </c>
      <c r="M2635" s="14">
        <f t="shared" si="211"/>
        <v>41697.958333333336</v>
      </c>
      <c r="N2635" t="b">
        <v>0</v>
      </c>
      <c r="O2635">
        <v>199</v>
      </c>
      <c r="P2635" t="b">
        <v>1</v>
      </c>
      <c r="Q2635" t="s">
        <v>8299</v>
      </c>
      <c r="R2635" s="10" t="s">
        <v>8317</v>
      </c>
      <c r="S2635" t="s">
        <v>8353</v>
      </c>
      <c r="T2635">
        <f t="shared" si="212"/>
        <v>355</v>
      </c>
      <c r="U2635">
        <f t="shared" si="213"/>
        <v>89.1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4">
        <f t="shared" si="210"/>
        <v>42612.656493055561</v>
      </c>
      <c r="L2636" s="13">
        <f t="shared" si="209"/>
        <v>2016</v>
      </c>
      <c r="M2636" s="14">
        <f t="shared" si="211"/>
        <v>42642.656493055561</v>
      </c>
      <c r="N2636" t="b">
        <v>0</v>
      </c>
      <c r="O2636">
        <v>25</v>
      </c>
      <c r="P2636" t="b">
        <v>1</v>
      </c>
      <c r="Q2636" t="s">
        <v>8299</v>
      </c>
      <c r="R2636" s="10" t="s">
        <v>8317</v>
      </c>
      <c r="S2636" t="s">
        <v>8353</v>
      </c>
      <c r="T2636">
        <f t="shared" si="212"/>
        <v>106</v>
      </c>
      <c r="U2636">
        <f t="shared" si="213"/>
        <v>39.44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4">
        <f t="shared" si="210"/>
        <v>42037.950937500005</v>
      </c>
      <c r="L2637" s="13">
        <f t="shared" si="209"/>
        <v>2015</v>
      </c>
      <c r="M2637" s="14">
        <f t="shared" si="211"/>
        <v>42072.909270833334</v>
      </c>
      <c r="N2637" t="b">
        <v>0</v>
      </c>
      <c r="O2637">
        <v>84</v>
      </c>
      <c r="P2637" t="b">
        <v>1</v>
      </c>
      <c r="Q2637" t="s">
        <v>8299</v>
      </c>
      <c r="R2637" s="10" t="s">
        <v>8317</v>
      </c>
      <c r="S2637" t="s">
        <v>8353</v>
      </c>
      <c r="T2637">
        <f t="shared" si="212"/>
        <v>100</v>
      </c>
      <c r="U2637">
        <f t="shared" si="213"/>
        <v>136.9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4">
        <f t="shared" si="210"/>
        <v>42636.614745370374</v>
      </c>
      <c r="L2638" s="13">
        <f t="shared" si="209"/>
        <v>2016</v>
      </c>
      <c r="M2638" s="14">
        <f t="shared" si="211"/>
        <v>42659.041666666672</v>
      </c>
      <c r="N2638" t="b">
        <v>0</v>
      </c>
      <c r="O2638">
        <v>50</v>
      </c>
      <c r="P2638" t="b">
        <v>1</v>
      </c>
      <c r="Q2638" t="s">
        <v>8299</v>
      </c>
      <c r="R2638" s="10" t="s">
        <v>8317</v>
      </c>
      <c r="S2638" t="s">
        <v>8353</v>
      </c>
      <c r="T2638">
        <f t="shared" si="212"/>
        <v>187</v>
      </c>
      <c r="U2638">
        <f t="shared" si="213"/>
        <v>37.46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4">
        <f t="shared" si="210"/>
        <v>42639.549479166672</v>
      </c>
      <c r="L2639" s="13">
        <f t="shared" si="209"/>
        <v>2016</v>
      </c>
      <c r="M2639" s="14">
        <f t="shared" si="211"/>
        <v>42655.549479166672</v>
      </c>
      <c r="N2639" t="b">
        <v>0</v>
      </c>
      <c r="O2639">
        <v>26</v>
      </c>
      <c r="P2639" t="b">
        <v>1</v>
      </c>
      <c r="Q2639" t="s">
        <v>8299</v>
      </c>
      <c r="R2639" s="10" t="s">
        <v>8317</v>
      </c>
      <c r="S2639" t="s">
        <v>8353</v>
      </c>
      <c r="T2639">
        <f t="shared" si="212"/>
        <v>166</v>
      </c>
      <c r="U2639">
        <f t="shared" si="213"/>
        <v>31.96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4">
        <f t="shared" si="210"/>
        <v>41989.913136574076</v>
      </c>
      <c r="L2640" s="13">
        <f t="shared" si="209"/>
        <v>2014</v>
      </c>
      <c r="M2640" s="14">
        <f t="shared" si="211"/>
        <v>42019.913136574076</v>
      </c>
      <c r="N2640" t="b">
        <v>0</v>
      </c>
      <c r="O2640">
        <v>14</v>
      </c>
      <c r="P2640" t="b">
        <v>1</v>
      </c>
      <c r="Q2640" t="s">
        <v>8299</v>
      </c>
      <c r="R2640" s="10" t="s">
        <v>8317</v>
      </c>
      <c r="S2640" t="s">
        <v>8353</v>
      </c>
      <c r="T2640">
        <f t="shared" si="212"/>
        <v>102</v>
      </c>
      <c r="U2640">
        <f t="shared" si="213"/>
        <v>25.21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4">
        <f t="shared" si="210"/>
        <v>42024.86513888889</v>
      </c>
      <c r="L2641" s="13">
        <f t="shared" si="209"/>
        <v>2015</v>
      </c>
      <c r="M2641" s="14">
        <f t="shared" si="211"/>
        <v>42054.86513888889</v>
      </c>
      <c r="N2641" t="b">
        <v>0</v>
      </c>
      <c r="O2641">
        <v>49</v>
      </c>
      <c r="P2641" t="b">
        <v>1</v>
      </c>
      <c r="Q2641" t="s">
        <v>8299</v>
      </c>
      <c r="R2641" s="10" t="s">
        <v>8317</v>
      </c>
      <c r="S2641" t="s">
        <v>8353</v>
      </c>
      <c r="T2641">
        <f t="shared" si="212"/>
        <v>164</v>
      </c>
      <c r="U2641">
        <f t="shared" si="213"/>
        <v>10.039999999999999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4">
        <f t="shared" si="210"/>
        <v>42103.160578703704</v>
      </c>
      <c r="L2642" s="13">
        <f t="shared" si="209"/>
        <v>2015</v>
      </c>
      <c r="M2642" s="14">
        <f t="shared" si="211"/>
        <v>42163.160578703704</v>
      </c>
      <c r="N2642" t="b">
        <v>0</v>
      </c>
      <c r="O2642">
        <v>69</v>
      </c>
      <c r="P2642" t="b">
        <v>1</v>
      </c>
      <c r="Q2642" t="s">
        <v>8299</v>
      </c>
      <c r="R2642" s="10" t="s">
        <v>8317</v>
      </c>
      <c r="S2642" t="s">
        <v>8353</v>
      </c>
      <c r="T2642">
        <f t="shared" si="212"/>
        <v>106</v>
      </c>
      <c r="U2642">
        <f t="shared" si="213"/>
        <v>45.94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4">
        <f t="shared" si="210"/>
        <v>41880.827118055553</v>
      </c>
      <c r="L2643" s="13">
        <f t="shared" si="209"/>
        <v>2014</v>
      </c>
      <c r="M2643" s="14">
        <f t="shared" si="211"/>
        <v>41897.839583333334</v>
      </c>
      <c r="N2643" t="b">
        <v>0</v>
      </c>
      <c r="O2643">
        <v>1</v>
      </c>
      <c r="P2643" t="b">
        <v>0</v>
      </c>
      <c r="Q2643" t="s">
        <v>8299</v>
      </c>
      <c r="R2643" s="10" t="s">
        <v>8317</v>
      </c>
      <c r="S2643" t="s">
        <v>8353</v>
      </c>
      <c r="T2643">
        <f t="shared" si="212"/>
        <v>1</v>
      </c>
      <c r="U2643">
        <f t="shared" si="213"/>
        <v>15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4">
        <f t="shared" si="210"/>
        <v>42536.246620370366</v>
      </c>
      <c r="L2644" s="13">
        <f t="shared" si="209"/>
        <v>2016</v>
      </c>
      <c r="M2644" s="14">
        <f t="shared" si="211"/>
        <v>42566.289583333331</v>
      </c>
      <c r="N2644" t="b">
        <v>0</v>
      </c>
      <c r="O2644">
        <v>0</v>
      </c>
      <c r="P2644" t="b">
        <v>0</v>
      </c>
      <c r="Q2644" t="s">
        <v>8299</v>
      </c>
      <c r="R2644" s="10" t="s">
        <v>8317</v>
      </c>
      <c r="S2644" t="s">
        <v>8353</v>
      </c>
      <c r="T2644">
        <f t="shared" si="212"/>
        <v>0</v>
      </c>
      <c r="U2644">
        <f t="shared" si="213"/>
        <v>0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4">
        <f t="shared" si="210"/>
        <v>42689.582349537035</v>
      </c>
      <c r="L2645" s="13">
        <f t="shared" si="209"/>
        <v>2016</v>
      </c>
      <c r="M2645" s="14">
        <f t="shared" si="211"/>
        <v>42725.332638888889</v>
      </c>
      <c r="N2645" t="b">
        <v>1</v>
      </c>
      <c r="O2645">
        <v>1501</v>
      </c>
      <c r="P2645" t="b">
        <v>0</v>
      </c>
      <c r="Q2645" t="s">
        <v>8299</v>
      </c>
      <c r="R2645" s="10" t="s">
        <v>8317</v>
      </c>
      <c r="S2645" t="s">
        <v>8353</v>
      </c>
      <c r="T2645">
        <f t="shared" si="212"/>
        <v>34</v>
      </c>
      <c r="U2645">
        <f t="shared" si="213"/>
        <v>223.58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4">
        <f t="shared" si="210"/>
        <v>42774.792071759264</v>
      </c>
      <c r="L2646" s="13">
        <f t="shared" si="209"/>
        <v>2017</v>
      </c>
      <c r="M2646" s="14">
        <f t="shared" si="211"/>
        <v>42804.792071759264</v>
      </c>
      <c r="N2646" t="b">
        <v>1</v>
      </c>
      <c r="O2646">
        <v>52</v>
      </c>
      <c r="P2646" t="b">
        <v>0</v>
      </c>
      <c r="Q2646" t="s">
        <v>8299</v>
      </c>
      <c r="R2646" s="10" t="s">
        <v>8317</v>
      </c>
      <c r="S2646" t="s">
        <v>8353</v>
      </c>
      <c r="T2646">
        <f t="shared" si="212"/>
        <v>2</v>
      </c>
      <c r="U2646">
        <f t="shared" si="213"/>
        <v>39.479999999999997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4">
        <f t="shared" si="210"/>
        <v>41921.842627314814</v>
      </c>
      <c r="L2647" s="13">
        <f t="shared" si="209"/>
        <v>2014</v>
      </c>
      <c r="M2647" s="14">
        <f t="shared" si="211"/>
        <v>41951.884293981479</v>
      </c>
      <c r="N2647" t="b">
        <v>1</v>
      </c>
      <c r="O2647">
        <v>23</v>
      </c>
      <c r="P2647" t="b">
        <v>0</v>
      </c>
      <c r="Q2647" t="s">
        <v>8299</v>
      </c>
      <c r="R2647" s="10" t="s">
        <v>8317</v>
      </c>
      <c r="S2647" t="s">
        <v>8353</v>
      </c>
      <c r="T2647">
        <f t="shared" si="212"/>
        <v>11</v>
      </c>
      <c r="U2647">
        <f t="shared" si="213"/>
        <v>91.3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4">
        <f t="shared" si="210"/>
        <v>42226.313298611116</v>
      </c>
      <c r="L2648" s="13">
        <f t="shared" si="209"/>
        <v>2015</v>
      </c>
      <c r="M2648" s="14">
        <f t="shared" si="211"/>
        <v>42256.313298611116</v>
      </c>
      <c r="N2648" t="b">
        <v>1</v>
      </c>
      <c r="O2648">
        <v>535</v>
      </c>
      <c r="P2648" t="b">
        <v>0</v>
      </c>
      <c r="Q2648" t="s">
        <v>8299</v>
      </c>
      <c r="R2648" s="10" t="s">
        <v>8317</v>
      </c>
      <c r="S2648" t="s">
        <v>8353</v>
      </c>
      <c r="T2648">
        <f t="shared" si="212"/>
        <v>8</v>
      </c>
      <c r="U2648">
        <f t="shared" si="213"/>
        <v>78.67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4">
        <f t="shared" si="210"/>
        <v>42200.261793981481</v>
      </c>
      <c r="L2649" s="13">
        <f t="shared" si="209"/>
        <v>2015</v>
      </c>
      <c r="M2649" s="14">
        <f t="shared" si="211"/>
        <v>42230.261793981481</v>
      </c>
      <c r="N2649" t="b">
        <v>0</v>
      </c>
      <c r="O2649">
        <v>3</v>
      </c>
      <c r="P2649" t="b">
        <v>0</v>
      </c>
      <c r="Q2649" t="s">
        <v>8299</v>
      </c>
      <c r="R2649" s="10" t="s">
        <v>8317</v>
      </c>
      <c r="S2649" t="s">
        <v>8353</v>
      </c>
      <c r="T2649">
        <f t="shared" si="212"/>
        <v>1</v>
      </c>
      <c r="U2649">
        <f t="shared" si="213"/>
        <v>12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4">
        <f t="shared" si="210"/>
        <v>42408.714814814812</v>
      </c>
      <c r="L2650" s="13">
        <f t="shared" si="209"/>
        <v>2016</v>
      </c>
      <c r="M2650" s="14">
        <f t="shared" si="211"/>
        <v>42438.714814814812</v>
      </c>
      <c r="N2650" t="b">
        <v>0</v>
      </c>
      <c r="O2650">
        <v>6</v>
      </c>
      <c r="P2650" t="b">
        <v>0</v>
      </c>
      <c r="Q2650" t="s">
        <v>8299</v>
      </c>
      <c r="R2650" s="10" t="s">
        <v>8317</v>
      </c>
      <c r="S2650" t="s">
        <v>8353</v>
      </c>
      <c r="T2650">
        <f t="shared" si="212"/>
        <v>1</v>
      </c>
      <c r="U2650">
        <f t="shared" si="213"/>
        <v>17.670000000000002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4">
        <f t="shared" si="210"/>
        <v>42341.99700231482</v>
      </c>
      <c r="L2651" s="13">
        <f t="shared" si="209"/>
        <v>2015</v>
      </c>
      <c r="M2651" s="14">
        <f t="shared" si="211"/>
        <v>42401.99700231482</v>
      </c>
      <c r="N2651" t="b">
        <v>0</v>
      </c>
      <c r="O2651">
        <v>3</v>
      </c>
      <c r="P2651" t="b">
        <v>0</v>
      </c>
      <c r="Q2651" t="s">
        <v>8299</v>
      </c>
      <c r="R2651" s="10" t="s">
        <v>8317</v>
      </c>
      <c r="S2651" t="s">
        <v>8353</v>
      </c>
      <c r="T2651">
        <f t="shared" si="212"/>
        <v>0</v>
      </c>
      <c r="U2651">
        <f t="shared" si="213"/>
        <v>41.33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4">
        <f t="shared" si="210"/>
        <v>42695.624340277776</v>
      </c>
      <c r="L2652" s="13">
        <f t="shared" si="209"/>
        <v>2016</v>
      </c>
      <c r="M2652" s="14">
        <f t="shared" si="211"/>
        <v>42725.624340277776</v>
      </c>
      <c r="N2652" t="b">
        <v>0</v>
      </c>
      <c r="O2652">
        <v>5</v>
      </c>
      <c r="P2652" t="b">
        <v>0</v>
      </c>
      <c r="Q2652" t="s">
        <v>8299</v>
      </c>
      <c r="R2652" s="10" t="s">
        <v>8317</v>
      </c>
      <c r="S2652" t="s">
        <v>8353</v>
      </c>
      <c r="T2652">
        <f t="shared" si="212"/>
        <v>1</v>
      </c>
      <c r="U2652">
        <f t="shared" si="213"/>
        <v>71.599999999999994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4">
        <f t="shared" si="210"/>
        <v>42327.805659722217</v>
      </c>
      <c r="L2653" s="13">
        <f t="shared" si="209"/>
        <v>2015</v>
      </c>
      <c r="M2653" s="14">
        <f t="shared" si="211"/>
        <v>42355.805659722217</v>
      </c>
      <c r="N2653" t="b">
        <v>0</v>
      </c>
      <c r="O2653">
        <v>17</v>
      </c>
      <c r="P2653" t="b">
        <v>0</v>
      </c>
      <c r="Q2653" t="s">
        <v>8299</v>
      </c>
      <c r="R2653" s="10" t="s">
        <v>8317</v>
      </c>
      <c r="S2653" t="s">
        <v>8353</v>
      </c>
      <c r="T2653">
        <f t="shared" si="212"/>
        <v>2</v>
      </c>
      <c r="U2653">
        <f t="shared" si="213"/>
        <v>307.82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4">
        <f t="shared" si="210"/>
        <v>41953.158854166672</v>
      </c>
      <c r="L2654" s="13">
        <f t="shared" si="209"/>
        <v>2014</v>
      </c>
      <c r="M2654" s="14">
        <f t="shared" si="211"/>
        <v>41983.158854166672</v>
      </c>
      <c r="N2654" t="b">
        <v>0</v>
      </c>
      <c r="O2654">
        <v>11</v>
      </c>
      <c r="P2654" t="b">
        <v>0</v>
      </c>
      <c r="Q2654" t="s">
        <v>8299</v>
      </c>
      <c r="R2654" s="10" t="s">
        <v>8317</v>
      </c>
      <c r="S2654" t="s">
        <v>8353</v>
      </c>
      <c r="T2654">
        <f t="shared" si="212"/>
        <v>1</v>
      </c>
      <c r="U2654">
        <f t="shared" si="213"/>
        <v>80.45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4">
        <f t="shared" si="210"/>
        <v>41771.651932870373</v>
      </c>
      <c r="L2655" s="13">
        <f t="shared" si="209"/>
        <v>2014</v>
      </c>
      <c r="M2655" s="14">
        <f t="shared" si="211"/>
        <v>41803.166666666664</v>
      </c>
      <c r="N2655" t="b">
        <v>0</v>
      </c>
      <c r="O2655">
        <v>70</v>
      </c>
      <c r="P2655" t="b">
        <v>0</v>
      </c>
      <c r="Q2655" t="s">
        <v>8299</v>
      </c>
      <c r="R2655" s="10" t="s">
        <v>8317</v>
      </c>
      <c r="S2655" t="s">
        <v>8353</v>
      </c>
      <c r="T2655">
        <f t="shared" si="212"/>
        <v>12</v>
      </c>
      <c r="U2655">
        <f t="shared" si="213"/>
        <v>83.94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4">
        <f t="shared" si="210"/>
        <v>42055.600995370376</v>
      </c>
      <c r="L2656" s="13">
        <f t="shared" si="209"/>
        <v>2015</v>
      </c>
      <c r="M2656" s="14">
        <f t="shared" si="211"/>
        <v>42115.559328703705</v>
      </c>
      <c r="N2656" t="b">
        <v>0</v>
      </c>
      <c r="O2656">
        <v>6</v>
      </c>
      <c r="P2656" t="b">
        <v>0</v>
      </c>
      <c r="Q2656" t="s">
        <v>8299</v>
      </c>
      <c r="R2656" s="10" t="s">
        <v>8317</v>
      </c>
      <c r="S2656" t="s">
        <v>8353</v>
      </c>
      <c r="T2656">
        <f t="shared" si="212"/>
        <v>0</v>
      </c>
      <c r="U2656">
        <f t="shared" si="213"/>
        <v>8.5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4">
        <f t="shared" si="210"/>
        <v>42381.866284722222</v>
      </c>
      <c r="L2657" s="13">
        <f t="shared" si="209"/>
        <v>2016</v>
      </c>
      <c r="M2657" s="14">
        <f t="shared" si="211"/>
        <v>42409.833333333328</v>
      </c>
      <c r="N2657" t="b">
        <v>0</v>
      </c>
      <c r="O2657">
        <v>43</v>
      </c>
      <c r="P2657" t="b">
        <v>0</v>
      </c>
      <c r="Q2657" t="s">
        <v>8299</v>
      </c>
      <c r="R2657" s="10" t="s">
        <v>8317</v>
      </c>
      <c r="S2657" t="s">
        <v>8353</v>
      </c>
      <c r="T2657">
        <f t="shared" si="212"/>
        <v>21</v>
      </c>
      <c r="U2657">
        <f t="shared" si="213"/>
        <v>73.37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4">
        <f t="shared" si="210"/>
        <v>42767.688518518517</v>
      </c>
      <c r="L2658" s="13">
        <f t="shared" si="209"/>
        <v>2017</v>
      </c>
      <c r="M2658" s="14">
        <f t="shared" si="211"/>
        <v>42806.791666666672</v>
      </c>
      <c r="N2658" t="b">
        <v>0</v>
      </c>
      <c r="O2658">
        <v>152</v>
      </c>
      <c r="P2658" t="b">
        <v>0</v>
      </c>
      <c r="Q2658" t="s">
        <v>8299</v>
      </c>
      <c r="R2658" s="10" t="s">
        <v>8317</v>
      </c>
      <c r="S2658" t="s">
        <v>8353</v>
      </c>
      <c r="T2658">
        <f t="shared" si="212"/>
        <v>11</v>
      </c>
      <c r="U2658">
        <f t="shared" si="213"/>
        <v>112.86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4">
        <f t="shared" si="210"/>
        <v>42551.928854166668</v>
      </c>
      <c r="L2659" s="13">
        <f t="shared" si="209"/>
        <v>2016</v>
      </c>
      <c r="M2659" s="14">
        <f t="shared" si="211"/>
        <v>42585.0625</v>
      </c>
      <c r="N2659" t="b">
        <v>0</v>
      </c>
      <c r="O2659">
        <v>59</v>
      </c>
      <c r="P2659" t="b">
        <v>0</v>
      </c>
      <c r="Q2659" t="s">
        <v>8299</v>
      </c>
      <c r="R2659" s="10" t="s">
        <v>8317</v>
      </c>
      <c r="S2659" t="s">
        <v>8353</v>
      </c>
      <c r="T2659">
        <f t="shared" si="212"/>
        <v>19</v>
      </c>
      <c r="U2659">
        <f t="shared" si="213"/>
        <v>95.28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4">
        <f t="shared" si="210"/>
        <v>42551.884189814817</v>
      </c>
      <c r="L2660" s="13">
        <f t="shared" si="209"/>
        <v>2016</v>
      </c>
      <c r="M2660" s="14">
        <f t="shared" si="211"/>
        <v>42581.884189814817</v>
      </c>
      <c r="N2660" t="b">
        <v>0</v>
      </c>
      <c r="O2660">
        <v>4</v>
      </c>
      <c r="P2660" t="b">
        <v>0</v>
      </c>
      <c r="Q2660" t="s">
        <v>8299</v>
      </c>
      <c r="R2660" s="10" t="s">
        <v>8317</v>
      </c>
      <c r="S2660" t="s">
        <v>8353</v>
      </c>
      <c r="T2660">
        <f t="shared" si="212"/>
        <v>0</v>
      </c>
      <c r="U2660">
        <f t="shared" si="213"/>
        <v>22.75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4">
        <f t="shared" si="210"/>
        <v>42082.069560185191</v>
      </c>
      <c r="L2661" s="13">
        <f t="shared" si="209"/>
        <v>2015</v>
      </c>
      <c r="M2661" s="14">
        <f t="shared" si="211"/>
        <v>42112.069560185191</v>
      </c>
      <c r="N2661" t="b">
        <v>0</v>
      </c>
      <c r="O2661">
        <v>10</v>
      </c>
      <c r="P2661" t="b">
        <v>0</v>
      </c>
      <c r="Q2661" t="s">
        <v>8299</v>
      </c>
      <c r="R2661" s="10" t="s">
        <v>8317</v>
      </c>
      <c r="S2661" t="s">
        <v>8353</v>
      </c>
      <c r="T2661">
        <f t="shared" si="212"/>
        <v>3</v>
      </c>
      <c r="U2661">
        <f t="shared" si="213"/>
        <v>133.30000000000001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4">
        <f t="shared" si="210"/>
        <v>42272.713171296295</v>
      </c>
      <c r="L2662" s="13">
        <f t="shared" si="209"/>
        <v>2015</v>
      </c>
      <c r="M2662" s="14">
        <f t="shared" si="211"/>
        <v>42332.754837962959</v>
      </c>
      <c r="N2662" t="b">
        <v>0</v>
      </c>
      <c r="O2662">
        <v>5</v>
      </c>
      <c r="P2662" t="b">
        <v>0</v>
      </c>
      <c r="Q2662" t="s">
        <v>8299</v>
      </c>
      <c r="R2662" s="10" t="s">
        <v>8317</v>
      </c>
      <c r="S2662" t="s">
        <v>8353</v>
      </c>
      <c r="T2662">
        <f t="shared" si="212"/>
        <v>0</v>
      </c>
      <c r="U2662">
        <f t="shared" si="213"/>
        <v>3.8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4">
        <f t="shared" si="210"/>
        <v>41542.958449074074</v>
      </c>
      <c r="L2663" s="13">
        <f t="shared" si="209"/>
        <v>2013</v>
      </c>
      <c r="M2663" s="14">
        <f t="shared" si="211"/>
        <v>41572.958449074074</v>
      </c>
      <c r="N2663" t="b">
        <v>0</v>
      </c>
      <c r="O2663">
        <v>60</v>
      </c>
      <c r="P2663" t="b">
        <v>1</v>
      </c>
      <c r="Q2663" t="s">
        <v>8300</v>
      </c>
      <c r="R2663" s="10" t="s">
        <v>8317</v>
      </c>
      <c r="S2663" t="s">
        <v>8354</v>
      </c>
      <c r="T2663">
        <f t="shared" si="212"/>
        <v>103</v>
      </c>
      <c r="U2663">
        <f t="shared" si="213"/>
        <v>85.75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4">
        <f t="shared" si="210"/>
        <v>42207.746678240743</v>
      </c>
      <c r="L2664" s="13">
        <f t="shared" si="209"/>
        <v>2015</v>
      </c>
      <c r="M2664" s="14">
        <f t="shared" si="211"/>
        <v>42237.746678240743</v>
      </c>
      <c r="N2664" t="b">
        <v>0</v>
      </c>
      <c r="O2664">
        <v>80</v>
      </c>
      <c r="P2664" t="b">
        <v>1</v>
      </c>
      <c r="Q2664" t="s">
        <v>8300</v>
      </c>
      <c r="R2664" s="10" t="s">
        <v>8317</v>
      </c>
      <c r="S2664" t="s">
        <v>8354</v>
      </c>
      <c r="T2664">
        <f t="shared" si="212"/>
        <v>107</v>
      </c>
      <c r="U2664">
        <f t="shared" si="213"/>
        <v>267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4">
        <f t="shared" si="210"/>
        <v>42222.622766203705</v>
      </c>
      <c r="L2665" s="13">
        <f t="shared" si="209"/>
        <v>2015</v>
      </c>
      <c r="M2665" s="14">
        <f t="shared" si="211"/>
        <v>42251.625</v>
      </c>
      <c r="N2665" t="b">
        <v>0</v>
      </c>
      <c r="O2665">
        <v>56</v>
      </c>
      <c r="P2665" t="b">
        <v>1</v>
      </c>
      <c r="Q2665" t="s">
        <v>8300</v>
      </c>
      <c r="R2665" s="10" t="s">
        <v>8317</v>
      </c>
      <c r="S2665" t="s">
        <v>8354</v>
      </c>
      <c r="T2665">
        <f t="shared" si="212"/>
        <v>105</v>
      </c>
      <c r="U2665">
        <f t="shared" si="213"/>
        <v>373.56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4">
        <f t="shared" si="210"/>
        <v>42313.02542824074</v>
      </c>
      <c r="L2666" s="13">
        <f t="shared" si="209"/>
        <v>2015</v>
      </c>
      <c r="M2666" s="14">
        <f t="shared" si="211"/>
        <v>42347.290972222225</v>
      </c>
      <c r="N2666" t="b">
        <v>0</v>
      </c>
      <c r="O2666">
        <v>104</v>
      </c>
      <c r="P2666" t="b">
        <v>1</v>
      </c>
      <c r="Q2666" t="s">
        <v>8300</v>
      </c>
      <c r="R2666" s="10" t="s">
        <v>8317</v>
      </c>
      <c r="S2666" t="s">
        <v>8354</v>
      </c>
      <c r="T2666">
        <f t="shared" si="212"/>
        <v>103</v>
      </c>
      <c r="U2666">
        <f t="shared" si="213"/>
        <v>174.04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4">
        <f t="shared" si="210"/>
        <v>42083.895532407405</v>
      </c>
      <c r="L2667" s="13">
        <f t="shared" si="209"/>
        <v>2015</v>
      </c>
      <c r="M2667" s="14">
        <f t="shared" si="211"/>
        <v>42128.895532407405</v>
      </c>
      <c r="N2667" t="b">
        <v>0</v>
      </c>
      <c r="O2667">
        <v>46</v>
      </c>
      <c r="P2667" t="b">
        <v>1</v>
      </c>
      <c r="Q2667" t="s">
        <v>8300</v>
      </c>
      <c r="R2667" s="10" t="s">
        <v>8317</v>
      </c>
      <c r="S2667" t="s">
        <v>8354</v>
      </c>
      <c r="T2667">
        <f t="shared" si="212"/>
        <v>123</v>
      </c>
      <c r="U2667">
        <f t="shared" si="213"/>
        <v>93.7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4">
        <f t="shared" si="210"/>
        <v>42235.764340277776</v>
      </c>
      <c r="L2668" s="13">
        <f t="shared" si="209"/>
        <v>2015</v>
      </c>
      <c r="M2668" s="14">
        <f t="shared" si="211"/>
        <v>42272.875</v>
      </c>
      <c r="N2668" t="b">
        <v>0</v>
      </c>
      <c r="O2668">
        <v>206</v>
      </c>
      <c r="P2668" t="b">
        <v>1</v>
      </c>
      <c r="Q2668" t="s">
        <v>8300</v>
      </c>
      <c r="R2668" s="10" t="s">
        <v>8317</v>
      </c>
      <c r="S2668" t="s">
        <v>8354</v>
      </c>
      <c r="T2668">
        <f t="shared" si="212"/>
        <v>159</v>
      </c>
      <c r="U2668">
        <f t="shared" si="213"/>
        <v>77.33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4">
        <f t="shared" si="210"/>
        <v>42380.926111111112</v>
      </c>
      <c r="L2669" s="13">
        <f t="shared" si="209"/>
        <v>2016</v>
      </c>
      <c r="M2669" s="14">
        <f t="shared" si="211"/>
        <v>42410.926111111112</v>
      </c>
      <c r="N2669" t="b">
        <v>0</v>
      </c>
      <c r="O2669">
        <v>18</v>
      </c>
      <c r="P2669" t="b">
        <v>1</v>
      </c>
      <c r="Q2669" t="s">
        <v>8300</v>
      </c>
      <c r="R2669" s="10" t="s">
        <v>8317</v>
      </c>
      <c r="S2669" t="s">
        <v>8354</v>
      </c>
      <c r="T2669">
        <f t="shared" si="212"/>
        <v>111</v>
      </c>
      <c r="U2669">
        <f t="shared" si="213"/>
        <v>92.22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4">
        <f t="shared" si="210"/>
        <v>42275.588715277772</v>
      </c>
      <c r="L2670" s="13">
        <f t="shared" si="209"/>
        <v>2015</v>
      </c>
      <c r="M2670" s="14">
        <f t="shared" si="211"/>
        <v>42317.60555555555</v>
      </c>
      <c r="N2670" t="b">
        <v>0</v>
      </c>
      <c r="O2670">
        <v>28</v>
      </c>
      <c r="P2670" t="b">
        <v>1</v>
      </c>
      <c r="Q2670" t="s">
        <v>8300</v>
      </c>
      <c r="R2670" s="10" t="s">
        <v>8317</v>
      </c>
      <c r="S2670" t="s">
        <v>8354</v>
      </c>
      <c r="T2670">
        <f t="shared" si="212"/>
        <v>171</v>
      </c>
      <c r="U2670">
        <f t="shared" si="213"/>
        <v>60.96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4">
        <f t="shared" si="210"/>
        <v>42319.035833333335</v>
      </c>
      <c r="L2671" s="13">
        <f t="shared" si="209"/>
        <v>2015</v>
      </c>
      <c r="M2671" s="14">
        <f t="shared" si="211"/>
        <v>42379.035833333335</v>
      </c>
      <c r="N2671" t="b">
        <v>0</v>
      </c>
      <c r="O2671">
        <v>11</v>
      </c>
      <c r="P2671" t="b">
        <v>1</v>
      </c>
      <c r="Q2671" t="s">
        <v>8300</v>
      </c>
      <c r="R2671" s="10" t="s">
        <v>8317</v>
      </c>
      <c r="S2671" t="s">
        <v>8354</v>
      </c>
      <c r="T2671">
        <f t="shared" si="212"/>
        <v>125</v>
      </c>
      <c r="U2671">
        <f t="shared" si="213"/>
        <v>91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4">
        <f t="shared" si="210"/>
        <v>41821.020601851851</v>
      </c>
      <c r="L2672" s="13">
        <f t="shared" si="209"/>
        <v>2014</v>
      </c>
      <c r="M2672" s="14">
        <f t="shared" si="211"/>
        <v>41849.020601851851</v>
      </c>
      <c r="N2672" t="b">
        <v>1</v>
      </c>
      <c r="O2672">
        <v>60</v>
      </c>
      <c r="P2672" t="b">
        <v>0</v>
      </c>
      <c r="Q2672" t="s">
        <v>8300</v>
      </c>
      <c r="R2672" s="10" t="s">
        <v>8317</v>
      </c>
      <c r="S2672" t="s">
        <v>8354</v>
      </c>
      <c r="T2672">
        <f t="shared" si="212"/>
        <v>6</v>
      </c>
      <c r="U2672">
        <f t="shared" si="213"/>
        <v>41.58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4">
        <f t="shared" si="210"/>
        <v>41962.749027777783</v>
      </c>
      <c r="L2673" s="13">
        <f t="shared" si="209"/>
        <v>2014</v>
      </c>
      <c r="M2673" s="14">
        <f t="shared" si="211"/>
        <v>41992.818055555559</v>
      </c>
      <c r="N2673" t="b">
        <v>1</v>
      </c>
      <c r="O2673">
        <v>84</v>
      </c>
      <c r="P2673" t="b">
        <v>0</v>
      </c>
      <c r="Q2673" t="s">
        <v>8300</v>
      </c>
      <c r="R2673" s="10" t="s">
        <v>8317</v>
      </c>
      <c r="S2673" t="s">
        <v>8354</v>
      </c>
      <c r="T2673">
        <f t="shared" si="212"/>
        <v>11</v>
      </c>
      <c r="U2673">
        <f t="shared" si="213"/>
        <v>33.76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4">
        <f t="shared" si="210"/>
        <v>42344.884143518517</v>
      </c>
      <c r="L2674" s="13">
        <f t="shared" si="209"/>
        <v>2015</v>
      </c>
      <c r="M2674" s="14">
        <f t="shared" si="211"/>
        <v>42366.25</v>
      </c>
      <c r="N2674" t="b">
        <v>1</v>
      </c>
      <c r="O2674">
        <v>47</v>
      </c>
      <c r="P2674" t="b">
        <v>0</v>
      </c>
      <c r="Q2674" t="s">
        <v>8300</v>
      </c>
      <c r="R2674" s="10" t="s">
        <v>8317</v>
      </c>
      <c r="S2674" t="s">
        <v>8354</v>
      </c>
      <c r="T2674">
        <f t="shared" si="212"/>
        <v>33</v>
      </c>
      <c r="U2674">
        <f t="shared" si="213"/>
        <v>70.62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4">
        <f t="shared" si="210"/>
        <v>41912.541655092595</v>
      </c>
      <c r="L2675" s="13">
        <f t="shared" si="209"/>
        <v>2014</v>
      </c>
      <c r="M2675" s="14">
        <f t="shared" si="211"/>
        <v>41941.947916666664</v>
      </c>
      <c r="N2675" t="b">
        <v>1</v>
      </c>
      <c r="O2675">
        <v>66</v>
      </c>
      <c r="P2675" t="b">
        <v>0</v>
      </c>
      <c r="Q2675" t="s">
        <v>8300</v>
      </c>
      <c r="R2675" s="10" t="s">
        <v>8317</v>
      </c>
      <c r="S2675" t="s">
        <v>8354</v>
      </c>
      <c r="T2675">
        <f t="shared" si="212"/>
        <v>28</v>
      </c>
      <c r="U2675">
        <f t="shared" si="213"/>
        <v>167.15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4">
        <f t="shared" si="210"/>
        <v>42529.632754629631</v>
      </c>
      <c r="L2676" s="13">
        <f t="shared" si="209"/>
        <v>2016</v>
      </c>
      <c r="M2676" s="14">
        <f t="shared" si="211"/>
        <v>42556.207638888889</v>
      </c>
      <c r="N2676" t="b">
        <v>1</v>
      </c>
      <c r="O2676">
        <v>171</v>
      </c>
      <c r="P2676" t="b">
        <v>0</v>
      </c>
      <c r="Q2676" t="s">
        <v>8300</v>
      </c>
      <c r="R2676" s="10" t="s">
        <v>8317</v>
      </c>
      <c r="S2676" t="s">
        <v>8354</v>
      </c>
      <c r="T2676">
        <f t="shared" si="212"/>
        <v>63</v>
      </c>
      <c r="U2676">
        <f t="shared" si="213"/>
        <v>128.62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4">
        <f t="shared" si="210"/>
        <v>41923.857511574075</v>
      </c>
      <c r="L2677" s="13">
        <f t="shared" si="209"/>
        <v>2014</v>
      </c>
      <c r="M2677" s="14">
        <f t="shared" si="211"/>
        <v>41953.899178240739</v>
      </c>
      <c r="N2677" t="b">
        <v>1</v>
      </c>
      <c r="O2677">
        <v>29</v>
      </c>
      <c r="P2677" t="b">
        <v>0</v>
      </c>
      <c r="Q2677" t="s">
        <v>8300</v>
      </c>
      <c r="R2677" s="10" t="s">
        <v>8317</v>
      </c>
      <c r="S2677" t="s">
        <v>8354</v>
      </c>
      <c r="T2677">
        <f t="shared" si="212"/>
        <v>8</v>
      </c>
      <c r="U2677">
        <f t="shared" si="213"/>
        <v>65.41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4">
        <f t="shared" si="210"/>
        <v>42482.624699074076</v>
      </c>
      <c r="L2678" s="13">
        <f t="shared" si="209"/>
        <v>2016</v>
      </c>
      <c r="M2678" s="14">
        <f t="shared" si="211"/>
        <v>42512.624699074076</v>
      </c>
      <c r="N2678" t="b">
        <v>0</v>
      </c>
      <c r="O2678">
        <v>9</v>
      </c>
      <c r="P2678" t="b">
        <v>0</v>
      </c>
      <c r="Q2678" t="s">
        <v>8300</v>
      </c>
      <c r="R2678" s="10" t="s">
        <v>8317</v>
      </c>
      <c r="S2678" t="s">
        <v>8354</v>
      </c>
      <c r="T2678">
        <f t="shared" si="212"/>
        <v>50</v>
      </c>
      <c r="U2678">
        <f t="shared" si="213"/>
        <v>117.56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4">
        <f t="shared" si="210"/>
        <v>41793.029432870368</v>
      </c>
      <c r="L2679" s="13">
        <f t="shared" si="209"/>
        <v>2014</v>
      </c>
      <c r="M2679" s="14">
        <f t="shared" si="211"/>
        <v>41823.029432870368</v>
      </c>
      <c r="N2679" t="b">
        <v>0</v>
      </c>
      <c r="O2679">
        <v>27</v>
      </c>
      <c r="P2679" t="b">
        <v>0</v>
      </c>
      <c r="Q2679" t="s">
        <v>8300</v>
      </c>
      <c r="R2679" s="10" t="s">
        <v>8317</v>
      </c>
      <c r="S2679" t="s">
        <v>8354</v>
      </c>
      <c r="T2679">
        <f t="shared" si="212"/>
        <v>18</v>
      </c>
      <c r="U2679">
        <f t="shared" si="213"/>
        <v>126.48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4">
        <f t="shared" si="210"/>
        <v>42241.798206018517</v>
      </c>
      <c r="L2680" s="13">
        <f t="shared" si="209"/>
        <v>2015</v>
      </c>
      <c r="M2680" s="14">
        <f t="shared" si="211"/>
        <v>42271.798206018517</v>
      </c>
      <c r="N2680" t="b">
        <v>0</v>
      </c>
      <c r="O2680">
        <v>2</v>
      </c>
      <c r="P2680" t="b">
        <v>0</v>
      </c>
      <c r="Q2680" t="s">
        <v>8300</v>
      </c>
      <c r="R2680" s="10" t="s">
        <v>8317</v>
      </c>
      <c r="S2680" t="s">
        <v>8354</v>
      </c>
      <c r="T2680">
        <f t="shared" si="212"/>
        <v>0</v>
      </c>
      <c r="U2680">
        <f t="shared" si="213"/>
        <v>550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4">
        <f t="shared" si="210"/>
        <v>42033.001087962963</v>
      </c>
      <c r="L2681" s="13">
        <f t="shared" si="209"/>
        <v>2015</v>
      </c>
      <c r="M2681" s="14">
        <f t="shared" si="211"/>
        <v>42063.001087962963</v>
      </c>
      <c r="N2681" t="b">
        <v>0</v>
      </c>
      <c r="O2681">
        <v>3</v>
      </c>
      <c r="P2681" t="b">
        <v>0</v>
      </c>
      <c r="Q2681" t="s">
        <v>8300</v>
      </c>
      <c r="R2681" s="10" t="s">
        <v>8317</v>
      </c>
      <c r="S2681" t="s">
        <v>8354</v>
      </c>
      <c r="T2681">
        <f t="shared" si="212"/>
        <v>0</v>
      </c>
      <c r="U2681">
        <f t="shared" si="213"/>
        <v>44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4">
        <f t="shared" si="210"/>
        <v>42436.211701388893</v>
      </c>
      <c r="L2682" s="13">
        <f t="shared" si="209"/>
        <v>2016</v>
      </c>
      <c r="M2682" s="14">
        <f t="shared" si="211"/>
        <v>42466.170034722221</v>
      </c>
      <c r="N2682" t="b">
        <v>0</v>
      </c>
      <c r="O2682">
        <v>4</v>
      </c>
      <c r="P2682" t="b">
        <v>0</v>
      </c>
      <c r="Q2682" t="s">
        <v>8300</v>
      </c>
      <c r="R2682" s="10" t="s">
        <v>8317</v>
      </c>
      <c r="S2682" t="s">
        <v>8354</v>
      </c>
      <c r="T2682">
        <f t="shared" si="212"/>
        <v>1</v>
      </c>
      <c r="U2682">
        <f t="shared" si="213"/>
        <v>69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4">
        <f t="shared" si="210"/>
        <v>41805.895254629628</v>
      </c>
      <c r="L2683" s="13">
        <f t="shared" si="209"/>
        <v>2014</v>
      </c>
      <c r="M2683" s="14">
        <f t="shared" si="211"/>
        <v>41830.895254629628</v>
      </c>
      <c r="N2683" t="b">
        <v>0</v>
      </c>
      <c r="O2683">
        <v>2</v>
      </c>
      <c r="P2683" t="b">
        <v>0</v>
      </c>
      <c r="Q2683" t="s">
        <v>8282</v>
      </c>
      <c r="R2683" s="10" t="s">
        <v>8334</v>
      </c>
      <c r="S2683" t="s">
        <v>8335</v>
      </c>
      <c r="T2683">
        <f t="shared" si="212"/>
        <v>1</v>
      </c>
      <c r="U2683">
        <f t="shared" si="213"/>
        <v>27.5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4">
        <f t="shared" si="210"/>
        <v>41932.871990740743</v>
      </c>
      <c r="L2684" s="13">
        <f t="shared" si="209"/>
        <v>2014</v>
      </c>
      <c r="M2684" s="14">
        <f t="shared" si="211"/>
        <v>41965.249305555553</v>
      </c>
      <c r="N2684" t="b">
        <v>0</v>
      </c>
      <c r="O2684">
        <v>20</v>
      </c>
      <c r="P2684" t="b">
        <v>0</v>
      </c>
      <c r="Q2684" t="s">
        <v>8282</v>
      </c>
      <c r="R2684" s="10" t="s">
        <v>8334</v>
      </c>
      <c r="S2684" t="s">
        <v>8335</v>
      </c>
      <c r="T2684">
        <f t="shared" si="212"/>
        <v>28</v>
      </c>
      <c r="U2684">
        <f t="shared" si="213"/>
        <v>84.9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4">
        <f t="shared" si="210"/>
        <v>42034.75509259259</v>
      </c>
      <c r="L2685" s="13">
        <f t="shared" si="209"/>
        <v>2015</v>
      </c>
      <c r="M2685" s="14">
        <f t="shared" si="211"/>
        <v>42064.75509259259</v>
      </c>
      <c r="N2685" t="b">
        <v>0</v>
      </c>
      <c r="O2685">
        <v>3</v>
      </c>
      <c r="P2685" t="b">
        <v>0</v>
      </c>
      <c r="Q2685" t="s">
        <v>8282</v>
      </c>
      <c r="R2685" s="10" t="s">
        <v>8334</v>
      </c>
      <c r="S2685" t="s">
        <v>8335</v>
      </c>
      <c r="T2685">
        <f t="shared" si="212"/>
        <v>0</v>
      </c>
      <c r="U2685">
        <f t="shared" si="213"/>
        <v>12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4">
        <f t="shared" si="210"/>
        <v>41820.914641203701</v>
      </c>
      <c r="L2686" s="13">
        <f t="shared" si="209"/>
        <v>2014</v>
      </c>
      <c r="M2686" s="14">
        <f t="shared" si="211"/>
        <v>41860.914641203701</v>
      </c>
      <c r="N2686" t="b">
        <v>0</v>
      </c>
      <c r="O2686">
        <v>4</v>
      </c>
      <c r="P2686" t="b">
        <v>0</v>
      </c>
      <c r="Q2686" t="s">
        <v>8282</v>
      </c>
      <c r="R2686" s="10" t="s">
        <v>8334</v>
      </c>
      <c r="S2686" t="s">
        <v>8335</v>
      </c>
      <c r="T2686">
        <f t="shared" si="212"/>
        <v>1</v>
      </c>
      <c r="U2686">
        <f t="shared" si="213"/>
        <v>200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4">
        <f t="shared" si="210"/>
        <v>42061.69594907407</v>
      </c>
      <c r="L2687" s="13">
        <f t="shared" si="209"/>
        <v>2015</v>
      </c>
      <c r="M2687" s="14">
        <f t="shared" si="211"/>
        <v>42121.654282407413</v>
      </c>
      <c r="N2687" t="b">
        <v>0</v>
      </c>
      <c r="O2687">
        <v>1</v>
      </c>
      <c r="P2687" t="b">
        <v>0</v>
      </c>
      <c r="Q2687" t="s">
        <v>8282</v>
      </c>
      <c r="R2687" s="10" t="s">
        <v>8334</v>
      </c>
      <c r="S2687" t="s">
        <v>8335</v>
      </c>
      <c r="T2687">
        <f t="shared" si="212"/>
        <v>0</v>
      </c>
      <c r="U2687">
        <f t="shared" si="213"/>
        <v>10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4">
        <f t="shared" si="210"/>
        <v>41892.974803240737</v>
      </c>
      <c r="L2688" s="13">
        <f t="shared" si="209"/>
        <v>2014</v>
      </c>
      <c r="M2688" s="14">
        <f t="shared" si="211"/>
        <v>41912.974803240737</v>
      </c>
      <c r="N2688" t="b">
        <v>0</v>
      </c>
      <c r="O2688">
        <v>0</v>
      </c>
      <c r="P2688" t="b">
        <v>0</v>
      </c>
      <c r="Q2688" t="s">
        <v>8282</v>
      </c>
      <c r="R2688" s="10" t="s">
        <v>8334</v>
      </c>
      <c r="S2688" t="s">
        <v>8335</v>
      </c>
      <c r="T2688">
        <f t="shared" si="212"/>
        <v>0</v>
      </c>
      <c r="U2688">
        <f t="shared" si="213"/>
        <v>0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4">
        <f t="shared" si="210"/>
        <v>42154.64025462963</v>
      </c>
      <c r="L2689" s="13">
        <f t="shared" si="209"/>
        <v>2015</v>
      </c>
      <c r="M2689" s="14">
        <f t="shared" si="211"/>
        <v>42184.64025462963</v>
      </c>
      <c r="N2689" t="b">
        <v>0</v>
      </c>
      <c r="O2689">
        <v>0</v>
      </c>
      <c r="P2689" t="b">
        <v>0</v>
      </c>
      <c r="Q2689" t="s">
        <v>8282</v>
      </c>
      <c r="R2689" s="10" t="s">
        <v>8334</v>
      </c>
      <c r="S2689" t="s">
        <v>8335</v>
      </c>
      <c r="T2689">
        <f t="shared" si="212"/>
        <v>0</v>
      </c>
      <c r="U2689">
        <f t="shared" si="213"/>
        <v>0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4">
        <f t="shared" si="210"/>
        <v>42028.118865740747</v>
      </c>
      <c r="L2690" s="13">
        <f t="shared" si="209"/>
        <v>2015</v>
      </c>
      <c r="M2690" s="14">
        <f t="shared" si="211"/>
        <v>42059.125</v>
      </c>
      <c r="N2690" t="b">
        <v>0</v>
      </c>
      <c r="O2690">
        <v>14</v>
      </c>
      <c r="P2690" t="b">
        <v>0</v>
      </c>
      <c r="Q2690" t="s">
        <v>8282</v>
      </c>
      <c r="R2690" s="10" t="s">
        <v>8334</v>
      </c>
      <c r="S2690" t="s">
        <v>8335</v>
      </c>
      <c r="T2690">
        <f t="shared" si="212"/>
        <v>0</v>
      </c>
      <c r="U2690">
        <f t="shared" si="213"/>
        <v>5.29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4">
        <f t="shared" si="210"/>
        <v>42551.961689814809</v>
      </c>
      <c r="L2691" s="13">
        <f t="shared" ref="L2691:L2754" si="214">YEAR(K2691)</f>
        <v>2016</v>
      </c>
      <c r="M2691" s="14">
        <f t="shared" si="211"/>
        <v>42581.961689814809</v>
      </c>
      <c r="N2691" t="b">
        <v>0</v>
      </c>
      <c r="O2691">
        <v>1</v>
      </c>
      <c r="P2691" t="b">
        <v>0</v>
      </c>
      <c r="Q2691" t="s">
        <v>8282</v>
      </c>
      <c r="R2691" s="10" t="s">
        <v>8334</v>
      </c>
      <c r="S2691" t="s">
        <v>8335</v>
      </c>
      <c r="T2691">
        <f t="shared" si="212"/>
        <v>0</v>
      </c>
      <c r="U2691">
        <f t="shared" si="213"/>
        <v>1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4">
        <f t="shared" si="210"/>
        <v>42113.105046296296</v>
      </c>
      <c r="L2692" s="13">
        <f t="shared" si="214"/>
        <v>2015</v>
      </c>
      <c r="M2692" s="14">
        <f t="shared" si="211"/>
        <v>42158.105046296296</v>
      </c>
      <c r="N2692" t="b">
        <v>0</v>
      </c>
      <c r="O2692">
        <v>118</v>
      </c>
      <c r="P2692" t="b">
        <v>0</v>
      </c>
      <c r="Q2692" t="s">
        <v>8282</v>
      </c>
      <c r="R2692" s="10" t="s">
        <v>8334</v>
      </c>
      <c r="S2692" t="s">
        <v>8335</v>
      </c>
      <c r="T2692">
        <f t="shared" si="212"/>
        <v>11</v>
      </c>
      <c r="U2692">
        <f t="shared" si="213"/>
        <v>72.760000000000005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4">
        <f t="shared" si="210"/>
        <v>42089.724039351851</v>
      </c>
      <c r="L2693" s="13">
        <f t="shared" si="214"/>
        <v>2015</v>
      </c>
      <c r="M2693" s="14">
        <f t="shared" si="211"/>
        <v>42134.724039351851</v>
      </c>
      <c r="N2693" t="b">
        <v>0</v>
      </c>
      <c r="O2693">
        <v>2</v>
      </c>
      <c r="P2693" t="b">
        <v>0</v>
      </c>
      <c r="Q2693" t="s">
        <v>8282</v>
      </c>
      <c r="R2693" s="10" t="s">
        <v>8334</v>
      </c>
      <c r="S2693" t="s">
        <v>8335</v>
      </c>
      <c r="T2693">
        <f t="shared" si="212"/>
        <v>0</v>
      </c>
      <c r="U2693">
        <f t="shared" si="213"/>
        <v>17.5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4">
        <f t="shared" si="210"/>
        <v>42058.334027777775</v>
      </c>
      <c r="L2694" s="13">
        <f t="shared" si="214"/>
        <v>2015</v>
      </c>
      <c r="M2694" s="14">
        <f t="shared" si="211"/>
        <v>42088.292361111111</v>
      </c>
      <c r="N2694" t="b">
        <v>0</v>
      </c>
      <c r="O2694">
        <v>1</v>
      </c>
      <c r="P2694" t="b">
        <v>0</v>
      </c>
      <c r="Q2694" t="s">
        <v>8282</v>
      </c>
      <c r="R2694" s="10" t="s">
        <v>8334</v>
      </c>
      <c r="S2694" t="s">
        <v>8335</v>
      </c>
      <c r="T2694">
        <f t="shared" si="212"/>
        <v>1</v>
      </c>
      <c r="U2694">
        <f t="shared" si="213"/>
        <v>25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4">
        <f t="shared" si="210"/>
        <v>41834.138495370367</v>
      </c>
      <c r="L2695" s="13">
        <f t="shared" si="214"/>
        <v>2014</v>
      </c>
      <c r="M2695" s="14">
        <f t="shared" si="211"/>
        <v>41864.138495370367</v>
      </c>
      <c r="N2695" t="b">
        <v>0</v>
      </c>
      <c r="O2695">
        <v>3</v>
      </c>
      <c r="P2695" t="b">
        <v>0</v>
      </c>
      <c r="Q2695" t="s">
        <v>8282</v>
      </c>
      <c r="R2695" s="10" t="s">
        <v>8334</v>
      </c>
      <c r="S2695" t="s">
        <v>8335</v>
      </c>
      <c r="T2695">
        <f t="shared" si="212"/>
        <v>1</v>
      </c>
      <c r="U2695">
        <f t="shared" si="213"/>
        <v>13.33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4">
        <f t="shared" si="210"/>
        <v>41878.140497685185</v>
      </c>
      <c r="L2696" s="13">
        <f t="shared" si="214"/>
        <v>2014</v>
      </c>
      <c r="M2696" s="14">
        <f t="shared" si="211"/>
        <v>41908.140497685185</v>
      </c>
      <c r="N2696" t="b">
        <v>0</v>
      </c>
      <c r="O2696">
        <v>1</v>
      </c>
      <c r="P2696" t="b">
        <v>0</v>
      </c>
      <c r="Q2696" t="s">
        <v>8282</v>
      </c>
      <c r="R2696" s="10" t="s">
        <v>8334</v>
      </c>
      <c r="S2696" t="s">
        <v>8335</v>
      </c>
      <c r="T2696">
        <f t="shared" si="212"/>
        <v>0</v>
      </c>
      <c r="U2696">
        <f t="shared" si="213"/>
        <v>1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4">
        <f t="shared" si="210"/>
        <v>42048.181921296295</v>
      </c>
      <c r="L2697" s="13">
        <f t="shared" si="214"/>
        <v>2015</v>
      </c>
      <c r="M2697" s="14">
        <f t="shared" si="211"/>
        <v>42108.14025462963</v>
      </c>
      <c r="N2697" t="b">
        <v>0</v>
      </c>
      <c r="O2697">
        <v>3</v>
      </c>
      <c r="P2697" t="b">
        <v>0</v>
      </c>
      <c r="Q2697" t="s">
        <v>8282</v>
      </c>
      <c r="R2697" s="10" t="s">
        <v>8334</v>
      </c>
      <c r="S2697" t="s">
        <v>8335</v>
      </c>
      <c r="T2697">
        <f t="shared" si="212"/>
        <v>0</v>
      </c>
      <c r="U2697">
        <f t="shared" si="213"/>
        <v>23.67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4">
        <f t="shared" ref="K2698:K2761" si="215">(((J2698/60)/60)/24)+DATE(1970,1,1)</f>
        <v>41964.844444444447</v>
      </c>
      <c r="L2698" s="13">
        <f t="shared" si="214"/>
        <v>2014</v>
      </c>
      <c r="M2698" s="14">
        <f t="shared" ref="M2698:M2761" si="216">(((I2698/60)/60)/24)+DATE(1970,1,1)</f>
        <v>41998.844444444447</v>
      </c>
      <c r="N2698" t="b">
        <v>0</v>
      </c>
      <c r="O2698">
        <v>38</v>
      </c>
      <c r="P2698" t="b">
        <v>0</v>
      </c>
      <c r="Q2698" t="s">
        <v>8282</v>
      </c>
      <c r="R2698" s="10" t="s">
        <v>8334</v>
      </c>
      <c r="S2698" t="s">
        <v>8335</v>
      </c>
      <c r="T2698">
        <f t="shared" ref="T2698:T2761" si="217">ROUND(E2698/D2698*100,0)</f>
        <v>6</v>
      </c>
      <c r="U2698">
        <f t="shared" ref="U2698:U2761" si="218">IFERROR(ROUND(E2698/O2698,2),0)</f>
        <v>89.21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4">
        <f t="shared" si="215"/>
        <v>42187.940081018518</v>
      </c>
      <c r="L2699" s="13">
        <f t="shared" si="214"/>
        <v>2015</v>
      </c>
      <c r="M2699" s="14">
        <f t="shared" si="216"/>
        <v>42218.916666666672</v>
      </c>
      <c r="N2699" t="b">
        <v>0</v>
      </c>
      <c r="O2699">
        <v>52</v>
      </c>
      <c r="P2699" t="b">
        <v>0</v>
      </c>
      <c r="Q2699" t="s">
        <v>8282</v>
      </c>
      <c r="R2699" s="10" t="s">
        <v>8334</v>
      </c>
      <c r="S2699" t="s">
        <v>8335</v>
      </c>
      <c r="T2699">
        <f t="shared" si="217"/>
        <v>26</v>
      </c>
      <c r="U2699">
        <f t="shared" si="218"/>
        <v>116.56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4">
        <f t="shared" si="215"/>
        <v>41787.898240740738</v>
      </c>
      <c r="L2700" s="13">
        <f t="shared" si="214"/>
        <v>2014</v>
      </c>
      <c r="M2700" s="14">
        <f t="shared" si="216"/>
        <v>41817.898240740738</v>
      </c>
      <c r="N2700" t="b">
        <v>0</v>
      </c>
      <c r="O2700">
        <v>2</v>
      </c>
      <c r="P2700" t="b">
        <v>0</v>
      </c>
      <c r="Q2700" t="s">
        <v>8282</v>
      </c>
      <c r="R2700" s="10" t="s">
        <v>8334</v>
      </c>
      <c r="S2700" t="s">
        <v>8335</v>
      </c>
      <c r="T2700">
        <f t="shared" si="217"/>
        <v>0</v>
      </c>
      <c r="U2700">
        <f t="shared" si="218"/>
        <v>13.01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4">
        <f t="shared" si="215"/>
        <v>41829.896562499998</v>
      </c>
      <c r="L2701" s="13">
        <f t="shared" si="214"/>
        <v>2014</v>
      </c>
      <c r="M2701" s="14">
        <f t="shared" si="216"/>
        <v>41859.896562499998</v>
      </c>
      <c r="N2701" t="b">
        <v>0</v>
      </c>
      <c r="O2701">
        <v>0</v>
      </c>
      <c r="P2701" t="b">
        <v>0</v>
      </c>
      <c r="Q2701" t="s">
        <v>8282</v>
      </c>
      <c r="R2701" s="10" t="s">
        <v>8334</v>
      </c>
      <c r="S2701" t="s">
        <v>8335</v>
      </c>
      <c r="T2701">
        <f t="shared" si="217"/>
        <v>0</v>
      </c>
      <c r="U2701">
        <f t="shared" si="218"/>
        <v>0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4">
        <f t="shared" si="215"/>
        <v>41870.87467592593</v>
      </c>
      <c r="L2702" s="13">
        <f t="shared" si="214"/>
        <v>2014</v>
      </c>
      <c r="M2702" s="14">
        <f t="shared" si="216"/>
        <v>41900.87467592593</v>
      </c>
      <c r="N2702" t="b">
        <v>0</v>
      </c>
      <c r="O2702">
        <v>4</v>
      </c>
      <c r="P2702" t="b">
        <v>0</v>
      </c>
      <c r="Q2702" t="s">
        <v>8282</v>
      </c>
      <c r="R2702" s="10" t="s">
        <v>8334</v>
      </c>
      <c r="S2702" t="s">
        <v>8335</v>
      </c>
      <c r="T2702">
        <f t="shared" si="217"/>
        <v>1</v>
      </c>
      <c r="U2702">
        <f t="shared" si="218"/>
        <v>17.5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4">
        <f t="shared" si="215"/>
        <v>42801.774699074071</v>
      </c>
      <c r="L2703" s="13">
        <f t="shared" si="214"/>
        <v>2017</v>
      </c>
      <c r="M2703" s="14">
        <f t="shared" si="216"/>
        <v>42832.733032407406</v>
      </c>
      <c r="N2703" t="b">
        <v>0</v>
      </c>
      <c r="O2703">
        <v>46</v>
      </c>
      <c r="P2703" t="b">
        <v>0</v>
      </c>
      <c r="Q2703" t="s">
        <v>8301</v>
      </c>
      <c r="R2703" s="10" t="s">
        <v>8315</v>
      </c>
      <c r="S2703" t="s">
        <v>8355</v>
      </c>
      <c r="T2703">
        <f t="shared" si="217"/>
        <v>46</v>
      </c>
      <c r="U2703">
        <f t="shared" si="218"/>
        <v>34.130000000000003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4">
        <f t="shared" si="215"/>
        <v>42800.801817129628</v>
      </c>
      <c r="L2704" s="13">
        <f t="shared" si="214"/>
        <v>2017</v>
      </c>
      <c r="M2704" s="14">
        <f t="shared" si="216"/>
        <v>42830.760150462964</v>
      </c>
      <c r="N2704" t="b">
        <v>1</v>
      </c>
      <c r="O2704">
        <v>26</v>
      </c>
      <c r="P2704" t="b">
        <v>0</v>
      </c>
      <c r="Q2704" t="s">
        <v>8301</v>
      </c>
      <c r="R2704" s="10" t="s">
        <v>8315</v>
      </c>
      <c r="S2704" t="s">
        <v>8355</v>
      </c>
      <c r="T2704">
        <f t="shared" si="217"/>
        <v>34</v>
      </c>
      <c r="U2704">
        <f t="shared" si="218"/>
        <v>132.35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4">
        <f t="shared" si="215"/>
        <v>42756.690162037034</v>
      </c>
      <c r="L2705" s="13">
        <f t="shared" si="214"/>
        <v>2017</v>
      </c>
      <c r="M2705" s="14">
        <f t="shared" si="216"/>
        <v>42816.648495370369</v>
      </c>
      <c r="N2705" t="b">
        <v>0</v>
      </c>
      <c r="O2705">
        <v>45</v>
      </c>
      <c r="P2705" t="b">
        <v>0</v>
      </c>
      <c r="Q2705" t="s">
        <v>8301</v>
      </c>
      <c r="R2705" s="10" t="s">
        <v>8315</v>
      </c>
      <c r="S2705" t="s">
        <v>8355</v>
      </c>
      <c r="T2705">
        <f t="shared" si="217"/>
        <v>104</v>
      </c>
      <c r="U2705">
        <f t="shared" si="218"/>
        <v>922.22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4">
        <f t="shared" si="215"/>
        <v>42787.862430555557</v>
      </c>
      <c r="L2706" s="13">
        <f t="shared" si="214"/>
        <v>2017</v>
      </c>
      <c r="M2706" s="14">
        <f t="shared" si="216"/>
        <v>42830.820763888885</v>
      </c>
      <c r="N2706" t="b">
        <v>0</v>
      </c>
      <c r="O2706">
        <v>7</v>
      </c>
      <c r="P2706" t="b">
        <v>0</v>
      </c>
      <c r="Q2706" t="s">
        <v>8301</v>
      </c>
      <c r="R2706" s="10" t="s">
        <v>8315</v>
      </c>
      <c r="S2706" t="s">
        <v>8355</v>
      </c>
      <c r="T2706">
        <f t="shared" si="217"/>
        <v>6</v>
      </c>
      <c r="U2706">
        <f t="shared" si="218"/>
        <v>163.57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4">
        <f t="shared" si="215"/>
        <v>42773.916180555556</v>
      </c>
      <c r="L2707" s="13">
        <f t="shared" si="214"/>
        <v>2017</v>
      </c>
      <c r="M2707" s="14">
        <f t="shared" si="216"/>
        <v>42818.874513888892</v>
      </c>
      <c r="N2707" t="b">
        <v>0</v>
      </c>
      <c r="O2707">
        <v>8</v>
      </c>
      <c r="P2707" t="b">
        <v>0</v>
      </c>
      <c r="Q2707" t="s">
        <v>8301</v>
      </c>
      <c r="R2707" s="10" t="s">
        <v>8315</v>
      </c>
      <c r="S2707" t="s">
        <v>8355</v>
      </c>
      <c r="T2707">
        <f t="shared" si="217"/>
        <v>11</v>
      </c>
      <c r="U2707">
        <f t="shared" si="218"/>
        <v>217.38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4">
        <f t="shared" si="215"/>
        <v>41899.294942129629</v>
      </c>
      <c r="L2708" s="13">
        <f t="shared" si="214"/>
        <v>2014</v>
      </c>
      <c r="M2708" s="14">
        <f t="shared" si="216"/>
        <v>41928.290972222225</v>
      </c>
      <c r="N2708" t="b">
        <v>1</v>
      </c>
      <c r="O2708">
        <v>263</v>
      </c>
      <c r="P2708" t="b">
        <v>1</v>
      </c>
      <c r="Q2708" t="s">
        <v>8301</v>
      </c>
      <c r="R2708" s="10" t="s">
        <v>8315</v>
      </c>
      <c r="S2708" t="s">
        <v>8355</v>
      </c>
      <c r="T2708">
        <f t="shared" si="217"/>
        <v>112</v>
      </c>
      <c r="U2708">
        <f t="shared" si="218"/>
        <v>149.44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4">
        <f t="shared" si="215"/>
        <v>41391.782905092594</v>
      </c>
      <c r="L2709" s="13">
        <f t="shared" si="214"/>
        <v>2013</v>
      </c>
      <c r="M2709" s="14">
        <f t="shared" si="216"/>
        <v>41421.290972222225</v>
      </c>
      <c r="N2709" t="b">
        <v>1</v>
      </c>
      <c r="O2709">
        <v>394</v>
      </c>
      <c r="P2709" t="b">
        <v>1</v>
      </c>
      <c r="Q2709" t="s">
        <v>8301</v>
      </c>
      <c r="R2709" s="10" t="s">
        <v>8315</v>
      </c>
      <c r="S2709" t="s">
        <v>8355</v>
      </c>
      <c r="T2709">
        <f t="shared" si="217"/>
        <v>351</v>
      </c>
      <c r="U2709">
        <f t="shared" si="218"/>
        <v>71.239999999999995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4">
        <f t="shared" si="215"/>
        <v>42512.698217592595</v>
      </c>
      <c r="L2710" s="13">
        <f t="shared" si="214"/>
        <v>2016</v>
      </c>
      <c r="M2710" s="14">
        <f t="shared" si="216"/>
        <v>42572.698217592595</v>
      </c>
      <c r="N2710" t="b">
        <v>1</v>
      </c>
      <c r="O2710">
        <v>1049</v>
      </c>
      <c r="P2710" t="b">
        <v>1</v>
      </c>
      <c r="Q2710" t="s">
        <v>8301</v>
      </c>
      <c r="R2710" s="10" t="s">
        <v>8315</v>
      </c>
      <c r="S2710" t="s">
        <v>8355</v>
      </c>
      <c r="T2710">
        <f t="shared" si="217"/>
        <v>233</v>
      </c>
      <c r="U2710">
        <f t="shared" si="218"/>
        <v>44.46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4">
        <f t="shared" si="215"/>
        <v>42612.149780092594</v>
      </c>
      <c r="L2711" s="13">
        <f t="shared" si="214"/>
        <v>2016</v>
      </c>
      <c r="M2711" s="14">
        <f t="shared" si="216"/>
        <v>42647.165972222225</v>
      </c>
      <c r="N2711" t="b">
        <v>1</v>
      </c>
      <c r="O2711">
        <v>308</v>
      </c>
      <c r="P2711" t="b">
        <v>1</v>
      </c>
      <c r="Q2711" t="s">
        <v>8301</v>
      </c>
      <c r="R2711" s="10" t="s">
        <v>8315</v>
      </c>
      <c r="S2711" t="s">
        <v>8355</v>
      </c>
      <c r="T2711">
        <f t="shared" si="217"/>
        <v>102</v>
      </c>
      <c r="U2711">
        <f t="shared" si="218"/>
        <v>164.94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4">
        <f t="shared" si="215"/>
        <v>41828.229490740741</v>
      </c>
      <c r="L2712" s="13">
        <f t="shared" si="214"/>
        <v>2014</v>
      </c>
      <c r="M2712" s="14">
        <f t="shared" si="216"/>
        <v>41860.083333333336</v>
      </c>
      <c r="N2712" t="b">
        <v>1</v>
      </c>
      <c r="O2712">
        <v>1088</v>
      </c>
      <c r="P2712" t="b">
        <v>1</v>
      </c>
      <c r="Q2712" t="s">
        <v>8301</v>
      </c>
      <c r="R2712" s="10" t="s">
        <v>8315</v>
      </c>
      <c r="S2712" t="s">
        <v>8355</v>
      </c>
      <c r="T2712">
        <f t="shared" si="217"/>
        <v>154</v>
      </c>
      <c r="U2712">
        <f t="shared" si="218"/>
        <v>84.87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4">
        <f t="shared" si="215"/>
        <v>41780.745254629634</v>
      </c>
      <c r="L2713" s="13">
        <f t="shared" si="214"/>
        <v>2014</v>
      </c>
      <c r="M2713" s="14">
        <f t="shared" si="216"/>
        <v>41810.917361111111</v>
      </c>
      <c r="N2713" t="b">
        <v>1</v>
      </c>
      <c r="O2713">
        <v>73</v>
      </c>
      <c r="P2713" t="b">
        <v>1</v>
      </c>
      <c r="Q2713" t="s">
        <v>8301</v>
      </c>
      <c r="R2713" s="10" t="s">
        <v>8315</v>
      </c>
      <c r="S2713" t="s">
        <v>8355</v>
      </c>
      <c r="T2713">
        <f t="shared" si="217"/>
        <v>101</v>
      </c>
      <c r="U2713">
        <f t="shared" si="218"/>
        <v>53.95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4">
        <f t="shared" si="215"/>
        <v>41432.062037037038</v>
      </c>
      <c r="L2714" s="13">
        <f t="shared" si="214"/>
        <v>2013</v>
      </c>
      <c r="M2714" s="14">
        <f t="shared" si="216"/>
        <v>41468.75</v>
      </c>
      <c r="N2714" t="b">
        <v>1</v>
      </c>
      <c r="O2714">
        <v>143</v>
      </c>
      <c r="P2714" t="b">
        <v>1</v>
      </c>
      <c r="Q2714" t="s">
        <v>8301</v>
      </c>
      <c r="R2714" s="10" t="s">
        <v>8315</v>
      </c>
      <c r="S2714" t="s">
        <v>8355</v>
      </c>
      <c r="T2714">
        <f t="shared" si="217"/>
        <v>131</v>
      </c>
      <c r="U2714">
        <f t="shared" si="218"/>
        <v>50.53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4">
        <f t="shared" si="215"/>
        <v>42322.653749999998</v>
      </c>
      <c r="L2715" s="13">
        <f t="shared" si="214"/>
        <v>2015</v>
      </c>
      <c r="M2715" s="14">
        <f t="shared" si="216"/>
        <v>42362.653749999998</v>
      </c>
      <c r="N2715" t="b">
        <v>1</v>
      </c>
      <c r="O2715">
        <v>1420</v>
      </c>
      <c r="P2715" t="b">
        <v>1</v>
      </c>
      <c r="Q2715" t="s">
        <v>8301</v>
      </c>
      <c r="R2715" s="10" t="s">
        <v>8315</v>
      </c>
      <c r="S2715" t="s">
        <v>8355</v>
      </c>
      <c r="T2715">
        <f t="shared" si="217"/>
        <v>102</v>
      </c>
      <c r="U2715">
        <f t="shared" si="218"/>
        <v>108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4">
        <f t="shared" si="215"/>
        <v>42629.655046296291</v>
      </c>
      <c r="L2716" s="13">
        <f t="shared" si="214"/>
        <v>2016</v>
      </c>
      <c r="M2716" s="14">
        <f t="shared" si="216"/>
        <v>42657.958333333328</v>
      </c>
      <c r="N2716" t="b">
        <v>1</v>
      </c>
      <c r="O2716">
        <v>305</v>
      </c>
      <c r="P2716" t="b">
        <v>1</v>
      </c>
      <c r="Q2716" t="s">
        <v>8301</v>
      </c>
      <c r="R2716" s="10" t="s">
        <v>8315</v>
      </c>
      <c r="S2716" t="s">
        <v>8355</v>
      </c>
      <c r="T2716">
        <f t="shared" si="217"/>
        <v>116</v>
      </c>
      <c r="U2716">
        <f t="shared" si="218"/>
        <v>95.37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4">
        <f t="shared" si="215"/>
        <v>42387.398472222223</v>
      </c>
      <c r="L2717" s="13">
        <f t="shared" si="214"/>
        <v>2016</v>
      </c>
      <c r="M2717" s="14">
        <f t="shared" si="216"/>
        <v>42421.398472222223</v>
      </c>
      <c r="N2717" t="b">
        <v>1</v>
      </c>
      <c r="O2717">
        <v>551</v>
      </c>
      <c r="P2717" t="b">
        <v>1</v>
      </c>
      <c r="Q2717" t="s">
        <v>8301</v>
      </c>
      <c r="R2717" s="10" t="s">
        <v>8315</v>
      </c>
      <c r="S2717" t="s">
        <v>8355</v>
      </c>
      <c r="T2717">
        <f t="shared" si="217"/>
        <v>265</v>
      </c>
      <c r="U2717">
        <f t="shared" si="218"/>
        <v>57.63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4">
        <f t="shared" si="215"/>
        <v>42255.333252314813</v>
      </c>
      <c r="L2718" s="13">
        <f t="shared" si="214"/>
        <v>2015</v>
      </c>
      <c r="M2718" s="14">
        <f t="shared" si="216"/>
        <v>42285.333252314813</v>
      </c>
      <c r="N2718" t="b">
        <v>1</v>
      </c>
      <c r="O2718">
        <v>187</v>
      </c>
      <c r="P2718" t="b">
        <v>1</v>
      </c>
      <c r="Q2718" t="s">
        <v>8301</v>
      </c>
      <c r="R2718" s="10" t="s">
        <v>8315</v>
      </c>
      <c r="S2718" t="s">
        <v>8355</v>
      </c>
      <c r="T2718">
        <f t="shared" si="217"/>
        <v>120</v>
      </c>
      <c r="U2718">
        <f t="shared" si="218"/>
        <v>64.16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4">
        <f t="shared" si="215"/>
        <v>41934.914918981485</v>
      </c>
      <c r="L2719" s="13">
        <f t="shared" si="214"/>
        <v>2014</v>
      </c>
      <c r="M2719" s="14">
        <f t="shared" si="216"/>
        <v>41979.956585648149</v>
      </c>
      <c r="N2719" t="b">
        <v>1</v>
      </c>
      <c r="O2719">
        <v>325</v>
      </c>
      <c r="P2719" t="b">
        <v>1</v>
      </c>
      <c r="Q2719" t="s">
        <v>8301</v>
      </c>
      <c r="R2719" s="10" t="s">
        <v>8315</v>
      </c>
      <c r="S2719" t="s">
        <v>8355</v>
      </c>
      <c r="T2719">
        <f t="shared" si="217"/>
        <v>120</v>
      </c>
      <c r="U2719">
        <f t="shared" si="218"/>
        <v>92.39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4">
        <f t="shared" si="215"/>
        <v>42465.596585648149</v>
      </c>
      <c r="L2720" s="13">
        <f t="shared" si="214"/>
        <v>2016</v>
      </c>
      <c r="M2720" s="14">
        <f t="shared" si="216"/>
        <v>42493.958333333328</v>
      </c>
      <c r="N2720" t="b">
        <v>1</v>
      </c>
      <c r="O2720">
        <v>148</v>
      </c>
      <c r="P2720" t="b">
        <v>1</v>
      </c>
      <c r="Q2720" t="s">
        <v>8301</v>
      </c>
      <c r="R2720" s="10" t="s">
        <v>8315</v>
      </c>
      <c r="S2720" t="s">
        <v>8355</v>
      </c>
      <c r="T2720">
        <f t="shared" si="217"/>
        <v>104</v>
      </c>
      <c r="U2720">
        <f t="shared" si="218"/>
        <v>125.98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4">
        <f t="shared" si="215"/>
        <v>42418.031180555554</v>
      </c>
      <c r="L2721" s="13">
        <f t="shared" si="214"/>
        <v>2016</v>
      </c>
      <c r="M2721" s="14">
        <f t="shared" si="216"/>
        <v>42477.989513888882</v>
      </c>
      <c r="N2721" t="b">
        <v>0</v>
      </c>
      <c r="O2721">
        <v>69</v>
      </c>
      <c r="P2721" t="b">
        <v>1</v>
      </c>
      <c r="Q2721" t="s">
        <v>8301</v>
      </c>
      <c r="R2721" s="10" t="s">
        <v>8315</v>
      </c>
      <c r="S2721" t="s">
        <v>8355</v>
      </c>
      <c r="T2721">
        <f t="shared" si="217"/>
        <v>109</v>
      </c>
      <c r="U2721">
        <f t="shared" si="218"/>
        <v>94.64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4">
        <f t="shared" si="215"/>
        <v>42655.465891203698</v>
      </c>
      <c r="L2722" s="13">
        <f t="shared" si="214"/>
        <v>2016</v>
      </c>
      <c r="M2722" s="14">
        <f t="shared" si="216"/>
        <v>42685.507557870369</v>
      </c>
      <c r="N2722" t="b">
        <v>0</v>
      </c>
      <c r="O2722">
        <v>173</v>
      </c>
      <c r="P2722" t="b">
        <v>1</v>
      </c>
      <c r="Q2722" t="s">
        <v>8301</v>
      </c>
      <c r="R2722" s="10" t="s">
        <v>8315</v>
      </c>
      <c r="S2722" t="s">
        <v>8355</v>
      </c>
      <c r="T2722">
        <f t="shared" si="217"/>
        <v>118</v>
      </c>
      <c r="U2722">
        <f t="shared" si="218"/>
        <v>170.7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4">
        <f t="shared" si="215"/>
        <v>41493.543958333335</v>
      </c>
      <c r="L2723" s="13">
        <f t="shared" si="214"/>
        <v>2013</v>
      </c>
      <c r="M2723" s="14">
        <f t="shared" si="216"/>
        <v>41523.791666666664</v>
      </c>
      <c r="N2723" t="b">
        <v>0</v>
      </c>
      <c r="O2723">
        <v>269</v>
      </c>
      <c r="P2723" t="b">
        <v>1</v>
      </c>
      <c r="Q2723" t="s">
        <v>8293</v>
      </c>
      <c r="R2723" s="10" t="s">
        <v>8317</v>
      </c>
      <c r="S2723" t="s">
        <v>8347</v>
      </c>
      <c r="T2723">
        <f t="shared" si="217"/>
        <v>1462</v>
      </c>
      <c r="U2723">
        <f t="shared" si="218"/>
        <v>40.76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4">
        <f t="shared" si="215"/>
        <v>42704.857094907406</v>
      </c>
      <c r="L2724" s="13">
        <f t="shared" si="214"/>
        <v>2016</v>
      </c>
      <c r="M2724" s="14">
        <f t="shared" si="216"/>
        <v>42764.857094907406</v>
      </c>
      <c r="N2724" t="b">
        <v>0</v>
      </c>
      <c r="O2724">
        <v>185</v>
      </c>
      <c r="P2724" t="b">
        <v>1</v>
      </c>
      <c r="Q2724" t="s">
        <v>8293</v>
      </c>
      <c r="R2724" s="10" t="s">
        <v>8317</v>
      </c>
      <c r="S2724" t="s">
        <v>8347</v>
      </c>
      <c r="T2724">
        <f t="shared" si="217"/>
        <v>253</v>
      </c>
      <c r="U2724">
        <f t="shared" si="218"/>
        <v>68.25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4">
        <f t="shared" si="215"/>
        <v>41944.83898148148</v>
      </c>
      <c r="L2725" s="13">
        <f t="shared" si="214"/>
        <v>2014</v>
      </c>
      <c r="M2725" s="14">
        <f t="shared" si="216"/>
        <v>42004.880648148144</v>
      </c>
      <c r="N2725" t="b">
        <v>0</v>
      </c>
      <c r="O2725">
        <v>176</v>
      </c>
      <c r="P2725" t="b">
        <v>1</v>
      </c>
      <c r="Q2725" t="s">
        <v>8293</v>
      </c>
      <c r="R2725" s="10" t="s">
        <v>8317</v>
      </c>
      <c r="S2725" t="s">
        <v>8347</v>
      </c>
      <c r="T2725">
        <f t="shared" si="217"/>
        <v>140</v>
      </c>
      <c r="U2725">
        <f t="shared" si="218"/>
        <v>95.49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4">
        <f t="shared" si="215"/>
        <v>42199.32707175926</v>
      </c>
      <c r="L2726" s="13">
        <f t="shared" si="214"/>
        <v>2015</v>
      </c>
      <c r="M2726" s="14">
        <f t="shared" si="216"/>
        <v>42231.32707175926</v>
      </c>
      <c r="N2726" t="b">
        <v>0</v>
      </c>
      <c r="O2726">
        <v>1019</v>
      </c>
      <c r="P2726" t="b">
        <v>1</v>
      </c>
      <c r="Q2726" t="s">
        <v>8293</v>
      </c>
      <c r="R2726" s="10" t="s">
        <v>8317</v>
      </c>
      <c r="S2726" t="s">
        <v>8347</v>
      </c>
      <c r="T2726">
        <f t="shared" si="217"/>
        <v>297</v>
      </c>
      <c r="U2726">
        <f t="shared" si="218"/>
        <v>7.19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4">
        <f t="shared" si="215"/>
        <v>42745.744618055556</v>
      </c>
      <c r="L2727" s="13">
        <f t="shared" si="214"/>
        <v>2017</v>
      </c>
      <c r="M2727" s="14">
        <f t="shared" si="216"/>
        <v>42795.744618055556</v>
      </c>
      <c r="N2727" t="b">
        <v>0</v>
      </c>
      <c r="O2727">
        <v>113</v>
      </c>
      <c r="P2727" t="b">
        <v>1</v>
      </c>
      <c r="Q2727" t="s">
        <v>8293</v>
      </c>
      <c r="R2727" s="10" t="s">
        <v>8317</v>
      </c>
      <c r="S2727" t="s">
        <v>8347</v>
      </c>
      <c r="T2727">
        <f t="shared" si="217"/>
        <v>145</v>
      </c>
      <c r="U2727">
        <f t="shared" si="218"/>
        <v>511.65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4">
        <f t="shared" si="215"/>
        <v>42452.579988425925</v>
      </c>
      <c r="L2728" s="13">
        <f t="shared" si="214"/>
        <v>2016</v>
      </c>
      <c r="M2728" s="14">
        <f t="shared" si="216"/>
        <v>42482.579988425925</v>
      </c>
      <c r="N2728" t="b">
        <v>0</v>
      </c>
      <c r="O2728">
        <v>404</v>
      </c>
      <c r="P2728" t="b">
        <v>1</v>
      </c>
      <c r="Q2728" t="s">
        <v>8293</v>
      </c>
      <c r="R2728" s="10" t="s">
        <v>8317</v>
      </c>
      <c r="S2728" t="s">
        <v>8347</v>
      </c>
      <c r="T2728">
        <f t="shared" si="217"/>
        <v>106</v>
      </c>
      <c r="U2728">
        <f t="shared" si="218"/>
        <v>261.75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4">
        <f t="shared" si="215"/>
        <v>42198.676655092597</v>
      </c>
      <c r="L2729" s="13">
        <f t="shared" si="214"/>
        <v>2015</v>
      </c>
      <c r="M2729" s="14">
        <f t="shared" si="216"/>
        <v>42223.676655092597</v>
      </c>
      <c r="N2729" t="b">
        <v>0</v>
      </c>
      <c r="O2729">
        <v>707</v>
      </c>
      <c r="P2729" t="b">
        <v>1</v>
      </c>
      <c r="Q2729" t="s">
        <v>8293</v>
      </c>
      <c r="R2729" s="10" t="s">
        <v>8317</v>
      </c>
      <c r="S2729" t="s">
        <v>8347</v>
      </c>
      <c r="T2729">
        <f t="shared" si="217"/>
        <v>493</v>
      </c>
      <c r="U2729">
        <f t="shared" si="218"/>
        <v>69.760000000000005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4">
        <f t="shared" si="215"/>
        <v>42333.59993055556</v>
      </c>
      <c r="L2730" s="13">
        <f t="shared" si="214"/>
        <v>2015</v>
      </c>
      <c r="M2730" s="14">
        <f t="shared" si="216"/>
        <v>42368.59993055556</v>
      </c>
      <c r="N2730" t="b">
        <v>0</v>
      </c>
      <c r="O2730">
        <v>392</v>
      </c>
      <c r="P2730" t="b">
        <v>1</v>
      </c>
      <c r="Q2730" t="s">
        <v>8293</v>
      </c>
      <c r="R2730" s="10" t="s">
        <v>8317</v>
      </c>
      <c r="S2730" t="s">
        <v>8347</v>
      </c>
      <c r="T2730">
        <f t="shared" si="217"/>
        <v>202</v>
      </c>
      <c r="U2730">
        <f t="shared" si="218"/>
        <v>77.23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4">
        <f t="shared" si="215"/>
        <v>42095.240706018521</v>
      </c>
      <c r="L2731" s="13">
        <f t="shared" si="214"/>
        <v>2015</v>
      </c>
      <c r="M2731" s="14">
        <f t="shared" si="216"/>
        <v>42125.240706018521</v>
      </c>
      <c r="N2731" t="b">
        <v>0</v>
      </c>
      <c r="O2731">
        <v>23</v>
      </c>
      <c r="P2731" t="b">
        <v>1</v>
      </c>
      <c r="Q2731" t="s">
        <v>8293</v>
      </c>
      <c r="R2731" s="10" t="s">
        <v>8317</v>
      </c>
      <c r="S2731" t="s">
        <v>8347</v>
      </c>
      <c r="T2731">
        <f t="shared" si="217"/>
        <v>104</v>
      </c>
      <c r="U2731">
        <f t="shared" si="218"/>
        <v>340.57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4">
        <f t="shared" si="215"/>
        <v>41351.541377314818</v>
      </c>
      <c r="L2732" s="13">
        <f t="shared" si="214"/>
        <v>2013</v>
      </c>
      <c r="M2732" s="14">
        <f t="shared" si="216"/>
        <v>41386.541377314818</v>
      </c>
      <c r="N2732" t="b">
        <v>0</v>
      </c>
      <c r="O2732">
        <v>682</v>
      </c>
      <c r="P2732" t="b">
        <v>1</v>
      </c>
      <c r="Q2732" t="s">
        <v>8293</v>
      </c>
      <c r="R2732" s="10" t="s">
        <v>8317</v>
      </c>
      <c r="S2732" t="s">
        <v>8347</v>
      </c>
      <c r="T2732">
        <f t="shared" si="217"/>
        <v>170</v>
      </c>
      <c r="U2732">
        <f t="shared" si="218"/>
        <v>67.42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4">
        <f t="shared" si="215"/>
        <v>41872.525717592594</v>
      </c>
      <c r="L2733" s="13">
        <f t="shared" si="214"/>
        <v>2014</v>
      </c>
      <c r="M2733" s="14">
        <f t="shared" si="216"/>
        <v>41930.166666666664</v>
      </c>
      <c r="N2733" t="b">
        <v>0</v>
      </c>
      <c r="O2733">
        <v>37</v>
      </c>
      <c r="P2733" t="b">
        <v>1</v>
      </c>
      <c r="Q2733" t="s">
        <v>8293</v>
      </c>
      <c r="R2733" s="10" t="s">
        <v>8317</v>
      </c>
      <c r="S2733" t="s">
        <v>8347</v>
      </c>
      <c r="T2733">
        <f t="shared" si="217"/>
        <v>104</v>
      </c>
      <c r="U2733">
        <f t="shared" si="218"/>
        <v>845.7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4">
        <f t="shared" si="215"/>
        <v>41389.808194444442</v>
      </c>
      <c r="L2734" s="13">
        <f t="shared" si="214"/>
        <v>2013</v>
      </c>
      <c r="M2734" s="14">
        <f t="shared" si="216"/>
        <v>41422</v>
      </c>
      <c r="N2734" t="b">
        <v>0</v>
      </c>
      <c r="O2734">
        <v>146</v>
      </c>
      <c r="P2734" t="b">
        <v>1</v>
      </c>
      <c r="Q2734" t="s">
        <v>8293</v>
      </c>
      <c r="R2734" s="10" t="s">
        <v>8317</v>
      </c>
      <c r="S2734" t="s">
        <v>8347</v>
      </c>
      <c r="T2734">
        <f t="shared" si="217"/>
        <v>118</v>
      </c>
      <c r="U2734">
        <f t="shared" si="218"/>
        <v>97.19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4">
        <f t="shared" si="215"/>
        <v>42044.272847222222</v>
      </c>
      <c r="L2735" s="13">
        <f t="shared" si="214"/>
        <v>2015</v>
      </c>
      <c r="M2735" s="14">
        <f t="shared" si="216"/>
        <v>42104.231180555551</v>
      </c>
      <c r="N2735" t="b">
        <v>0</v>
      </c>
      <c r="O2735">
        <v>119</v>
      </c>
      <c r="P2735" t="b">
        <v>1</v>
      </c>
      <c r="Q2735" t="s">
        <v>8293</v>
      </c>
      <c r="R2735" s="10" t="s">
        <v>8317</v>
      </c>
      <c r="S2735" t="s">
        <v>8347</v>
      </c>
      <c r="T2735">
        <f t="shared" si="217"/>
        <v>108</v>
      </c>
      <c r="U2735">
        <f t="shared" si="218"/>
        <v>451.84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4">
        <f t="shared" si="215"/>
        <v>42626.668888888889</v>
      </c>
      <c r="L2736" s="13">
        <f t="shared" si="214"/>
        <v>2016</v>
      </c>
      <c r="M2736" s="14">
        <f t="shared" si="216"/>
        <v>42656.915972222225</v>
      </c>
      <c r="N2736" t="b">
        <v>0</v>
      </c>
      <c r="O2736">
        <v>163</v>
      </c>
      <c r="P2736" t="b">
        <v>1</v>
      </c>
      <c r="Q2736" t="s">
        <v>8293</v>
      </c>
      <c r="R2736" s="10" t="s">
        <v>8317</v>
      </c>
      <c r="S2736" t="s">
        <v>8347</v>
      </c>
      <c r="T2736">
        <f t="shared" si="217"/>
        <v>2260300</v>
      </c>
      <c r="U2736">
        <f t="shared" si="218"/>
        <v>138.66999999999999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4">
        <f t="shared" si="215"/>
        <v>41316.120949074073</v>
      </c>
      <c r="L2737" s="13">
        <f t="shared" si="214"/>
        <v>2013</v>
      </c>
      <c r="M2737" s="14">
        <f t="shared" si="216"/>
        <v>41346.833333333336</v>
      </c>
      <c r="N2737" t="b">
        <v>0</v>
      </c>
      <c r="O2737">
        <v>339</v>
      </c>
      <c r="P2737" t="b">
        <v>1</v>
      </c>
      <c r="Q2737" t="s">
        <v>8293</v>
      </c>
      <c r="R2737" s="10" t="s">
        <v>8317</v>
      </c>
      <c r="S2737" t="s">
        <v>8347</v>
      </c>
      <c r="T2737">
        <f t="shared" si="217"/>
        <v>978</v>
      </c>
      <c r="U2737">
        <f t="shared" si="218"/>
        <v>21.64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4">
        <f t="shared" si="215"/>
        <v>41722.666354166664</v>
      </c>
      <c r="L2738" s="13">
        <f t="shared" si="214"/>
        <v>2014</v>
      </c>
      <c r="M2738" s="14">
        <f t="shared" si="216"/>
        <v>41752.666354166664</v>
      </c>
      <c r="N2738" t="b">
        <v>0</v>
      </c>
      <c r="O2738">
        <v>58</v>
      </c>
      <c r="P2738" t="b">
        <v>1</v>
      </c>
      <c r="Q2738" t="s">
        <v>8293</v>
      </c>
      <c r="R2738" s="10" t="s">
        <v>8317</v>
      </c>
      <c r="S2738" t="s">
        <v>8347</v>
      </c>
      <c r="T2738">
        <f t="shared" si="217"/>
        <v>123</v>
      </c>
      <c r="U2738">
        <f t="shared" si="218"/>
        <v>169.52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4">
        <f t="shared" si="215"/>
        <v>41611.917673611111</v>
      </c>
      <c r="L2739" s="13">
        <f t="shared" si="214"/>
        <v>2013</v>
      </c>
      <c r="M2739" s="14">
        <f t="shared" si="216"/>
        <v>41654.791666666664</v>
      </c>
      <c r="N2739" t="b">
        <v>0</v>
      </c>
      <c r="O2739">
        <v>456</v>
      </c>
      <c r="P2739" t="b">
        <v>1</v>
      </c>
      <c r="Q2739" t="s">
        <v>8293</v>
      </c>
      <c r="R2739" s="10" t="s">
        <v>8317</v>
      </c>
      <c r="S2739" t="s">
        <v>8347</v>
      </c>
      <c r="T2739">
        <f t="shared" si="217"/>
        <v>246</v>
      </c>
      <c r="U2739">
        <f t="shared" si="218"/>
        <v>161.88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4">
        <f t="shared" si="215"/>
        <v>42620.143564814818</v>
      </c>
      <c r="L2740" s="13">
        <f t="shared" si="214"/>
        <v>2016</v>
      </c>
      <c r="M2740" s="14">
        <f t="shared" si="216"/>
        <v>42680.143564814818</v>
      </c>
      <c r="N2740" t="b">
        <v>0</v>
      </c>
      <c r="O2740">
        <v>15</v>
      </c>
      <c r="P2740" t="b">
        <v>1</v>
      </c>
      <c r="Q2740" t="s">
        <v>8293</v>
      </c>
      <c r="R2740" s="10" t="s">
        <v>8317</v>
      </c>
      <c r="S2740" t="s">
        <v>8347</v>
      </c>
      <c r="T2740">
        <f t="shared" si="217"/>
        <v>148</v>
      </c>
      <c r="U2740">
        <f t="shared" si="218"/>
        <v>493.13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4">
        <f t="shared" si="215"/>
        <v>41719.887928240743</v>
      </c>
      <c r="L2741" s="13">
        <f t="shared" si="214"/>
        <v>2014</v>
      </c>
      <c r="M2741" s="14">
        <f t="shared" si="216"/>
        <v>41764.887928240743</v>
      </c>
      <c r="N2741" t="b">
        <v>0</v>
      </c>
      <c r="O2741">
        <v>191</v>
      </c>
      <c r="P2741" t="b">
        <v>1</v>
      </c>
      <c r="Q2741" t="s">
        <v>8293</v>
      </c>
      <c r="R2741" s="10" t="s">
        <v>8317</v>
      </c>
      <c r="S2741" t="s">
        <v>8347</v>
      </c>
      <c r="T2741">
        <f t="shared" si="217"/>
        <v>384</v>
      </c>
      <c r="U2741">
        <f t="shared" si="218"/>
        <v>22.12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4">
        <f t="shared" si="215"/>
        <v>42045.031851851847</v>
      </c>
      <c r="L2742" s="13">
        <f t="shared" si="214"/>
        <v>2015</v>
      </c>
      <c r="M2742" s="14">
        <f t="shared" si="216"/>
        <v>42074.99018518519</v>
      </c>
      <c r="N2742" t="b">
        <v>0</v>
      </c>
      <c r="O2742">
        <v>17</v>
      </c>
      <c r="P2742" t="b">
        <v>1</v>
      </c>
      <c r="Q2742" t="s">
        <v>8293</v>
      </c>
      <c r="R2742" s="10" t="s">
        <v>8317</v>
      </c>
      <c r="S2742" t="s">
        <v>8347</v>
      </c>
      <c r="T2742">
        <f t="shared" si="217"/>
        <v>103</v>
      </c>
      <c r="U2742">
        <f t="shared" si="218"/>
        <v>18.239999999999998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4">
        <f t="shared" si="215"/>
        <v>41911.657430555555</v>
      </c>
      <c r="L2743" s="13">
        <f t="shared" si="214"/>
        <v>2014</v>
      </c>
      <c r="M2743" s="14">
        <f t="shared" si="216"/>
        <v>41932.088194444441</v>
      </c>
      <c r="N2743" t="b">
        <v>0</v>
      </c>
      <c r="O2743">
        <v>4</v>
      </c>
      <c r="P2743" t="b">
        <v>0</v>
      </c>
      <c r="Q2743" t="s">
        <v>8302</v>
      </c>
      <c r="R2743" s="10" t="s">
        <v>8320</v>
      </c>
      <c r="S2743" t="s">
        <v>8356</v>
      </c>
      <c r="T2743">
        <f t="shared" si="217"/>
        <v>0</v>
      </c>
      <c r="U2743">
        <f t="shared" si="218"/>
        <v>8.75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4">
        <f t="shared" si="215"/>
        <v>41030.719756944447</v>
      </c>
      <c r="L2744" s="13">
        <f t="shared" si="214"/>
        <v>2012</v>
      </c>
      <c r="M2744" s="14">
        <f t="shared" si="216"/>
        <v>41044.719756944447</v>
      </c>
      <c r="N2744" t="b">
        <v>0</v>
      </c>
      <c r="O2744">
        <v>18</v>
      </c>
      <c r="P2744" t="b">
        <v>0</v>
      </c>
      <c r="Q2744" t="s">
        <v>8302</v>
      </c>
      <c r="R2744" s="10" t="s">
        <v>8320</v>
      </c>
      <c r="S2744" t="s">
        <v>8356</v>
      </c>
      <c r="T2744">
        <f t="shared" si="217"/>
        <v>29</v>
      </c>
      <c r="U2744">
        <f t="shared" si="218"/>
        <v>40.61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4">
        <f t="shared" si="215"/>
        <v>42632.328784722224</v>
      </c>
      <c r="L2745" s="13">
        <f t="shared" si="214"/>
        <v>2016</v>
      </c>
      <c r="M2745" s="14">
        <f t="shared" si="216"/>
        <v>42662.328784722224</v>
      </c>
      <c r="N2745" t="b">
        <v>0</v>
      </c>
      <c r="O2745">
        <v>0</v>
      </c>
      <c r="P2745" t="b">
        <v>0</v>
      </c>
      <c r="Q2745" t="s">
        <v>8302</v>
      </c>
      <c r="R2745" s="10" t="s">
        <v>8320</v>
      </c>
      <c r="S2745" t="s">
        <v>8356</v>
      </c>
      <c r="T2745">
        <f t="shared" si="217"/>
        <v>0</v>
      </c>
      <c r="U2745">
        <f t="shared" si="218"/>
        <v>0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4">
        <f t="shared" si="215"/>
        <v>40938.062476851854</v>
      </c>
      <c r="L2746" s="13">
        <f t="shared" si="214"/>
        <v>2012</v>
      </c>
      <c r="M2746" s="14">
        <f t="shared" si="216"/>
        <v>40968.062476851854</v>
      </c>
      <c r="N2746" t="b">
        <v>0</v>
      </c>
      <c r="O2746">
        <v>22</v>
      </c>
      <c r="P2746" t="b">
        <v>0</v>
      </c>
      <c r="Q2746" t="s">
        <v>8302</v>
      </c>
      <c r="R2746" s="10" t="s">
        <v>8320</v>
      </c>
      <c r="S2746" t="s">
        <v>8356</v>
      </c>
      <c r="T2746">
        <f t="shared" si="217"/>
        <v>5</v>
      </c>
      <c r="U2746">
        <f t="shared" si="218"/>
        <v>37.950000000000003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4">
        <f t="shared" si="215"/>
        <v>41044.988055555557</v>
      </c>
      <c r="L2747" s="13">
        <f t="shared" si="214"/>
        <v>2012</v>
      </c>
      <c r="M2747" s="14">
        <f t="shared" si="216"/>
        <v>41104.988055555557</v>
      </c>
      <c r="N2747" t="b">
        <v>0</v>
      </c>
      <c r="O2747">
        <v>49</v>
      </c>
      <c r="P2747" t="b">
        <v>0</v>
      </c>
      <c r="Q2747" t="s">
        <v>8302</v>
      </c>
      <c r="R2747" s="10" t="s">
        <v>8320</v>
      </c>
      <c r="S2747" t="s">
        <v>8356</v>
      </c>
      <c r="T2747">
        <f t="shared" si="217"/>
        <v>22</v>
      </c>
      <c r="U2747">
        <f t="shared" si="218"/>
        <v>35.729999999999997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4">
        <f t="shared" si="215"/>
        <v>41850.781377314815</v>
      </c>
      <c r="L2748" s="13">
        <f t="shared" si="214"/>
        <v>2014</v>
      </c>
      <c r="M2748" s="14">
        <f t="shared" si="216"/>
        <v>41880.781377314815</v>
      </c>
      <c r="N2748" t="b">
        <v>0</v>
      </c>
      <c r="O2748">
        <v>19</v>
      </c>
      <c r="P2748" t="b">
        <v>0</v>
      </c>
      <c r="Q2748" t="s">
        <v>8302</v>
      </c>
      <c r="R2748" s="10" t="s">
        <v>8320</v>
      </c>
      <c r="S2748" t="s">
        <v>8356</v>
      </c>
      <c r="T2748">
        <f t="shared" si="217"/>
        <v>27</v>
      </c>
      <c r="U2748">
        <f t="shared" si="218"/>
        <v>42.16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4">
        <f t="shared" si="215"/>
        <v>41044.64811342593</v>
      </c>
      <c r="L2749" s="13">
        <f t="shared" si="214"/>
        <v>2012</v>
      </c>
      <c r="M2749" s="14">
        <f t="shared" si="216"/>
        <v>41076.131944444445</v>
      </c>
      <c r="N2749" t="b">
        <v>0</v>
      </c>
      <c r="O2749">
        <v>4</v>
      </c>
      <c r="P2749" t="b">
        <v>0</v>
      </c>
      <c r="Q2749" t="s">
        <v>8302</v>
      </c>
      <c r="R2749" s="10" t="s">
        <v>8320</v>
      </c>
      <c r="S2749" t="s">
        <v>8356</v>
      </c>
      <c r="T2749">
        <f t="shared" si="217"/>
        <v>28</v>
      </c>
      <c r="U2749">
        <f t="shared" si="218"/>
        <v>35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4">
        <f t="shared" si="215"/>
        <v>42585.7106712963</v>
      </c>
      <c r="L2750" s="13">
        <f t="shared" si="214"/>
        <v>2016</v>
      </c>
      <c r="M2750" s="14">
        <f t="shared" si="216"/>
        <v>42615.7106712963</v>
      </c>
      <c r="N2750" t="b">
        <v>0</v>
      </c>
      <c r="O2750">
        <v>4</v>
      </c>
      <c r="P2750" t="b">
        <v>0</v>
      </c>
      <c r="Q2750" t="s">
        <v>8302</v>
      </c>
      <c r="R2750" s="10" t="s">
        <v>8320</v>
      </c>
      <c r="S2750" t="s">
        <v>8356</v>
      </c>
      <c r="T2750">
        <f t="shared" si="217"/>
        <v>1</v>
      </c>
      <c r="U2750">
        <f t="shared" si="218"/>
        <v>13.25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4">
        <f t="shared" si="215"/>
        <v>42068.799039351856</v>
      </c>
      <c r="L2751" s="13">
        <f t="shared" si="214"/>
        <v>2015</v>
      </c>
      <c r="M2751" s="14">
        <f t="shared" si="216"/>
        <v>42098.757372685184</v>
      </c>
      <c r="N2751" t="b">
        <v>0</v>
      </c>
      <c r="O2751">
        <v>2</v>
      </c>
      <c r="P2751" t="b">
        <v>0</v>
      </c>
      <c r="Q2751" t="s">
        <v>8302</v>
      </c>
      <c r="R2751" s="10" t="s">
        <v>8320</v>
      </c>
      <c r="S2751" t="s">
        <v>8356</v>
      </c>
      <c r="T2751">
        <f t="shared" si="217"/>
        <v>1</v>
      </c>
      <c r="U2751">
        <f t="shared" si="218"/>
        <v>55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4">
        <f t="shared" si="215"/>
        <v>41078.899826388886</v>
      </c>
      <c r="L2752" s="13">
        <f t="shared" si="214"/>
        <v>2012</v>
      </c>
      <c r="M2752" s="14">
        <f t="shared" si="216"/>
        <v>41090.833333333336</v>
      </c>
      <c r="N2752" t="b">
        <v>0</v>
      </c>
      <c r="O2752">
        <v>0</v>
      </c>
      <c r="P2752" t="b">
        <v>0</v>
      </c>
      <c r="Q2752" t="s">
        <v>8302</v>
      </c>
      <c r="R2752" s="10" t="s">
        <v>8320</v>
      </c>
      <c r="S2752" t="s">
        <v>8356</v>
      </c>
      <c r="T2752">
        <f t="shared" si="217"/>
        <v>0</v>
      </c>
      <c r="U2752">
        <f t="shared" si="218"/>
        <v>0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4">
        <f t="shared" si="215"/>
        <v>41747.887060185189</v>
      </c>
      <c r="L2753" s="13">
        <f t="shared" si="214"/>
        <v>2014</v>
      </c>
      <c r="M2753" s="14">
        <f t="shared" si="216"/>
        <v>41807.887060185189</v>
      </c>
      <c r="N2753" t="b">
        <v>0</v>
      </c>
      <c r="O2753">
        <v>0</v>
      </c>
      <c r="P2753" t="b">
        <v>0</v>
      </c>
      <c r="Q2753" t="s">
        <v>8302</v>
      </c>
      <c r="R2753" s="10" t="s">
        <v>8320</v>
      </c>
      <c r="S2753" t="s">
        <v>8356</v>
      </c>
      <c r="T2753">
        <f t="shared" si="217"/>
        <v>0</v>
      </c>
      <c r="U2753">
        <f t="shared" si="218"/>
        <v>0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4">
        <f t="shared" si="215"/>
        <v>40855.765092592592</v>
      </c>
      <c r="L2754" s="13">
        <f t="shared" si="214"/>
        <v>2011</v>
      </c>
      <c r="M2754" s="14">
        <f t="shared" si="216"/>
        <v>40895.765092592592</v>
      </c>
      <c r="N2754" t="b">
        <v>0</v>
      </c>
      <c r="O2754">
        <v>14</v>
      </c>
      <c r="P2754" t="b">
        <v>0</v>
      </c>
      <c r="Q2754" t="s">
        <v>8302</v>
      </c>
      <c r="R2754" s="10" t="s">
        <v>8320</v>
      </c>
      <c r="S2754" t="s">
        <v>8356</v>
      </c>
      <c r="T2754">
        <f t="shared" si="217"/>
        <v>11</v>
      </c>
      <c r="U2754">
        <f t="shared" si="218"/>
        <v>39.29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4">
        <f t="shared" si="215"/>
        <v>41117.900729166664</v>
      </c>
      <c r="L2755" s="13">
        <f t="shared" ref="L2755:L2818" si="219">YEAR(K2755)</f>
        <v>2012</v>
      </c>
      <c r="M2755" s="14">
        <f t="shared" si="216"/>
        <v>41147.900729166664</v>
      </c>
      <c r="N2755" t="b">
        <v>0</v>
      </c>
      <c r="O2755">
        <v>8</v>
      </c>
      <c r="P2755" t="b">
        <v>0</v>
      </c>
      <c r="Q2755" t="s">
        <v>8302</v>
      </c>
      <c r="R2755" s="10" t="s">
        <v>8320</v>
      </c>
      <c r="S2755" t="s">
        <v>8356</v>
      </c>
      <c r="T2755">
        <f t="shared" si="217"/>
        <v>19</v>
      </c>
      <c r="U2755">
        <f t="shared" si="218"/>
        <v>47.5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4">
        <f t="shared" si="215"/>
        <v>41863.636006944449</v>
      </c>
      <c r="L2756" s="13">
        <f t="shared" si="219"/>
        <v>2014</v>
      </c>
      <c r="M2756" s="14">
        <f t="shared" si="216"/>
        <v>41893.636006944449</v>
      </c>
      <c r="N2756" t="b">
        <v>0</v>
      </c>
      <c r="O2756">
        <v>0</v>
      </c>
      <c r="P2756" t="b">
        <v>0</v>
      </c>
      <c r="Q2756" t="s">
        <v>8302</v>
      </c>
      <c r="R2756" s="10" t="s">
        <v>8320</v>
      </c>
      <c r="S2756" t="s">
        <v>8356</v>
      </c>
      <c r="T2756">
        <f t="shared" si="217"/>
        <v>0</v>
      </c>
      <c r="U2756">
        <f t="shared" si="218"/>
        <v>0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4">
        <f t="shared" si="215"/>
        <v>42072.790821759263</v>
      </c>
      <c r="L2757" s="13">
        <f t="shared" si="219"/>
        <v>2015</v>
      </c>
      <c r="M2757" s="14">
        <f t="shared" si="216"/>
        <v>42102.790821759263</v>
      </c>
      <c r="N2757" t="b">
        <v>0</v>
      </c>
      <c r="O2757">
        <v>15</v>
      </c>
      <c r="P2757" t="b">
        <v>0</v>
      </c>
      <c r="Q2757" t="s">
        <v>8302</v>
      </c>
      <c r="R2757" s="10" t="s">
        <v>8320</v>
      </c>
      <c r="S2757" t="s">
        <v>8356</v>
      </c>
      <c r="T2757">
        <f t="shared" si="217"/>
        <v>52</v>
      </c>
      <c r="U2757">
        <f t="shared" si="218"/>
        <v>17.329999999999998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4">
        <f t="shared" si="215"/>
        <v>41620.90047453704</v>
      </c>
      <c r="L2758" s="13">
        <f t="shared" si="219"/>
        <v>2013</v>
      </c>
      <c r="M2758" s="14">
        <f t="shared" si="216"/>
        <v>41650.90047453704</v>
      </c>
      <c r="N2758" t="b">
        <v>0</v>
      </c>
      <c r="O2758">
        <v>33</v>
      </c>
      <c r="P2758" t="b">
        <v>0</v>
      </c>
      <c r="Q2758" t="s">
        <v>8302</v>
      </c>
      <c r="R2758" s="10" t="s">
        <v>8320</v>
      </c>
      <c r="S2758" t="s">
        <v>8356</v>
      </c>
      <c r="T2758">
        <f t="shared" si="217"/>
        <v>10</v>
      </c>
      <c r="U2758">
        <f t="shared" si="218"/>
        <v>31.76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4">
        <f t="shared" si="215"/>
        <v>42573.65662037037</v>
      </c>
      <c r="L2759" s="13">
        <f t="shared" si="219"/>
        <v>2016</v>
      </c>
      <c r="M2759" s="14">
        <f t="shared" si="216"/>
        <v>42588.65662037037</v>
      </c>
      <c r="N2759" t="b">
        <v>0</v>
      </c>
      <c r="O2759">
        <v>2</v>
      </c>
      <c r="P2759" t="b">
        <v>0</v>
      </c>
      <c r="Q2759" t="s">
        <v>8302</v>
      </c>
      <c r="R2759" s="10" t="s">
        <v>8320</v>
      </c>
      <c r="S2759" t="s">
        <v>8356</v>
      </c>
      <c r="T2759">
        <f t="shared" si="217"/>
        <v>1</v>
      </c>
      <c r="U2759">
        <f t="shared" si="218"/>
        <v>5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4">
        <f t="shared" si="215"/>
        <v>42639.441932870366</v>
      </c>
      <c r="L2760" s="13">
        <f t="shared" si="219"/>
        <v>2016</v>
      </c>
      <c r="M2760" s="14">
        <f t="shared" si="216"/>
        <v>42653.441932870366</v>
      </c>
      <c r="N2760" t="b">
        <v>0</v>
      </c>
      <c r="O2760">
        <v>6</v>
      </c>
      <c r="P2760" t="b">
        <v>0</v>
      </c>
      <c r="Q2760" t="s">
        <v>8302</v>
      </c>
      <c r="R2760" s="10" t="s">
        <v>8320</v>
      </c>
      <c r="S2760" t="s">
        <v>8356</v>
      </c>
      <c r="T2760">
        <f t="shared" si="217"/>
        <v>12</v>
      </c>
      <c r="U2760">
        <f t="shared" si="218"/>
        <v>39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4">
        <f t="shared" si="215"/>
        <v>42524.36650462963</v>
      </c>
      <c r="L2761" s="13">
        <f t="shared" si="219"/>
        <v>2016</v>
      </c>
      <c r="M2761" s="14">
        <f t="shared" si="216"/>
        <v>42567.36650462963</v>
      </c>
      <c r="N2761" t="b">
        <v>0</v>
      </c>
      <c r="O2761">
        <v>2</v>
      </c>
      <c r="P2761" t="b">
        <v>0</v>
      </c>
      <c r="Q2761" t="s">
        <v>8302</v>
      </c>
      <c r="R2761" s="10" t="s">
        <v>8320</v>
      </c>
      <c r="S2761" t="s">
        <v>8356</v>
      </c>
      <c r="T2761">
        <f t="shared" si="217"/>
        <v>11</v>
      </c>
      <c r="U2761">
        <f t="shared" si="218"/>
        <v>52.5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4">
        <f t="shared" ref="K2762:K2825" si="220">(((J2762/60)/60)/24)+DATE(1970,1,1)</f>
        <v>41415.461319444446</v>
      </c>
      <c r="L2762" s="13">
        <f t="shared" si="219"/>
        <v>2013</v>
      </c>
      <c r="M2762" s="14">
        <f t="shared" ref="M2762:M2825" si="221">(((I2762/60)/60)/24)+DATE(1970,1,1)</f>
        <v>41445.461319444446</v>
      </c>
      <c r="N2762" t="b">
        <v>0</v>
      </c>
      <c r="O2762">
        <v>0</v>
      </c>
      <c r="P2762" t="b">
        <v>0</v>
      </c>
      <c r="Q2762" t="s">
        <v>8302</v>
      </c>
      <c r="R2762" s="10" t="s">
        <v>8320</v>
      </c>
      <c r="S2762" t="s">
        <v>8356</v>
      </c>
      <c r="T2762">
        <f t="shared" ref="T2762:T2825" si="222">ROUND(E2762/D2762*100,0)</f>
        <v>0</v>
      </c>
      <c r="U2762">
        <f t="shared" ref="U2762:U2825" si="223">IFERROR(ROUND(E2762/O2762,2),0)</f>
        <v>0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4">
        <f t="shared" si="220"/>
        <v>41247.063576388886</v>
      </c>
      <c r="L2763" s="13">
        <f t="shared" si="219"/>
        <v>2012</v>
      </c>
      <c r="M2763" s="14">
        <f t="shared" si="221"/>
        <v>41277.063576388886</v>
      </c>
      <c r="N2763" t="b">
        <v>0</v>
      </c>
      <c r="O2763">
        <v>4</v>
      </c>
      <c r="P2763" t="b">
        <v>0</v>
      </c>
      <c r="Q2763" t="s">
        <v>8302</v>
      </c>
      <c r="R2763" s="10" t="s">
        <v>8320</v>
      </c>
      <c r="S2763" t="s">
        <v>8356</v>
      </c>
      <c r="T2763">
        <f t="shared" si="222"/>
        <v>1</v>
      </c>
      <c r="U2763">
        <f t="shared" si="223"/>
        <v>9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4">
        <f t="shared" si="220"/>
        <v>40927.036979166667</v>
      </c>
      <c r="L2764" s="13">
        <f t="shared" si="219"/>
        <v>2012</v>
      </c>
      <c r="M2764" s="14">
        <f t="shared" si="221"/>
        <v>40986.995312500003</v>
      </c>
      <c r="N2764" t="b">
        <v>0</v>
      </c>
      <c r="O2764">
        <v>1</v>
      </c>
      <c r="P2764" t="b">
        <v>0</v>
      </c>
      <c r="Q2764" t="s">
        <v>8302</v>
      </c>
      <c r="R2764" s="10" t="s">
        <v>8320</v>
      </c>
      <c r="S2764" t="s">
        <v>8356</v>
      </c>
      <c r="T2764">
        <f t="shared" si="222"/>
        <v>1</v>
      </c>
      <c r="U2764">
        <f t="shared" si="223"/>
        <v>25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4">
        <f t="shared" si="220"/>
        <v>41373.579675925925</v>
      </c>
      <c r="L2765" s="13">
        <f t="shared" si="219"/>
        <v>2013</v>
      </c>
      <c r="M2765" s="14">
        <f t="shared" si="221"/>
        <v>41418.579675925925</v>
      </c>
      <c r="N2765" t="b">
        <v>0</v>
      </c>
      <c r="O2765">
        <v>3</v>
      </c>
      <c r="P2765" t="b">
        <v>0</v>
      </c>
      <c r="Q2765" t="s">
        <v>8302</v>
      </c>
      <c r="R2765" s="10" t="s">
        <v>8320</v>
      </c>
      <c r="S2765" t="s">
        <v>8356</v>
      </c>
      <c r="T2765">
        <f t="shared" si="222"/>
        <v>0</v>
      </c>
      <c r="U2765">
        <f t="shared" si="223"/>
        <v>30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4">
        <f t="shared" si="220"/>
        <v>41030.292025462964</v>
      </c>
      <c r="L2766" s="13">
        <f t="shared" si="219"/>
        <v>2012</v>
      </c>
      <c r="M2766" s="14">
        <f t="shared" si="221"/>
        <v>41059.791666666664</v>
      </c>
      <c r="N2766" t="b">
        <v>0</v>
      </c>
      <c r="O2766">
        <v>4</v>
      </c>
      <c r="P2766" t="b">
        <v>0</v>
      </c>
      <c r="Q2766" t="s">
        <v>8302</v>
      </c>
      <c r="R2766" s="10" t="s">
        <v>8320</v>
      </c>
      <c r="S2766" t="s">
        <v>8356</v>
      </c>
      <c r="T2766">
        <f t="shared" si="222"/>
        <v>1</v>
      </c>
      <c r="U2766">
        <f t="shared" si="223"/>
        <v>11.25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4">
        <f t="shared" si="220"/>
        <v>41194.579027777778</v>
      </c>
      <c r="L2767" s="13">
        <f t="shared" si="219"/>
        <v>2012</v>
      </c>
      <c r="M2767" s="14">
        <f t="shared" si="221"/>
        <v>41210.579027777778</v>
      </c>
      <c r="N2767" t="b">
        <v>0</v>
      </c>
      <c r="O2767">
        <v>0</v>
      </c>
      <c r="P2767" t="b">
        <v>0</v>
      </c>
      <c r="Q2767" t="s">
        <v>8302</v>
      </c>
      <c r="R2767" s="10" t="s">
        <v>8320</v>
      </c>
      <c r="S2767" t="s">
        <v>8356</v>
      </c>
      <c r="T2767">
        <f t="shared" si="222"/>
        <v>0</v>
      </c>
      <c r="U2767">
        <f t="shared" si="223"/>
        <v>0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4">
        <f t="shared" si="220"/>
        <v>40736.668032407404</v>
      </c>
      <c r="L2768" s="13">
        <f t="shared" si="219"/>
        <v>2011</v>
      </c>
      <c r="M2768" s="14">
        <f t="shared" si="221"/>
        <v>40766.668032407404</v>
      </c>
      <c r="N2768" t="b">
        <v>0</v>
      </c>
      <c r="O2768">
        <v>4</v>
      </c>
      <c r="P2768" t="b">
        <v>0</v>
      </c>
      <c r="Q2768" t="s">
        <v>8302</v>
      </c>
      <c r="R2768" s="10" t="s">
        <v>8320</v>
      </c>
      <c r="S2768" t="s">
        <v>8356</v>
      </c>
      <c r="T2768">
        <f t="shared" si="222"/>
        <v>2</v>
      </c>
      <c r="U2768">
        <f t="shared" si="223"/>
        <v>25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4">
        <f t="shared" si="220"/>
        <v>42172.958912037036</v>
      </c>
      <c r="L2769" s="13">
        <f t="shared" si="219"/>
        <v>2015</v>
      </c>
      <c r="M2769" s="14">
        <f t="shared" si="221"/>
        <v>42232.958912037036</v>
      </c>
      <c r="N2769" t="b">
        <v>0</v>
      </c>
      <c r="O2769">
        <v>3</v>
      </c>
      <c r="P2769" t="b">
        <v>0</v>
      </c>
      <c r="Q2769" t="s">
        <v>8302</v>
      </c>
      <c r="R2769" s="10" t="s">
        <v>8320</v>
      </c>
      <c r="S2769" t="s">
        <v>8356</v>
      </c>
      <c r="T2769">
        <f t="shared" si="222"/>
        <v>1</v>
      </c>
      <c r="U2769">
        <f t="shared" si="223"/>
        <v>11.33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4">
        <f t="shared" si="220"/>
        <v>40967.614849537036</v>
      </c>
      <c r="L2770" s="13">
        <f t="shared" si="219"/>
        <v>2012</v>
      </c>
      <c r="M2770" s="14">
        <f t="shared" si="221"/>
        <v>40997.573182870372</v>
      </c>
      <c r="N2770" t="b">
        <v>0</v>
      </c>
      <c r="O2770">
        <v>34</v>
      </c>
      <c r="P2770" t="b">
        <v>0</v>
      </c>
      <c r="Q2770" t="s">
        <v>8302</v>
      </c>
      <c r="R2770" s="10" t="s">
        <v>8320</v>
      </c>
      <c r="S2770" t="s">
        <v>8356</v>
      </c>
      <c r="T2770">
        <f t="shared" si="222"/>
        <v>14</v>
      </c>
      <c r="U2770">
        <f t="shared" si="223"/>
        <v>29.47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4">
        <f t="shared" si="220"/>
        <v>41745.826273148145</v>
      </c>
      <c r="L2771" s="13">
        <f t="shared" si="219"/>
        <v>2014</v>
      </c>
      <c r="M2771" s="14">
        <f t="shared" si="221"/>
        <v>41795.826273148145</v>
      </c>
      <c r="N2771" t="b">
        <v>0</v>
      </c>
      <c r="O2771">
        <v>2</v>
      </c>
      <c r="P2771" t="b">
        <v>0</v>
      </c>
      <c r="Q2771" t="s">
        <v>8302</v>
      </c>
      <c r="R2771" s="10" t="s">
        <v>8320</v>
      </c>
      <c r="S2771" t="s">
        <v>8356</v>
      </c>
      <c r="T2771">
        <f t="shared" si="222"/>
        <v>0</v>
      </c>
      <c r="U2771">
        <f t="shared" si="223"/>
        <v>1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4">
        <f t="shared" si="220"/>
        <v>41686.705208333333</v>
      </c>
      <c r="L2772" s="13">
        <f t="shared" si="219"/>
        <v>2014</v>
      </c>
      <c r="M2772" s="14">
        <f t="shared" si="221"/>
        <v>41716.663541666669</v>
      </c>
      <c r="N2772" t="b">
        <v>0</v>
      </c>
      <c r="O2772">
        <v>33</v>
      </c>
      <c r="P2772" t="b">
        <v>0</v>
      </c>
      <c r="Q2772" t="s">
        <v>8302</v>
      </c>
      <c r="R2772" s="10" t="s">
        <v>8320</v>
      </c>
      <c r="S2772" t="s">
        <v>8356</v>
      </c>
      <c r="T2772">
        <f t="shared" si="222"/>
        <v>10</v>
      </c>
      <c r="U2772">
        <f t="shared" si="223"/>
        <v>63.1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4">
        <f t="shared" si="220"/>
        <v>41257.531712962962</v>
      </c>
      <c r="L2773" s="13">
        <f t="shared" si="219"/>
        <v>2012</v>
      </c>
      <c r="M2773" s="14">
        <f t="shared" si="221"/>
        <v>41306.708333333336</v>
      </c>
      <c r="N2773" t="b">
        <v>0</v>
      </c>
      <c r="O2773">
        <v>0</v>
      </c>
      <c r="P2773" t="b">
        <v>0</v>
      </c>
      <c r="Q2773" t="s">
        <v>8302</v>
      </c>
      <c r="R2773" s="10" t="s">
        <v>8320</v>
      </c>
      <c r="S2773" t="s">
        <v>8356</v>
      </c>
      <c r="T2773">
        <f t="shared" si="222"/>
        <v>0</v>
      </c>
      <c r="U2773">
        <f t="shared" si="223"/>
        <v>0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4">
        <f t="shared" si="220"/>
        <v>41537.869143518517</v>
      </c>
      <c r="L2774" s="13">
        <f t="shared" si="219"/>
        <v>2013</v>
      </c>
      <c r="M2774" s="14">
        <f t="shared" si="221"/>
        <v>41552.869143518517</v>
      </c>
      <c r="N2774" t="b">
        <v>0</v>
      </c>
      <c r="O2774">
        <v>0</v>
      </c>
      <c r="P2774" t="b">
        <v>0</v>
      </c>
      <c r="Q2774" t="s">
        <v>8302</v>
      </c>
      <c r="R2774" s="10" t="s">
        <v>8320</v>
      </c>
      <c r="S2774" t="s">
        <v>8356</v>
      </c>
      <c r="T2774">
        <f t="shared" si="222"/>
        <v>0</v>
      </c>
      <c r="U2774">
        <f t="shared" si="223"/>
        <v>0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4">
        <f t="shared" si="220"/>
        <v>42474.86482638889</v>
      </c>
      <c r="L2775" s="13">
        <f t="shared" si="219"/>
        <v>2016</v>
      </c>
      <c r="M2775" s="14">
        <f t="shared" si="221"/>
        <v>42484.86482638889</v>
      </c>
      <c r="N2775" t="b">
        <v>0</v>
      </c>
      <c r="O2775">
        <v>1</v>
      </c>
      <c r="P2775" t="b">
        <v>0</v>
      </c>
      <c r="Q2775" t="s">
        <v>8302</v>
      </c>
      <c r="R2775" s="10" t="s">
        <v>8320</v>
      </c>
      <c r="S2775" t="s">
        <v>8356</v>
      </c>
      <c r="T2775">
        <f t="shared" si="222"/>
        <v>0</v>
      </c>
      <c r="U2775">
        <f t="shared" si="223"/>
        <v>1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4">
        <f t="shared" si="220"/>
        <v>41311.126481481479</v>
      </c>
      <c r="L2776" s="13">
        <f t="shared" si="219"/>
        <v>2013</v>
      </c>
      <c r="M2776" s="14">
        <f t="shared" si="221"/>
        <v>41341.126481481479</v>
      </c>
      <c r="N2776" t="b">
        <v>0</v>
      </c>
      <c r="O2776">
        <v>13</v>
      </c>
      <c r="P2776" t="b">
        <v>0</v>
      </c>
      <c r="Q2776" t="s">
        <v>8302</v>
      </c>
      <c r="R2776" s="10" t="s">
        <v>8320</v>
      </c>
      <c r="S2776" t="s">
        <v>8356</v>
      </c>
      <c r="T2776">
        <f t="shared" si="222"/>
        <v>14</v>
      </c>
      <c r="U2776">
        <f t="shared" si="223"/>
        <v>43.85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4">
        <f t="shared" si="220"/>
        <v>40863.013356481482</v>
      </c>
      <c r="L2777" s="13">
        <f t="shared" si="219"/>
        <v>2011</v>
      </c>
      <c r="M2777" s="14">
        <f t="shared" si="221"/>
        <v>40893.013356481482</v>
      </c>
      <c r="N2777" t="b">
        <v>0</v>
      </c>
      <c r="O2777">
        <v>2</v>
      </c>
      <c r="P2777" t="b">
        <v>0</v>
      </c>
      <c r="Q2777" t="s">
        <v>8302</v>
      </c>
      <c r="R2777" s="10" t="s">
        <v>8320</v>
      </c>
      <c r="S2777" t="s">
        <v>8356</v>
      </c>
      <c r="T2777">
        <f t="shared" si="222"/>
        <v>3</v>
      </c>
      <c r="U2777">
        <f t="shared" si="223"/>
        <v>75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4">
        <f t="shared" si="220"/>
        <v>42136.297175925924</v>
      </c>
      <c r="L2778" s="13">
        <f t="shared" si="219"/>
        <v>2015</v>
      </c>
      <c r="M2778" s="14">
        <f t="shared" si="221"/>
        <v>42167.297175925924</v>
      </c>
      <c r="N2778" t="b">
        <v>0</v>
      </c>
      <c r="O2778">
        <v>36</v>
      </c>
      <c r="P2778" t="b">
        <v>0</v>
      </c>
      <c r="Q2778" t="s">
        <v>8302</v>
      </c>
      <c r="R2778" s="10" t="s">
        <v>8320</v>
      </c>
      <c r="S2778" t="s">
        <v>8356</v>
      </c>
      <c r="T2778">
        <f t="shared" si="222"/>
        <v>8</v>
      </c>
      <c r="U2778">
        <f t="shared" si="223"/>
        <v>45.97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4">
        <f t="shared" si="220"/>
        <v>42172.669027777782</v>
      </c>
      <c r="L2779" s="13">
        <f t="shared" si="219"/>
        <v>2015</v>
      </c>
      <c r="M2779" s="14">
        <f t="shared" si="221"/>
        <v>42202.669027777782</v>
      </c>
      <c r="N2779" t="b">
        <v>0</v>
      </c>
      <c r="O2779">
        <v>1</v>
      </c>
      <c r="P2779" t="b">
        <v>0</v>
      </c>
      <c r="Q2779" t="s">
        <v>8302</v>
      </c>
      <c r="R2779" s="10" t="s">
        <v>8320</v>
      </c>
      <c r="S2779" t="s">
        <v>8356</v>
      </c>
      <c r="T2779">
        <f t="shared" si="222"/>
        <v>0</v>
      </c>
      <c r="U2779">
        <f t="shared" si="223"/>
        <v>10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4">
        <f t="shared" si="220"/>
        <v>41846.978078703702</v>
      </c>
      <c r="L2780" s="13">
        <f t="shared" si="219"/>
        <v>2014</v>
      </c>
      <c r="M2780" s="14">
        <f t="shared" si="221"/>
        <v>41876.978078703702</v>
      </c>
      <c r="N2780" t="b">
        <v>0</v>
      </c>
      <c r="O2780">
        <v>15</v>
      </c>
      <c r="P2780" t="b">
        <v>0</v>
      </c>
      <c r="Q2780" t="s">
        <v>8302</v>
      </c>
      <c r="R2780" s="10" t="s">
        <v>8320</v>
      </c>
      <c r="S2780" t="s">
        <v>8356</v>
      </c>
      <c r="T2780">
        <f t="shared" si="222"/>
        <v>26</v>
      </c>
      <c r="U2780">
        <f t="shared" si="223"/>
        <v>93.67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4">
        <f t="shared" si="220"/>
        <v>42300.585891203707</v>
      </c>
      <c r="L2781" s="13">
        <f t="shared" si="219"/>
        <v>2015</v>
      </c>
      <c r="M2781" s="14">
        <f t="shared" si="221"/>
        <v>42330.627557870372</v>
      </c>
      <c r="N2781" t="b">
        <v>0</v>
      </c>
      <c r="O2781">
        <v>1</v>
      </c>
      <c r="P2781" t="b">
        <v>0</v>
      </c>
      <c r="Q2781" t="s">
        <v>8302</v>
      </c>
      <c r="R2781" s="10" t="s">
        <v>8320</v>
      </c>
      <c r="S2781" t="s">
        <v>8356</v>
      </c>
      <c r="T2781">
        <f t="shared" si="222"/>
        <v>2</v>
      </c>
      <c r="U2781">
        <f t="shared" si="223"/>
        <v>53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4">
        <f t="shared" si="220"/>
        <v>42774.447777777779</v>
      </c>
      <c r="L2782" s="13">
        <f t="shared" si="219"/>
        <v>2017</v>
      </c>
      <c r="M2782" s="14">
        <f t="shared" si="221"/>
        <v>42804.447777777779</v>
      </c>
      <c r="N2782" t="b">
        <v>0</v>
      </c>
      <c r="O2782">
        <v>0</v>
      </c>
      <c r="P2782" t="b">
        <v>0</v>
      </c>
      <c r="Q2782" t="s">
        <v>8302</v>
      </c>
      <c r="R2782" s="10" t="s">
        <v>8320</v>
      </c>
      <c r="S2782" t="s">
        <v>8356</v>
      </c>
      <c r="T2782">
        <f t="shared" si="222"/>
        <v>0</v>
      </c>
      <c r="U2782">
        <f t="shared" si="223"/>
        <v>0</v>
      </c>
    </row>
    <row r="2783" spans="1:21" ht="43.5" x14ac:dyDescent="0.35">
      <c r="A2783">
        <v>2878</v>
      </c>
      <c r="B2783" s="3" t="s">
        <v>2878</v>
      </c>
      <c r="C2783" s="3" t="s">
        <v>6988</v>
      </c>
      <c r="D2783" s="6">
        <v>3000</v>
      </c>
      <c r="E2783" s="8">
        <v>63</v>
      </c>
      <c r="F2783" t="s">
        <v>8220</v>
      </c>
      <c r="G2783" t="s">
        <v>8224</v>
      </c>
      <c r="H2783" t="s">
        <v>8246</v>
      </c>
      <c r="I2783">
        <v>1435934795</v>
      </c>
      <c r="J2783">
        <v>1430750795</v>
      </c>
      <c r="K2783" s="14">
        <f t="shared" si="220"/>
        <v>42128.615682870368</v>
      </c>
      <c r="L2783" s="13">
        <f t="shared" si="219"/>
        <v>2015</v>
      </c>
      <c r="M2783" s="14">
        <f t="shared" si="221"/>
        <v>42188.615682870368</v>
      </c>
      <c r="N2783" t="b">
        <v>0</v>
      </c>
      <c r="O2783">
        <v>4</v>
      </c>
      <c r="P2783" t="b">
        <v>0</v>
      </c>
      <c r="Q2783" t="s">
        <v>8269</v>
      </c>
      <c r="R2783" s="10" t="s">
        <v>8315</v>
      </c>
      <c r="S2783" t="s">
        <v>8316</v>
      </c>
      <c r="T2783">
        <f t="shared" si="222"/>
        <v>2</v>
      </c>
      <c r="U2783">
        <f t="shared" si="223"/>
        <v>15.75</v>
      </c>
    </row>
    <row r="2784" spans="1:21" ht="58" x14ac:dyDescent="0.35">
      <c r="A2784">
        <v>3392</v>
      </c>
      <c r="B2784" s="3" t="s">
        <v>3391</v>
      </c>
      <c r="C2784" s="3" t="s">
        <v>7502</v>
      </c>
      <c r="D2784" s="6">
        <v>500</v>
      </c>
      <c r="E2784" s="8">
        <v>500</v>
      </c>
      <c r="F2784" t="s">
        <v>8218</v>
      </c>
      <c r="G2784" t="s">
        <v>8224</v>
      </c>
      <c r="H2784" t="s">
        <v>8246</v>
      </c>
      <c r="I2784">
        <v>1462565855</v>
      </c>
      <c r="J2784">
        <v>1458245855</v>
      </c>
      <c r="K2784" s="14">
        <f t="shared" si="220"/>
        <v>42446.845543981486</v>
      </c>
      <c r="L2784" s="13">
        <f t="shared" si="219"/>
        <v>2016</v>
      </c>
      <c r="M2784" s="14">
        <f t="shared" si="221"/>
        <v>42496.845543981486</v>
      </c>
      <c r="N2784" t="b">
        <v>0</v>
      </c>
      <c r="O2784">
        <v>12</v>
      </c>
      <c r="P2784" t="b">
        <v>1</v>
      </c>
      <c r="Q2784" t="s">
        <v>8269</v>
      </c>
      <c r="R2784" s="10" t="s">
        <v>8315</v>
      </c>
      <c r="S2784" t="s">
        <v>8316</v>
      </c>
      <c r="T2784">
        <f t="shared" si="222"/>
        <v>100</v>
      </c>
      <c r="U2784">
        <f t="shared" si="223"/>
        <v>41.67</v>
      </c>
    </row>
    <row r="2785" spans="1:21" ht="43.5" x14ac:dyDescent="0.35">
      <c r="A2785">
        <v>2849</v>
      </c>
      <c r="B2785" s="3" t="s">
        <v>2849</v>
      </c>
      <c r="C2785" s="3" t="s">
        <v>6959</v>
      </c>
      <c r="D2785" s="6">
        <v>500</v>
      </c>
      <c r="E2785" s="8">
        <v>5</v>
      </c>
      <c r="F2785" t="s">
        <v>8220</v>
      </c>
      <c r="G2785" t="s">
        <v>8224</v>
      </c>
      <c r="H2785" t="s">
        <v>8246</v>
      </c>
      <c r="I2785">
        <v>1461406600</v>
      </c>
      <c r="J2785">
        <v>1458814600</v>
      </c>
      <c r="K2785" s="14">
        <f t="shared" si="220"/>
        <v>42453.428240740745</v>
      </c>
      <c r="L2785" s="13">
        <f t="shared" si="219"/>
        <v>2016</v>
      </c>
      <c r="M2785" s="14">
        <f t="shared" si="221"/>
        <v>42483.428240740745</v>
      </c>
      <c r="N2785" t="b">
        <v>0</v>
      </c>
      <c r="O2785">
        <v>1</v>
      </c>
      <c r="P2785" t="b">
        <v>0</v>
      </c>
      <c r="Q2785" t="s">
        <v>8269</v>
      </c>
      <c r="R2785" s="10" t="s">
        <v>8315</v>
      </c>
      <c r="S2785" t="s">
        <v>8316</v>
      </c>
      <c r="T2785">
        <f t="shared" si="222"/>
        <v>1</v>
      </c>
      <c r="U2785">
        <f t="shared" si="223"/>
        <v>5</v>
      </c>
    </row>
    <row r="2786" spans="1:21" ht="58" x14ac:dyDescent="0.35">
      <c r="A2786">
        <v>3321</v>
      </c>
      <c r="B2786" s="3" t="s">
        <v>3321</v>
      </c>
      <c r="C2786" s="3" t="s">
        <v>7431</v>
      </c>
      <c r="D2786" s="6">
        <v>500</v>
      </c>
      <c r="E2786" s="8">
        <v>537</v>
      </c>
      <c r="F2786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s="14">
        <f t="shared" si="220"/>
        <v>41914.100289351853</v>
      </c>
      <c r="L2786" s="13">
        <f t="shared" si="219"/>
        <v>2014</v>
      </c>
      <c r="M2786" s="14">
        <f t="shared" si="221"/>
        <v>41928.165972222225</v>
      </c>
      <c r="N2786" t="b">
        <v>0</v>
      </c>
      <c r="O2786">
        <v>15</v>
      </c>
      <c r="P2786" t="b">
        <v>1</v>
      </c>
      <c r="Q2786" t="s">
        <v>8269</v>
      </c>
      <c r="R2786" s="10" t="s">
        <v>8315</v>
      </c>
      <c r="S2786" t="s">
        <v>8316</v>
      </c>
      <c r="T2786">
        <f t="shared" si="222"/>
        <v>107</v>
      </c>
      <c r="U2786">
        <f t="shared" si="223"/>
        <v>35.799999999999997</v>
      </c>
    </row>
    <row r="2787" spans="1:21" ht="58" x14ac:dyDescent="0.35">
      <c r="A2787">
        <v>3809</v>
      </c>
      <c r="B2787" s="3" t="s">
        <v>3806</v>
      </c>
      <c r="C2787" s="3" t="s">
        <v>7919</v>
      </c>
      <c r="D2787" s="6">
        <v>2000</v>
      </c>
      <c r="E2787" s="8">
        <v>2025</v>
      </c>
      <c r="F2787" t="s">
        <v>8218</v>
      </c>
      <c r="G2787" t="s">
        <v>8224</v>
      </c>
      <c r="H2787" t="s">
        <v>8246</v>
      </c>
      <c r="I2787">
        <v>1406761200</v>
      </c>
      <c r="J2787">
        <v>1402403907</v>
      </c>
      <c r="K2787" s="14">
        <f t="shared" si="220"/>
        <v>41800.526701388888</v>
      </c>
      <c r="L2787" s="13">
        <f t="shared" si="219"/>
        <v>2014</v>
      </c>
      <c r="M2787" s="14">
        <f t="shared" si="221"/>
        <v>41850.958333333336</v>
      </c>
      <c r="N2787" t="b">
        <v>0</v>
      </c>
      <c r="O2787">
        <v>38</v>
      </c>
      <c r="P2787" t="b">
        <v>1</v>
      </c>
      <c r="Q2787" t="s">
        <v>8269</v>
      </c>
      <c r="R2787" s="10" t="s">
        <v>8315</v>
      </c>
      <c r="S2787" t="s">
        <v>8316</v>
      </c>
      <c r="T2787">
        <f t="shared" si="222"/>
        <v>101</v>
      </c>
      <c r="U2787">
        <f t="shared" si="223"/>
        <v>53.29</v>
      </c>
    </row>
    <row r="2788" spans="1:21" ht="43.5" x14ac:dyDescent="0.35">
      <c r="A2788">
        <v>3551</v>
      </c>
      <c r="B2788" s="3" t="s">
        <v>3550</v>
      </c>
      <c r="C2788" s="3" t="s">
        <v>7661</v>
      </c>
      <c r="D2788" s="6">
        <v>1500</v>
      </c>
      <c r="E2788" s="8">
        <v>1527.5</v>
      </c>
      <c r="F2788" t="s">
        <v>8218</v>
      </c>
      <c r="G2788" t="s">
        <v>8223</v>
      </c>
      <c r="H2788" t="s">
        <v>8245</v>
      </c>
      <c r="I2788">
        <v>1400796420</v>
      </c>
      <c r="J2788">
        <v>1398342170</v>
      </c>
      <c r="K2788" s="14">
        <f t="shared" si="220"/>
        <v>41753.515856481477</v>
      </c>
      <c r="L2788" s="13">
        <f t="shared" si="219"/>
        <v>2014</v>
      </c>
      <c r="M2788" s="14">
        <f t="shared" si="221"/>
        <v>41781.921527777777</v>
      </c>
      <c r="N2788" t="b">
        <v>0</v>
      </c>
      <c r="O2788">
        <v>25</v>
      </c>
      <c r="P2788" t="b">
        <v>1</v>
      </c>
      <c r="Q2788" t="s">
        <v>8269</v>
      </c>
      <c r="R2788" s="10" t="s">
        <v>8315</v>
      </c>
      <c r="S2788" t="s">
        <v>8316</v>
      </c>
      <c r="T2788">
        <f t="shared" si="222"/>
        <v>102</v>
      </c>
      <c r="U2788">
        <f t="shared" si="223"/>
        <v>61.1</v>
      </c>
    </row>
    <row r="2789" spans="1:21" ht="43.5" x14ac:dyDescent="0.35">
      <c r="A2789">
        <v>3546</v>
      </c>
      <c r="B2789" s="3" t="s">
        <v>3545</v>
      </c>
      <c r="C2789" s="3" t="s">
        <v>7656</v>
      </c>
      <c r="D2789" s="6">
        <v>1100</v>
      </c>
      <c r="E2789" s="8">
        <v>1125</v>
      </c>
      <c r="F2789" t="s">
        <v>8218</v>
      </c>
      <c r="G2789" t="s">
        <v>8223</v>
      </c>
      <c r="H2789" t="s">
        <v>8245</v>
      </c>
      <c r="I2789">
        <v>1427860740</v>
      </c>
      <c r="J2789">
        <v>1426002684</v>
      </c>
      <c r="K2789" s="14">
        <f t="shared" si="220"/>
        <v>42073.660694444443</v>
      </c>
      <c r="L2789" s="13">
        <f t="shared" si="219"/>
        <v>2015</v>
      </c>
      <c r="M2789" s="14">
        <f t="shared" si="221"/>
        <v>42095.165972222225</v>
      </c>
      <c r="N2789" t="b">
        <v>0</v>
      </c>
      <c r="O2789">
        <v>19</v>
      </c>
      <c r="P2789" t="b">
        <v>1</v>
      </c>
      <c r="Q2789" t="s">
        <v>8269</v>
      </c>
      <c r="R2789" s="10" t="s">
        <v>8315</v>
      </c>
      <c r="S2789" t="s">
        <v>8316</v>
      </c>
      <c r="T2789">
        <f t="shared" si="222"/>
        <v>102</v>
      </c>
      <c r="U2789">
        <f t="shared" si="223"/>
        <v>59.21</v>
      </c>
    </row>
    <row r="2790" spans="1:21" ht="43.5" x14ac:dyDescent="0.35">
      <c r="A2790">
        <v>3490</v>
      </c>
      <c r="B2790" s="3" t="s">
        <v>3489</v>
      </c>
      <c r="C2790" s="3" t="s">
        <v>7600</v>
      </c>
      <c r="D2790" s="6">
        <v>1000</v>
      </c>
      <c r="E2790" s="8">
        <v>1275</v>
      </c>
      <c r="F2790" t="s">
        <v>8218</v>
      </c>
      <c r="G2790" t="s">
        <v>8223</v>
      </c>
      <c r="H2790" t="s">
        <v>8245</v>
      </c>
      <c r="I2790">
        <v>1460574924</v>
      </c>
      <c r="J2790">
        <v>1457982924</v>
      </c>
      <c r="K2790" s="14">
        <f t="shared" si="220"/>
        <v>42443.802361111113</v>
      </c>
      <c r="L2790" s="13">
        <f t="shared" si="219"/>
        <v>2016</v>
      </c>
      <c r="M2790" s="14">
        <f t="shared" si="221"/>
        <v>42473.802361111113</v>
      </c>
      <c r="N2790" t="b">
        <v>0</v>
      </c>
      <c r="O2790">
        <v>27</v>
      </c>
      <c r="P2790" t="b">
        <v>1</v>
      </c>
      <c r="Q2790" t="s">
        <v>8269</v>
      </c>
      <c r="R2790" s="10" t="s">
        <v>8315</v>
      </c>
      <c r="S2790" t="s">
        <v>8316</v>
      </c>
      <c r="T2790">
        <f t="shared" si="222"/>
        <v>128</v>
      </c>
      <c r="U2790">
        <f t="shared" si="223"/>
        <v>47.22</v>
      </c>
    </row>
    <row r="2791" spans="1:21" ht="43.5" x14ac:dyDescent="0.35">
      <c r="A2791">
        <v>4033</v>
      </c>
      <c r="B2791" s="3" t="s">
        <v>4029</v>
      </c>
      <c r="C2791" s="3" t="s">
        <v>8138</v>
      </c>
      <c r="D2791" s="6">
        <v>23900</v>
      </c>
      <c r="E2791" s="8">
        <v>6141.99</v>
      </c>
      <c r="F2791" t="s">
        <v>8220</v>
      </c>
      <c r="G2791" t="s">
        <v>8224</v>
      </c>
      <c r="H2791" t="s">
        <v>8246</v>
      </c>
      <c r="I2791">
        <v>1475398800</v>
      </c>
      <c r="J2791">
        <v>1472711224</v>
      </c>
      <c r="K2791" s="14">
        <f t="shared" si="220"/>
        <v>42614.268796296295</v>
      </c>
      <c r="L2791" s="13">
        <f t="shared" si="219"/>
        <v>2016</v>
      </c>
      <c r="M2791" s="14">
        <f t="shared" si="221"/>
        <v>42645.375</v>
      </c>
      <c r="N2791" t="b">
        <v>0</v>
      </c>
      <c r="O2791">
        <v>94</v>
      </c>
      <c r="P2791" t="b">
        <v>0</v>
      </c>
      <c r="Q2791" t="s">
        <v>8269</v>
      </c>
      <c r="R2791" s="10" t="s">
        <v>8315</v>
      </c>
      <c r="S2791" t="s">
        <v>8316</v>
      </c>
      <c r="T2791">
        <f t="shared" si="222"/>
        <v>26</v>
      </c>
      <c r="U2791">
        <f t="shared" si="223"/>
        <v>65.34</v>
      </c>
    </row>
    <row r="2792" spans="1:21" ht="43.5" x14ac:dyDescent="0.35">
      <c r="A2792">
        <v>4036</v>
      </c>
      <c r="B2792" s="3" t="s">
        <v>4032</v>
      </c>
      <c r="C2792" s="3" t="s">
        <v>7438</v>
      </c>
      <c r="D2792" s="6">
        <v>6000</v>
      </c>
      <c r="E2792" s="8">
        <v>2823</v>
      </c>
      <c r="F2792" t="s">
        <v>8220</v>
      </c>
      <c r="G2792" t="s">
        <v>8223</v>
      </c>
      <c r="H2792" t="s">
        <v>8245</v>
      </c>
      <c r="I2792">
        <v>1404253800</v>
      </c>
      <c r="J2792">
        <v>1402784964</v>
      </c>
      <c r="K2792" s="14">
        <f t="shared" si="220"/>
        <v>41804.937083333331</v>
      </c>
      <c r="L2792" s="13">
        <f t="shared" si="219"/>
        <v>2014</v>
      </c>
      <c r="M2792" s="14">
        <f t="shared" si="221"/>
        <v>41821.9375</v>
      </c>
      <c r="N2792" t="b">
        <v>0</v>
      </c>
      <c r="O2792">
        <v>17</v>
      </c>
      <c r="P2792" t="b">
        <v>0</v>
      </c>
      <c r="Q2792" t="s">
        <v>8269</v>
      </c>
      <c r="R2792" s="10" t="s">
        <v>8315</v>
      </c>
      <c r="S2792" t="s">
        <v>8316</v>
      </c>
      <c r="T2792">
        <f t="shared" si="222"/>
        <v>47</v>
      </c>
      <c r="U2792">
        <f t="shared" si="223"/>
        <v>166.06</v>
      </c>
    </row>
    <row r="2793" spans="1:21" ht="43.5" x14ac:dyDescent="0.35">
      <c r="A2793">
        <v>3328</v>
      </c>
      <c r="B2793" s="3" t="s">
        <v>3328</v>
      </c>
      <c r="C2793" s="3" t="s">
        <v>7438</v>
      </c>
      <c r="D2793" s="6">
        <v>1800</v>
      </c>
      <c r="E2793" s="8">
        <v>2635</v>
      </c>
      <c r="F2793" t="s">
        <v>8218</v>
      </c>
      <c r="G2793" t="s">
        <v>8223</v>
      </c>
      <c r="H2793" t="s">
        <v>8245</v>
      </c>
      <c r="I2793">
        <v>1404522000</v>
      </c>
      <c r="J2793">
        <v>1404308883</v>
      </c>
      <c r="K2793" s="14">
        <f t="shared" si="220"/>
        <v>41822.57503472222</v>
      </c>
      <c r="L2793" s="13">
        <f t="shared" si="219"/>
        <v>2014</v>
      </c>
      <c r="M2793" s="14">
        <f t="shared" si="221"/>
        <v>41825.041666666664</v>
      </c>
      <c r="N2793" t="b">
        <v>0</v>
      </c>
      <c r="O2793">
        <v>9</v>
      </c>
      <c r="P2793" t="b">
        <v>1</v>
      </c>
      <c r="Q2793" t="s">
        <v>8269</v>
      </c>
      <c r="R2793" s="10" t="s">
        <v>8315</v>
      </c>
      <c r="S2793" t="s">
        <v>8316</v>
      </c>
      <c r="T2793">
        <f t="shared" si="222"/>
        <v>146</v>
      </c>
      <c r="U2793">
        <f t="shared" si="223"/>
        <v>292.77999999999997</v>
      </c>
    </row>
    <row r="2794" spans="1:21" ht="43.5" x14ac:dyDescent="0.35">
      <c r="A2794">
        <v>4102</v>
      </c>
      <c r="B2794" s="3" t="s">
        <v>4098</v>
      </c>
      <c r="C2794" s="3" t="s">
        <v>8205</v>
      </c>
      <c r="D2794" s="6">
        <v>500</v>
      </c>
      <c r="E2794" s="8">
        <v>137</v>
      </c>
      <c r="F2794" t="s">
        <v>8220</v>
      </c>
      <c r="G2794" t="s">
        <v>8223</v>
      </c>
      <c r="H2794" t="s">
        <v>8245</v>
      </c>
      <c r="I2794">
        <v>1463343673</v>
      </c>
      <c r="J2794">
        <v>1460751673</v>
      </c>
      <c r="K2794" s="14">
        <f t="shared" si="220"/>
        <v>42475.848067129627</v>
      </c>
      <c r="L2794" s="13">
        <f t="shared" si="219"/>
        <v>2016</v>
      </c>
      <c r="M2794" s="14">
        <f t="shared" si="221"/>
        <v>42505.848067129627</v>
      </c>
      <c r="N2794" t="b">
        <v>0</v>
      </c>
      <c r="O2794">
        <v>6</v>
      </c>
      <c r="P2794" t="b">
        <v>0</v>
      </c>
      <c r="Q2794" t="s">
        <v>8269</v>
      </c>
      <c r="R2794" s="10" t="s">
        <v>8315</v>
      </c>
      <c r="S2794" t="s">
        <v>8316</v>
      </c>
      <c r="T2794">
        <f t="shared" si="222"/>
        <v>27</v>
      </c>
      <c r="U2794">
        <f t="shared" si="223"/>
        <v>22.83</v>
      </c>
    </row>
    <row r="2795" spans="1:21" ht="43.5" x14ac:dyDescent="0.35">
      <c r="A2795">
        <v>3233</v>
      </c>
      <c r="B2795" s="3" t="s">
        <v>3233</v>
      </c>
      <c r="C2795" s="3" t="s">
        <v>7343</v>
      </c>
      <c r="D2795" s="6">
        <v>5000</v>
      </c>
      <c r="E2795" s="8">
        <v>5940</v>
      </c>
      <c r="F2795" t="s">
        <v>8218</v>
      </c>
      <c r="G2795" t="s">
        <v>8223</v>
      </c>
      <c r="H2795" t="s">
        <v>8245</v>
      </c>
      <c r="I2795">
        <v>1488482355</v>
      </c>
      <c r="J2795">
        <v>1485890355</v>
      </c>
      <c r="K2795" s="14">
        <f t="shared" si="220"/>
        <v>42766.805034722223</v>
      </c>
      <c r="L2795" s="13">
        <f t="shared" si="219"/>
        <v>2017</v>
      </c>
      <c r="M2795" s="14">
        <f t="shared" si="221"/>
        <v>42796.805034722223</v>
      </c>
      <c r="N2795" t="b">
        <v>0</v>
      </c>
      <c r="O2795">
        <v>61</v>
      </c>
      <c r="P2795" t="b">
        <v>1</v>
      </c>
      <c r="Q2795" t="s">
        <v>8269</v>
      </c>
      <c r="R2795" s="10" t="s">
        <v>8315</v>
      </c>
      <c r="S2795" t="s">
        <v>8316</v>
      </c>
      <c r="T2795">
        <f t="shared" si="222"/>
        <v>119</v>
      </c>
      <c r="U2795">
        <f t="shared" si="223"/>
        <v>97.38</v>
      </c>
    </row>
    <row r="2796" spans="1:21" ht="29" x14ac:dyDescent="0.35">
      <c r="A2796">
        <v>2972</v>
      </c>
      <c r="B2796" s="3" t="s">
        <v>2972</v>
      </c>
      <c r="C2796" s="3" t="s">
        <v>7082</v>
      </c>
      <c r="D2796" s="6">
        <v>2000</v>
      </c>
      <c r="E2796" s="8">
        <v>2107</v>
      </c>
      <c r="F2796" t="s">
        <v>8218</v>
      </c>
      <c r="G2796" t="s">
        <v>8223</v>
      </c>
      <c r="H2796" t="s">
        <v>8245</v>
      </c>
      <c r="I2796">
        <v>1480899600</v>
      </c>
      <c r="J2796">
        <v>1479609520</v>
      </c>
      <c r="K2796" s="14">
        <f t="shared" si="220"/>
        <v>42694.110185185185</v>
      </c>
      <c r="L2796" s="13">
        <f t="shared" si="219"/>
        <v>2016</v>
      </c>
      <c r="M2796" s="14">
        <f t="shared" si="221"/>
        <v>42709.041666666672</v>
      </c>
      <c r="N2796" t="b">
        <v>0</v>
      </c>
      <c r="O2796">
        <v>17</v>
      </c>
      <c r="P2796" t="b">
        <v>1</v>
      </c>
      <c r="Q2796" t="s">
        <v>8269</v>
      </c>
      <c r="R2796" s="10" t="s">
        <v>8315</v>
      </c>
      <c r="S2796" t="s">
        <v>8316</v>
      </c>
      <c r="T2796">
        <f t="shared" si="222"/>
        <v>105</v>
      </c>
      <c r="U2796">
        <f t="shared" si="223"/>
        <v>123.94</v>
      </c>
    </row>
    <row r="2797" spans="1:21" ht="29" x14ac:dyDescent="0.35">
      <c r="A2797">
        <v>3132</v>
      </c>
      <c r="B2797" s="3" t="s">
        <v>3132</v>
      </c>
      <c r="C2797" s="3" t="s">
        <v>7242</v>
      </c>
      <c r="D2797" s="6">
        <v>30000</v>
      </c>
      <c r="E2797" s="8">
        <v>10</v>
      </c>
      <c r="F2797" t="s">
        <v>8221</v>
      </c>
      <c r="G2797" t="s">
        <v>8223</v>
      </c>
      <c r="H2797" t="s">
        <v>8245</v>
      </c>
      <c r="I2797">
        <v>1492759460</v>
      </c>
      <c r="J2797">
        <v>1487579060</v>
      </c>
      <c r="K2797" s="14">
        <f t="shared" si="220"/>
        <v>42786.350231481483</v>
      </c>
      <c r="L2797" s="13">
        <f t="shared" si="219"/>
        <v>2017</v>
      </c>
      <c r="M2797" s="14">
        <f t="shared" si="221"/>
        <v>42846.308564814812</v>
      </c>
      <c r="N2797" t="b">
        <v>0</v>
      </c>
      <c r="O2797">
        <v>1</v>
      </c>
      <c r="P2797" t="b">
        <v>0</v>
      </c>
      <c r="Q2797" t="s">
        <v>8269</v>
      </c>
      <c r="R2797" s="10" t="s">
        <v>8315</v>
      </c>
      <c r="S2797" t="s">
        <v>8316</v>
      </c>
      <c r="T2797">
        <f t="shared" si="222"/>
        <v>0</v>
      </c>
      <c r="U2797">
        <f t="shared" si="223"/>
        <v>10</v>
      </c>
    </row>
    <row r="2798" spans="1:21" ht="43.5" x14ac:dyDescent="0.35">
      <c r="A2798">
        <v>3517</v>
      </c>
      <c r="B2798" s="3" t="s">
        <v>3516</v>
      </c>
      <c r="C2798" s="3" t="s">
        <v>7627</v>
      </c>
      <c r="D2798" s="6">
        <v>4000</v>
      </c>
      <c r="E2798" s="8">
        <v>4000</v>
      </c>
      <c r="F2798" t="s">
        <v>8218</v>
      </c>
      <c r="G2798" t="s">
        <v>8224</v>
      </c>
      <c r="H2798" t="s">
        <v>8246</v>
      </c>
      <c r="I2798">
        <v>1404471600</v>
      </c>
      <c r="J2798">
        <v>1401910634</v>
      </c>
      <c r="K2798" s="14">
        <f t="shared" si="220"/>
        <v>41794.817523148151</v>
      </c>
      <c r="L2798" s="13">
        <f t="shared" si="219"/>
        <v>2014</v>
      </c>
      <c r="M2798" s="14">
        <f t="shared" si="221"/>
        <v>41824.458333333336</v>
      </c>
      <c r="N2798" t="b">
        <v>0</v>
      </c>
      <c r="O2798">
        <v>13</v>
      </c>
      <c r="P2798" t="b">
        <v>1</v>
      </c>
      <c r="Q2798" t="s">
        <v>8269</v>
      </c>
      <c r="R2798" s="10" t="s">
        <v>8315</v>
      </c>
      <c r="S2798" t="s">
        <v>8316</v>
      </c>
      <c r="T2798">
        <f t="shared" si="222"/>
        <v>100</v>
      </c>
      <c r="U2798">
        <f t="shared" si="223"/>
        <v>307.69</v>
      </c>
    </row>
    <row r="2799" spans="1:21" ht="43.5" x14ac:dyDescent="0.35">
      <c r="A2799">
        <v>3227</v>
      </c>
      <c r="B2799" s="3" t="s">
        <v>3227</v>
      </c>
      <c r="C2799" s="3" t="s">
        <v>7337</v>
      </c>
      <c r="D2799" s="6">
        <v>1200</v>
      </c>
      <c r="E2799" s="8">
        <v>1500</v>
      </c>
      <c r="F2799" t="s">
        <v>8218</v>
      </c>
      <c r="G2799" t="s">
        <v>8224</v>
      </c>
      <c r="H2799" t="s">
        <v>8246</v>
      </c>
      <c r="I2799">
        <v>1484687436</v>
      </c>
      <c r="J2799">
        <v>1482095436</v>
      </c>
      <c r="K2799" s="14">
        <f t="shared" si="220"/>
        <v>42722.882361111115</v>
      </c>
      <c r="L2799" s="13">
        <f t="shared" si="219"/>
        <v>2016</v>
      </c>
      <c r="M2799" s="14">
        <f t="shared" si="221"/>
        <v>42752.882361111115</v>
      </c>
      <c r="N2799" t="b">
        <v>0</v>
      </c>
      <c r="O2799">
        <v>30</v>
      </c>
      <c r="P2799" t="b">
        <v>1</v>
      </c>
      <c r="Q2799" t="s">
        <v>8269</v>
      </c>
      <c r="R2799" s="10" t="s">
        <v>8315</v>
      </c>
      <c r="S2799" t="s">
        <v>8316</v>
      </c>
      <c r="T2799">
        <f t="shared" si="222"/>
        <v>125</v>
      </c>
      <c r="U2799">
        <f t="shared" si="223"/>
        <v>50</v>
      </c>
    </row>
    <row r="2800" spans="1:21" ht="43.5" x14ac:dyDescent="0.35">
      <c r="A2800">
        <v>4092</v>
      </c>
      <c r="B2800" s="3" t="s">
        <v>4088</v>
      </c>
      <c r="C2800" s="3" t="s">
        <v>8195</v>
      </c>
      <c r="D2800" s="6">
        <v>110000</v>
      </c>
      <c r="E2800" s="8">
        <v>20</v>
      </c>
      <c r="F2800" t="s">
        <v>8220</v>
      </c>
      <c r="G2800" t="s">
        <v>8223</v>
      </c>
      <c r="H2800" t="s">
        <v>8245</v>
      </c>
      <c r="I2800">
        <v>1428205247</v>
      </c>
      <c r="J2800">
        <v>1423024847</v>
      </c>
      <c r="K2800" s="14">
        <f t="shared" si="220"/>
        <v>42039.194988425923</v>
      </c>
      <c r="L2800" s="13">
        <f t="shared" si="219"/>
        <v>2015</v>
      </c>
      <c r="M2800" s="14">
        <f t="shared" si="221"/>
        <v>42099.153321759266</v>
      </c>
      <c r="N2800" t="b">
        <v>0</v>
      </c>
      <c r="O2800">
        <v>1</v>
      </c>
      <c r="P2800" t="b">
        <v>0</v>
      </c>
      <c r="Q2800" t="s">
        <v>8269</v>
      </c>
      <c r="R2800" s="10" t="s">
        <v>8315</v>
      </c>
      <c r="S2800" t="s">
        <v>8316</v>
      </c>
      <c r="T2800">
        <f t="shared" si="222"/>
        <v>0</v>
      </c>
      <c r="U2800">
        <f t="shared" si="223"/>
        <v>20</v>
      </c>
    </row>
    <row r="2801" spans="1:21" ht="43.5" x14ac:dyDescent="0.35">
      <c r="A2801">
        <v>2801</v>
      </c>
      <c r="B2801" s="3" t="s">
        <v>2801</v>
      </c>
      <c r="C2801" s="3" t="s">
        <v>6911</v>
      </c>
      <c r="D2801" s="6">
        <v>500</v>
      </c>
      <c r="E2801" s="8">
        <v>666</v>
      </c>
      <c r="F2801" t="s">
        <v>8218</v>
      </c>
      <c r="G2801" t="s">
        <v>8225</v>
      </c>
      <c r="H2801" t="s">
        <v>8247</v>
      </c>
      <c r="I2801">
        <v>1412938800</v>
      </c>
      <c r="J2801">
        <v>1411019409</v>
      </c>
      <c r="K2801" s="14">
        <f t="shared" si="220"/>
        <v>41900.243159722224</v>
      </c>
      <c r="L2801" s="13">
        <f t="shared" si="219"/>
        <v>2014</v>
      </c>
      <c r="M2801" s="14">
        <f t="shared" si="221"/>
        <v>41922.458333333336</v>
      </c>
      <c r="N2801" t="b">
        <v>0</v>
      </c>
      <c r="O2801">
        <v>13</v>
      </c>
      <c r="P2801" t="b">
        <v>1</v>
      </c>
      <c r="Q2801" t="s">
        <v>8269</v>
      </c>
      <c r="R2801" s="10" t="s">
        <v>8315</v>
      </c>
      <c r="S2801" t="s">
        <v>8316</v>
      </c>
      <c r="T2801">
        <f t="shared" si="222"/>
        <v>133</v>
      </c>
      <c r="U2801">
        <f t="shared" si="223"/>
        <v>51.23</v>
      </c>
    </row>
    <row r="2802" spans="1:21" ht="58" x14ac:dyDescent="0.35">
      <c r="A2802">
        <v>3985</v>
      </c>
      <c r="B2802" s="3" t="s">
        <v>3981</v>
      </c>
      <c r="C2802" s="3" t="s">
        <v>8091</v>
      </c>
      <c r="D2802" s="6">
        <v>2000</v>
      </c>
      <c r="E2802" s="8">
        <v>641</v>
      </c>
      <c r="F2802" t="s">
        <v>8220</v>
      </c>
      <c r="G2802" t="s">
        <v>8223</v>
      </c>
      <c r="H2802" t="s">
        <v>8245</v>
      </c>
      <c r="I2802">
        <v>1456002300</v>
      </c>
      <c r="J2802">
        <v>1454173120</v>
      </c>
      <c r="K2802" s="14">
        <f t="shared" si="220"/>
        <v>42399.707407407404</v>
      </c>
      <c r="L2802" s="13">
        <f t="shared" si="219"/>
        <v>2016</v>
      </c>
      <c r="M2802" s="14">
        <f t="shared" si="221"/>
        <v>42420.878472222219</v>
      </c>
      <c r="N2802" t="b">
        <v>0</v>
      </c>
      <c r="O2802">
        <v>19</v>
      </c>
      <c r="P2802" t="b">
        <v>0</v>
      </c>
      <c r="Q2802" t="s">
        <v>8269</v>
      </c>
      <c r="R2802" s="10" t="s">
        <v>8315</v>
      </c>
      <c r="S2802" t="s">
        <v>8316</v>
      </c>
      <c r="T2802">
        <f t="shared" si="222"/>
        <v>32</v>
      </c>
      <c r="U2802">
        <f t="shared" si="223"/>
        <v>33.74</v>
      </c>
    </row>
    <row r="2803" spans="1:21" ht="29" x14ac:dyDescent="0.35">
      <c r="A2803">
        <v>3866</v>
      </c>
      <c r="B2803" s="3" t="s">
        <v>3863</v>
      </c>
      <c r="C2803" s="3" t="s">
        <v>7975</v>
      </c>
      <c r="D2803" s="6">
        <v>2000</v>
      </c>
      <c r="E2803" s="8">
        <v>11</v>
      </c>
      <c r="F2803" t="s">
        <v>8220</v>
      </c>
      <c r="G2803" t="s">
        <v>8223</v>
      </c>
      <c r="H2803" t="s">
        <v>8245</v>
      </c>
      <c r="I2803">
        <v>1458703740</v>
      </c>
      <c r="J2803">
        <v>1454453021</v>
      </c>
      <c r="K2803" s="14">
        <f t="shared" si="220"/>
        <v>42402.947002314817</v>
      </c>
      <c r="L2803" s="13">
        <f t="shared" si="219"/>
        <v>2016</v>
      </c>
      <c r="M2803" s="14">
        <f t="shared" si="221"/>
        <v>42452.145138888889</v>
      </c>
      <c r="N2803" t="b">
        <v>0</v>
      </c>
      <c r="O2803">
        <v>2</v>
      </c>
      <c r="P2803" t="b">
        <v>0</v>
      </c>
      <c r="Q2803" t="s">
        <v>8269</v>
      </c>
      <c r="R2803" s="10" t="s">
        <v>8315</v>
      </c>
      <c r="S2803" t="s">
        <v>8316</v>
      </c>
      <c r="T2803">
        <f t="shared" si="222"/>
        <v>1</v>
      </c>
      <c r="U2803">
        <f t="shared" si="223"/>
        <v>5.5</v>
      </c>
    </row>
    <row r="2804" spans="1:21" ht="43.5" x14ac:dyDescent="0.35">
      <c r="A2804">
        <v>3828</v>
      </c>
      <c r="B2804" s="3" t="s">
        <v>3825</v>
      </c>
      <c r="C2804" s="3" t="s">
        <v>7937</v>
      </c>
      <c r="D2804" s="6">
        <v>5000</v>
      </c>
      <c r="E2804" s="8">
        <v>5000</v>
      </c>
      <c r="F2804" t="s">
        <v>8218</v>
      </c>
      <c r="G2804" t="s">
        <v>8223</v>
      </c>
      <c r="H2804" t="s">
        <v>8245</v>
      </c>
      <c r="I2804">
        <v>1420033187</v>
      </c>
      <c r="J2804">
        <v>1414845587</v>
      </c>
      <c r="K2804" s="14">
        <f t="shared" si="220"/>
        <v>41944.527627314819</v>
      </c>
      <c r="L2804" s="13">
        <f t="shared" si="219"/>
        <v>2014</v>
      </c>
      <c r="M2804" s="14">
        <f t="shared" si="221"/>
        <v>42004.569293981483</v>
      </c>
      <c r="N2804" t="b">
        <v>0</v>
      </c>
      <c r="O2804">
        <v>28</v>
      </c>
      <c r="P2804" t="b">
        <v>1</v>
      </c>
      <c r="Q2804" t="s">
        <v>8269</v>
      </c>
      <c r="R2804" s="10" t="s">
        <v>8315</v>
      </c>
      <c r="S2804" t="s">
        <v>8316</v>
      </c>
      <c r="T2804">
        <f t="shared" si="222"/>
        <v>100</v>
      </c>
      <c r="U2804">
        <f t="shared" si="223"/>
        <v>178.57</v>
      </c>
    </row>
    <row r="2805" spans="1:21" ht="58" x14ac:dyDescent="0.35">
      <c r="A2805">
        <v>3989</v>
      </c>
      <c r="B2805" s="3" t="s">
        <v>3985</v>
      </c>
      <c r="C2805" s="3" t="s">
        <v>8095</v>
      </c>
      <c r="D2805" s="6">
        <v>3000</v>
      </c>
      <c r="E2805" s="8">
        <v>0</v>
      </c>
      <c r="F2805" t="s">
        <v>8220</v>
      </c>
      <c r="G2805" t="s">
        <v>8223</v>
      </c>
      <c r="H2805" t="s">
        <v>8245</v>
      </c>
      <c r="I2805">
        <v>1447009181</v>
      </c>
      <c r="J2805">
        <v>1444413581</v>
      </c>
      <c r="K2805" s="14">
        <f t="shared" si="220"/>
        <v>42286.749780092592</v>
      </c>
      <c r="L2805" s="13">
        <f t="shared" si="219"/>
        <v>2015</v>
      </c>
      <c r="M2805" s="14">
        <f t="shared" si="221"/>
        <v>42316.791446759264</v>
      </c>
      <c r="N2805" t="b">
        <v>0</v>
      </c>
      <c r="O2805">
        <v>0</v>
      </c>
      <c r="P2805" t="b">
        <v>0</v>
      </c>
      <c r="Q2805" t="s">
        <v>8269</v>
      </c>
      <c r="R2805" s="10" t="s">
        <v>8315</v>
      </c>
      <c r="S2805" t="s">
        <v>8316</v>
      </c>
      <c r="T2805">
        <f t="shared" si="222"/>
        <v>0</v>
      </c>
      <c r="U2805">
        <f t="shared" si="223"/>
        <v>0</v>
      </c>
    </row>
    <row r="2806" spans="1:21" ht="43.5" x14ac:dyDescent="0.35">
      <c r="A2806">
        <v>4112</v>
      </c>
      <c r="B2806" s="3" t="s">
        <v>4108</v>
      </c>
      <c r="C2806" s="3" t="s">
        <v>6961</v>
      </c>
      <c r="D2806" s="6">
        <v>2500</v>
      </c>
      <c r="E2806" s="8">
        <v>1</v>
      </c>
      <c r="F2806" t="s">
        <v>8220</v>
      </c>
      <c r="G2806" t="s">
        <v>8240</v>
      </c>
      <c r="H2806" t="s">
        <v>8248</v>
      </c>
      <c r="I2806">
        <v>1456617600</v>
      </c>
      <c r="J2806">
        <v>1454280186</v>
      </c>
      <c r="K2806" s="14">
        <f t="shared" si="220"/>
        <v>42400.946597222224</v>
      </c>
      <c r="L2806" s="13">
        <f t="shared" si="219"/>
        <v>2016</v>
      </c>
      <c r="M2806" s="14">
        <f t="shared" si="221"/>
        <v>42428</v>
      </c>
      <c r="N2806" t="b">
        <v>0</v>
      </c>
      <c r="O2806">
        <v>1</v>
      </c>
      <c r="P2806" t="b">
        <v>0</v>
      </c>
      <c r="Q2806" t="s">
        <v>8269</v>
      </c>
      <c r="R2806" s="10" t="s">
        <v>8315</v>
      </c>
      <c r="S2806" t="s">
        <v>8316</v>
      </c>
      <c r="T2806">
        <f t="shared" si="222"/>
        <v>0</v>
      </c>
      <c r="U2806">
        <f t="shared" si="223"/>
        <v>1</v>
      </c>
    </row>
    <row r="2807" spans="1:21" ht="43.5" x14ac:dyDescent="0.35">
      <c r="A2807">
        <v>2915</v>
      </c>
      <c r="B2807" s="3" t="s">
        <v>2915</v>
      </c>
      <c r="C2807" s="3" t="s">
        <v>7025</v>
      </c>
      <c r="D2807" s="6">
        <v>1000</v>
      </c>
      <c r="E2807" s="8">
        <v>611</v>
      </c>
      <c r="F2807" t="s">
        <v>8220</v>
      </c>
      <c r="G2807" t="s">
        <v>8224</v>
      </c>
      <c r="H2807" t="s">
        <v>8246</v>
      </c>
      <c r="I2807">
        <v>1458117190</v>
      </c>
      <c r="J2807">
        <v>1455528790</v>
      </c>
      <c r="K2807" s="14">
        <f t="shared" si="220"/>
        <v>42415.398032407407</v>
      </c>
      <c r="L2807" s="13">
        <f t="shared" si="219"/>
        <v>2016</v>
      </c>
      <c r="M2807" s="14">
        <f t="shared" si="221"/>
        <v>42445.356365740736</v>
      </c>
      <c r="N2807" t="b">
        <v>0</v>
      </c>
      <c r="O2807">
        <v>3</v>
      </c>
      <c r="P2807" t="b">
        <v>0</v>
      </c>
      <c r="Q2807" t="s">
        <v>8269</v>
      </c>
      <c r="R2807" s="10" t="s">
        <v>8315</v>
      </c>
      <c r="S2807" t="s">
        <v>8316</v>
      </c>
      <c r="T2807">
        <f t="shared" si="222"/>
        <v>61</v>
      </c>
      <c r="U2807">
        <f t="shared" si="223"/>
        <v>203.67</v>
      </c>
    </row>
    <row r="2808" spans="1:21" ht="43.5" x14ac:dyDescent="0.35">
      <c r="A2808">
        <v>3308</v>
      </c>
      <c r="B2808" s="3" t="s">
        <v>3308</v>
      </c>
      <c r="C2808" s="3" t="s">
        <v>7418</v>
      </c>
      <c r="D2808" s="6">
        <v>3500</v>
      </c>
      <c r="E2808" s="8">
        <v>4280</v>
      </c>
      <c r="F2808" t="s">
        <v>8218</v>
      </c>
      <c r="G2808" t="s">
        <v>8223</v>
      </c>
      <c r="H2808" t="s">
        <v>8245</v>
      </c>
      <c r="I2808">
        <v>1460581365</v>
      </c>
      <c r="J2808">
        <v>1458766965</v>
      </c>
      <c r="K2808" s="14">
        <f t="shared" si="220"/>
        <v>42452.876909722225</v>
      </c>
      <c r="L2808" s="13">
        <f t="shared" si="219"/>
        <v>2016</v>
      </c>
      <c r="M2808" s="14">
        <f t="shared" si="221"/>
        <v>42473.876909722225</v>
      </c>
      <c r="N2808" t="b">
        <v>0</v>
      </c>
      <c r="O2808">
        <v>57</v>
      </c>
      <c r="P2808" t="b">
        <v>1</v>
      </c>
      <c r="Q2808" t="s">
        <v>8269</v>
      </c>
      <c r="R2808" s="10" t="s">
        <v>8315</v>
      </c>
      <c r="S2808" t="s">
        <v>8316</v>
      </c>
      <c r="T2808">
        <f t="shared" si="222"/>
        <v>122</v>
      </c>
      <c r="U2808">
        <f t="shared" si="223"/>
        <v>75.09</v>
      </c>
    </row>
    <row r="2809" spans="1:21" ht="58" x14ac:dyDescent="0.35">
      <c r="A2809">
        <v>3380</v>
      </c>
      <c r="B2809" s="3" t="s">
        <v>3379</v>
      </c>
      <c r="C2809" s="3" t="s">
        <v>7490</v>
      </c>
      <c r="D2809" s="6">
        <v>3000</v>
      </c>
      <c r="E2809" s="8">
        <v>3133</v>
      </c>
      <c r="F2809" t="s">
        <v>8218</v>
      </c>
      <c r="G2809" t="s">
        <v>8223</v>
      </c>
      <c r="H2809" t="s">
        <v>8245</v>
      </c>
      <c r="I2809">
        <v>1417305178</v>
      </c>
      <c r="J2809">
        <v>1414277578</v>
      </c>
      <c r="K2809" s="14">
        <f t="shared" si="220"/>
        <v>41937.95344907407</v>
      </c>
      <c r="L2809" s="13">
        <f t="shared" si="219"/>
        <v>2014</v>
      </c>
      <c r="M2809" s="14">
        <f t="shared" si="221"/>
        <v>41972.995115740734</v>
      </c>
      <c r="N2809" t="b">
        <v>0</v>
      </c>
      <c r="O2809">
        <v>28</v>
      </c>
      <c r="P2809" t="b">
        <v>1</v>
      </c>
      <c r="Q2809" t="s">
        <v>8269</v>
      </c>
      <c r="R2809" s="10" t="s">
        <v>8315</v>
      </c>
      <c r="S2809" t="s">
        <v>8316</v>
      </c>
      <c r="T2809">
        <f t="shared" si="222"/>
        <v>104</v>
      </c>
      <c r="U2809">
        <f t="shared" si="223"/>
        <v>111.89</v>
      </c>
    </row>
    <row r="2810" spans="1:21" ht="43.5" x14ac:dyDescent="0.35">
      <c r="A2810">
        <v>3563</v>
      </c>
      <c r="B2810" s="3" t="s">
        <v>3562</v>
      </c>
      <c r="C2810" s="3" t="s">
        <v>7673</v>
      </c>
      <c r="D2810" s="6">
        <v>500</v>
      </c>
      <c r="E2810" s="8">
        <v>527.45000000000005</v>
      </c>
      <c r="F2810" t="s">
        <v>8218</v>
      </c>
      <c r="G2810" t="s">
        <v>8224</v>
      </c>
      <c r="H2810" t="s">
        <v>8246</v>
      </c>
      <c r="I2810">
        <v>1470078000</v>
      </c>
      <c r="J2810">
        <v>1467648456</v>
      </c>
      <c r="K2810" s="14">
        <f t="shared" si="220"/>
        <v>42555.671944444446</v>
      </c>
      <c r="L2810" s="13">
        <f t="shared" si="219"/>
        <v>2016</v>
      </c>
      <c r="M2810" s="14">
        <f t="shared" si="221"/>
        <v>42583.791666666672</v>
      </c>
      <c r="N2810" t="b">
        <v>0</v>
      </c>
      <c r="O2810">
        <v>25</v>
      </c>
      <c r="P2810" t="b">
        <v>1</v>
      </c>
      <c r="Q2810" t="s">
        <v>8269</v>
      </c>
      <c r="R2810" s="10" t="s">
        <v>8315</v>
      </c>
      <c r="S2810" t="s">
        <v>8316</v>
      </c>
      <c r="T2810">
        <f t="shared" si="222"/>
        <v>105</v>
      </c>
      <c r="U2810">
        <f t="shared" si="223"/>
        <v>21.1</v>
      </c>
    </row>
    <row r="2811" spans="1:21" ht="43.5" x14ac:dyDescent="0.35">
      <c r="A2811">
        <v>3819</v>
      </c>
      <c r="B2811" s="3" t="s">
        <v>3816</v>
      </c>
      <c r="C2811" s="3" t="s">
        <v>7817</v>
      </c>
      <c r="D2811" s="6">
        <v>1000</v>
      </c>
      <c r="E2811" s="8">
        <v>1064</v>
      </c>
      <c r="F2811" t="s">
        <v>8218</v>
      </c>
      <c r="G2811" t="s">
        <v>8223</v>
      </c>
      <c r="H2811" t="s">
        <v>8245</v>
      </c>
      <c r="I2811">
        <v>1437166920</v>
      </c>
      <c r="J2811">
        <v>1435554104</v>
      </c>
      <c r="K2811" s="14">
        <f t="shared" si="220"/>
        <v>42184.209537037037</v>
      </c>
      <c r="L2811" s="13">
        <f t="shared" si="219"/>
        <v>2015</v>
      </c>
      <c r="M2811" s="14">
        <f t="shared" si="221"/>
        <v>42202.876388888893</v>
      </c>
      <c r="N2811" t="b">
        <v>0</v>
      </c>
      <c r="O2811">
        <v>26</v>
      </c>
      <c r="P2811" t="b">
        <v>1</v>
      </c>
      <c r="Q2811" t="s">
        <v>8269</v>
      </c>
      <c r="R2811" s="10" t="s">
        <v>8315</v>
      </c>
      <c r="S2811" t="s">
        <v>8316</v>
      </c>
      <c r="T2811">
        <f t="shared" si="222"/>
        <v>106</v>
      </c>
      <c r="U2811">
        <f t="shared" si="223"/>
        <v>40.92</v>
      </c>
    </row>
    <row r="2812" spans="1:21" ht="43.5" x14ac:dyDescent="0.35">
      <c r="A2812">
        <v>3707</v>
      </c>
      <c r="B2812" s="3" t="s">
        <v>3704</v>
      </c>
      <c r="C2812" s="3" t="s">
        <v>7817</v>
      </c>
      <c r="D2812" s="6">
        <v>1000</v>
      </c>
      <c r="E2812" s="8">
        <v>1860</v>
      </c>
      <c r="F2812" t="s">
        <v>8218</v>
      </c>
      <c r="G2812" t="s">
        <v>8223</v>
      </c>
      <c r="H2812" t="s">
        <v>8245</v>
      </c>
      <c r="I2812">
        <v>1469165160</v>
      </c>
      <c r="J2812">
        <v>1467335378</v>
      </c>
      <c r="K2812" s="14">
        <f t="shared" si="220"/>
        <v>42552.048356481479</v>
      </c>
      <c r="L2812" s="13">
        <f t="shared" si="219"/>
        <v>2016</v>
      </c>
      <c r="M2812" s="14">
        <f t="shared" si="221"/>
        <v>42573.226388888885</v>
      </c>
      <c r="N2812" t="b">
        <v>0</v>
      </c>
      <c r="O2812">
        <v>23</v>
      </c>
      <c r="P2812" t="b">
        <v>1</v>
      </c>
      <c r="Q2812" t="s">
        <v>8269</v>
      </c>
      <c r="R2812" s="10" t="s">
        <v>8315</v>
      </c>
      <c r="S2812" t="s">
        <v>8316</v>
      </c>
      <c r="T2812">
        <f t="shared" si="222"/>
        <v>186</v>
      </c>
      <c r="U2812">
        <f t="shared" si="223"/>
        <v>80.87</v>
      </c>
    </row>
    <row r="2813" spans="1:21" ht="43.5" x14ac:dyDescent="0.35">
      <c r="A2813">
        <v>3683</v>
      </c>
      <c r="B2813" s="3" t="s">
        <v>3680</v>
      </c>
      <c r="C2813" s="3" t="s">
        <v>7793</v>
      </c>
      <c r="D2813" s="6">
        <v>3500</v>
      </c>
      <c r="E2813" s="8">
        <v>3880</v>
      </c>
      <c r="F2813" t="s">
        <v>8218</v>
      </c>
      <c r="G2813" t="s">
        <v>8223</v>
      </c>
      <c r="H2813" t="s">
        <v>8245</v>
      </c>
      <c r="I2813">
        <v>1476931696</v>
      </c>
      <c r="J2813">
        <v>1474339696</v>
      </c>
      <c r="K2813" s="14">
        <f t="shared" si="220"/>
        <v>42633.116851851853</v>
      </c>
      <c r="L2813" s="13">
        <f t="shared" si="219"/>
        <v>2016</v>
      </c>
      <c r="M2813" s="14">
        <f t="shared" si="221"/>
        <v>42663.116851851853</v>
      </c>
      <c r="N2813" t="b">
        <v>0</v>
      </c>
      <c r="O2813">
        <v>66</v>
      </c>
      <c r="P2813" t="b">
        <v>1</v>
      </c>
      <c r="Q2813" t="s">
        <v>8269</v>
      </c>
      <c r="R2813" s="10" t="s">
        <v>8315</v>
      </c>
      <c r="S2813" t="s">
        <v>8316</v>
      </c>
      <c r="T2813">
        <f t="shared" si="222"/>
        <v>111</v>
      </c>
      <c r="U2813">
        <f t="shared" si="223"/>
        <v>58.79</v>
      </c>
    </row>
    <row r="2814" spans="1:21" ht="58" x14ac:dyDescent="0.35">
      <c r="A2814">
        <v>2867</v>
      </c>
      <c r="B2814" s="3" t="s">
        <v>2867</v>
      </c>
      <c r="C2814" s="3" t="s">
        <v>6977</v>
      </c>
      <c r="D2814" s="6">
        <v>2500</v>
      </c>
      <c r="E2814" s="8">
        <v>504</v>
      </c>
      <c r="F2814" t="s">
        <v>8220</v>
      </c>
      <c r="G2814" t="s">
        <v>8223</v>
      </c>
      <c r="H2814" t="s">
        <v>8245</v>
      </c>
      <c r="I2814">
        <v>1467604800</v>
      </c>
      <c r="J2814">
        <v>1465533672</v>
      </c>
      <c r="K2814" s="14">
        <f t="shared" si="220"/>
        <v>42531.195277777777</v>
      </c>
      <c r="L2814" s="13">
        <f t="shared" si="219"/>
        <v>2016</v>
      </c>
      <c r="M2814" s="14">
        <f t="shared" si="221"/>
        <v>42555.166666666672</v>
      </c>
      <c r="N2814" t="b">
        <v>0</v>
      </c>
      <c r="O2814">
        <v>10</v>
      </c>
      <c r="P2814" t="b">
        <v>0</v>
      </c>
      <c r="Q2814" t="s">
        <v>8269</v>
      </c>
      <c r="R2814" s="10" t="s">
        <v>8315</v>
      </c>
      <c r="S2814" t="s">
        <v>8316</v>
      </c>
      <c r="T2814">
        <f t="shared" si="222"/>
        <v>20</v>
      </c>
      <c r="U2814">
        <f t="shared" si="223"/>
        <v>50.4</v>
      </c>
    </row>
    <row r="2815" spans="1:21" ht="43.5" x14ac:dyDescent="0.35">
      <c r="A2815">
        <v>3652</v>
      </c>
      <c r="B2815" s="3" t="s">
        <v>2867</v>
      </c>
      <c r="C2815" s="3" t="s">
        <v>7762</v>
      </c>
      <c r="D2815" s="6">
        <v>300</v>
      </c>
      <c r="E2815" s="8">
        <v>752</v>
      </c>
      <c r="F2815" t="s">
        <v>8218</v>
      </c>
      <c r="G2815" t="s">
        <v>8228</v>
      </c>
      <c r="H2815" t="s">
        <v>8250</v>
      </c>
      <c r="I2815">
        <v>1472097540</v>
      </c>
      <c r="J2815">
        <v>1471188502</v>
      </c>
      <c r="K2815" s="14">
        <f t="shared" si="220"/>
        <v>42596.644699074073</v>
      </c>
      <c r="L2815" s="13">
        <f t="shared" si="219"/>
        <v>2016</v>
      </c>
      <c r="M2815" s="14">
        <f t="shared" si="221"/>
        <v>42607.165972222225</v>
      </c>
      <c r="N2815" t="b">
        <v>0</v>
      </c>
      <c r="O2815">
        <v>17</v>
      </c>
      <c r="P2815" t="b">
        <v>1</v>
      </c>
      <c r="Q2815" t="s">
        <v>8269</v>
      </c>
      <c r="R2815" s="10" t="s">
        <v>8315</v>
      </c>
      <c r="S2815" t="s">
        <v>8316</v>
      </c>
      <c r="T2815">
        <f t="shared" si="222"/>
        <v>251</v>
      </c>
      <c r="U2815">
        <f t="shared" si="223"/>
        <v>44.24</v>
      </c>
    </row>
    <row r="2816" spans="1:21" ht="29" x14ac:dyDescent="0.35">
      <c r="A2816">
        <v>4065</v>
      </c>
      <c r="B2816" s="3" t="s">
        <v>4061</v>
      </c>
      <c r="C2816" s="3" t="s">
        <v>8169</v>
      </c>
      <c r="D2816" s="6">
        <v>4000</v>
      </c>
      <c r="E2816" s="8">
        <v>27</v>
      </c>
      <c r="F2816" t="s">
        <v>8220</v>
      </c>
      <c r="G2816" t="s">
        <v>8223</v>
      </c>
      <c r="H2816" t="s">
        <v>8245</v>
      </c>
      <c r="I2816">
        <v>1407883811</v>
      </c>
      <c r="J2816">
        <v>1405291811</v>
      </c>
      <c r="K2816" s="14">
        <f t="shared" si="220"/>
        <v>41833.951516203706</v>
      </c>
      <c r="L2816" s="13">
        <f t="shared" si="219"/>
        <v>2014</v>
      </c>
      <c r="M2816" s="14">
        <f t="shared" si="221"/>
        <v>41863.951516203706</v>
      </c>
      <c r="N2816" t="b">
        <v>0</v>
      </c>
      <c r="O2816">
        <v>4</v>
      </c>
      <c r="P2816" t="b">
        <v>0</v>
      </c>
      <c r="Q2816" t="s">
        <v>8269</v>
      </c>
      <c r="R2816" s="10" t="s">
        <v>8315</v>
      </c>
      <c r="S2816" t="s">
        <v>8316</v>
      </c>
      <c r="T2816">
        <f t="shared" si="222"/>
        <v>1</v>
      </c>
      <c r="U2816">
        <f t="shared" si="223"/>
        <v>6.75</v>
      </c>
    </row>
    <row r="2817" spans="1:21" ht="58" x14ac:dyDescent="0.35">
      <c r="A2817">
        <v>2791</v>
      </c>
      <c r="B2817" s="3" t="s">
        <v>2791</v>
      </c>
      <c r="C2817" s="3" t="s">
        <v>6901</v>
      </c>
      <c r="D2817" s="6">
        <v>2000</v>
      </c>
      <c r="E2817" s="8">
        <v>2050</v>
      </c>
      <c r="F2817" t="s">
        <v>8218</v>
      </c>
      <c r="G2817" t="s">
        <v>8223</v>
      </c>
      <c r="H2817" t="s">
        <v>8245</v>
      </c>
      <c r="I2817">
        <v>1473393600</v>
      </c>
      <c r="J2817">
        <v>1470778559</v>
      </c>
      <c r="K2817" s="14">
        <f t="shared" si="220"/>
        <v>42591.899988425925</v>
      </c>
      <c r="L2817" s="13">
        <f t="shared" si="219"/>
        <v>2016</v>
      </c>
      <c r="M2817" s="14">
        <f t="shared" si="221"/>
        <v>42622.166666666672</v>
      </c>
      <c r="N2817" t="b">
        <v>0</v>
      </c>
      <c r="O2817">
        <v>28</v>
      </c>
      <c r="P2817" t="b">
        <v>1</v>
      </c>
      <c r="Q2817" t="s">
        <v>8269</v>
      </c>
      <c r="R2817" s="10" t="s">
        <v>8315</v>
      </c>
      <c r="S2817" t="s">
        <v>8316</v>
      </c>
      <c r="T2817">
        <f t="shared" si="222"/>
        <v>103</v>
      </c>
      <c r="U2817">
        <f t="shared" si="223"/>
        <v>73.209999999999994</v>
      </c>
    </row>
    <row r="2818" spans="1:21" ht="43.5" x14ac:dyDescent="0.35">
      <c r="A2818">
        <v>4009</v>
      </c>
      <c r="B2818" s="3" t="s">
        <v>4005</v>
      </c>
      <c r="C2818" s="3" t="s">
        <v>8114</v>
      </c>
      <c r="D2818" s="6">
        <v>1930</v>
      </c>
      <c r="E2818" s="8">
        <v>75</v>
      </c>
      <c r="F2818" t="s">
        <v>8220</v>
      </c>
      <c r="G2818" t="s">
        <v>8224</v>
      </c>
      <c r="H2818" t="s">
        <v>8246</v>
      </c>
      <c r="I2818">
        <v>1410281360</v>
      </c>
      <c r="J2818">
        <v>1406825360</v>
      </c>
      <c r="K2818" s="14">
        <f t="shared" si="220"/>
        <v>41851.700925925928</v>
      </c>
      <c r="L2818" s="13">
        <f t="shared" si="219"/>
        <v>2014</v>
      </c>
      <c r="M2818" s="14">
        <f t="shared" si="221"/>
        <v>41891.700925925928</v>
      </c>
      <c r="N2818" t="b">
        <v>0</v>
      </c>
      <c r="O2818">
        <v>3</v>
      </c>
      <c r="P2818" t="b">
        <v>0</v>
      </c>
      <c r="Q2818" t="s">
        <v>8269</v>
      </c>
      <c r="R2818" s="10" t="s">
        <v>8315</v>
      </c>
      <c r="S2818" t="s">
        <v>8316</v>
      </c>
      <c r="T2818">
        <f t="shared" si="222"/>
        <v>4</v>
      </c>
      <c r="U2818">
        <f t="shared" si="223"/>
        <v>25</v>
      </c>
    </row>
    <row r="2819" spans="1:21" ht="58" x14ac:dyDescent="0.35">
      <c r="A2819">
        <v>3174</v>
      </c>
      <c r="B2819" s="3" t="s">
        <v>3174</v>
      </c>
      <c r="C2819" s="3" t="s">
        <v>7284</v>
      </c>
      <c r="D2819" s="6">
        <v>3000</v>
      </c>
      <c r="E2819" s="8">
        <v>3034</v>
      </c>
      <c r="F2819" t="s">
        <v>8218</v>
      </c>
      <c r="G2819" t="s">
        <v>8223</v>
      </c>
      <c r="H2819" t="s">
        <v>8245</v>
      </c>
      <c r="I2819">
        <v>1408999508</v>
      </c>
      <c r="J2819">
        <v>1407789908</v>
      </c>
      <c r="K2819" s="14">
        <f t="shared" si="220"/>
        <v>41862.864675925928</v>
      </c>
      <c r="L2819" s="13">
        <f t="shared" ref="L2819:L2882" si="224">YEAR(K2819)</f>
        <v>2014</v>
      </c>
      <c r="M2819" s="14">
        <f t="shared" si="221"/>
        <v>41876.864675925928</v>
      </c>
      <c r="N2819" t="b">
        <v>1</v>
      </c>
      <c r="O2819">
        <v>23</v>
      </c>
      <c r="P2819" t="b">
        <v>1</v>
      </c>
      <c r="Q2819" t="s">
        <v>8269</v>
      </c>
      <c r="R2819" s="10" t="s">
        <v>8315</v>
      </c>
      <c r="S2819" t="s">
        <v>8316</v>
      </c>
      <c r="T2819">
        <f t="shared" si="222"/>
        <v>101</v>
      </c>
      <c r="U2819">
        <f t="shared" si="223"/>
        <v>131.91</v>
      </c>
    </row>
    <row r="2820" spans="1:21" ht="43.5" x14ac:dyDescent="0.35">
      <c r="A2820">
        <v>3983</v>
      </c>
      <c r="B2820" s="3" t="s">
        <v>3979</v>
      </c>
      <c r="C2820" s="3" t="s">
        <v>8089</v>
      </c>
      <c r="D2820" s="6">
        <v>11140</v>
      </c>
      <c r="E2820" s="8">
        <v>3877</v>
      </c>
      <c r="F2820" t="s">
        <v>8220</v>
      </c>
      <c r="G2820" t="s">
        <v>8223</v>
      </c>
      <c r="H2820" t="s">
        <v>8245</v>
      </c>
      <c r="I2820">
        <v>1400569140</v>
      </c>
      <c r="J2820">
        <v>1397854356</v>
      </c>
      <c r="K2820" s="14">
        <f t="shared" si="220"/>
        <v>41747.86986111111</v>
      </c>
      <c r="L2820" s="13">
        <f t="shared" si="224"/>
        <v>2014</v>
      </c>
      <c r="M2820" s="14">
        <f t="shared" si="221"/>
        <v>41779.290972222225</v>
      </c>
      <c r="N2820" t="b">
        <v>0</v>
      </c>
      <c r="O2820">
        <v>46</v>
      </c>
      <c r="P2820" t="b">
        <v>0</v>
      </c>
      <c r="Q2820" t="s">
        <v>8269</v>
      </c>
      <c r="R2820" s="10" t="s">
        <v>8315</v>
      </c>
      <c r="S2820" t="s">
        <v>8316</v>
      </c>
      <c r="T2820">
        <f t="shared" si="222"/>
        <v>35</v>
      </c>
      <c r="U2820">
        <f t="shared" si="223"/>
        <v>84.28</v>
      </c>
    </row>
    <row r="2821" spans="1:21" ht="58" x14ac:dyDescent="0.35">
      <c r="A2821">
        <v>3182</v>
      </c>
      <c r="B2821" s="3" t="s">
        <v>3182</v>
      </c>
      <c r="C2821" s="3" t="s">
        <v>7292</v>
      </c>
      <c r="D2821" s="6">
        <v>7000</v>
      </c>
      <c r="E2821" s="8">
        <v>7062</v>
      </c>
      <c r="F2821" t="s">
        <v>8218</v>
      </c>
      <c r="G2821" t="s">
        <v>8223</v>
      </c>
      <c r="H2821" t="s">
        <v>8245</v>
      </c>
      <c r="I2821">
        <v>1328029200</v>
      </c>
      <c r="J2821">
        <v>1323211621</v>
      </c>
      <c r="K2821" s="14">
        <f t="shared" si="220"/>
        <v>40883.949317129627</v>
      </c>
      <c r="L2821" s="13">
        <f t="shared" si="224"/>
        <v>2011</v>
      </c>
      <c r="M2821" s="14">
        <f t="shared" si="221"/>
        <v>40939.708333333336</v>
      </c>
      <c r="N2821" t="b">
        <v>1</v>
      </c>
      <c r="O2821">
        <v>151</v>
      </c>
      <c r="P2821" t="b">
        <v>1</v>
      </c>
      <c r="Q2821" t="s">
        <v>8269</v>
      </c>
      <c r="R2821" s="10" t="s">
        <v>8315</v>
      </c>
      <c r="S2821" t="s">
        <v>8316</v>
      </c>
      <c r="T2821">
        <f t="shared" si="222"/>
        <v>101</v>
      </c>
      <c r="U2821">
        <f t="shared" si="223"/>
        <v>46.77</v>
      </c>
    </row>
    <row r="2822" spans="1:21" ht="43.5" x14ac:dyDescent="0.35">
      <c r="A2822">
        <v>3953</v>
      </c>
      <c r="B2822" s="3" t="s">
        <v>3950</v>
      </c>
      <c r="C2822" s="3" t="s">
        <v>8060</v>
      </c>
      <c r="D2822" s="6">
        <v>17600</v>
      </c>
      <c r="E2822" s="8">
        <v>0</v>
      </c>
      <c r="F2822" t="s">
        <v>8220</v>
      </c>
      <c r="G2822" t="s">
        <v>8223</v>
      </c>
      <c r="H2822" t="s">
        <v>8245</v>
      </c>
      <c r="I2822">
        <v>1469834940</v>
      </c>
      <c r="J2822">
        <v>1467162586</v>
      </c>
      <c r="K2822" s="14">
        <f t="shared" si="220"/>
        <v>42550.048449074078</v>
      </c>
      <c r="L2822" s="13">
        <f t="shared" si="224"/>
        <v>2016</v>
      </c>
      <c r="M2822" s="14">
        <f t="shared" si="221"/>
        <v>42580.978472222225</v>
      </c>
      <c r="N2822" t="b">
        <v>0</v>
      </c>
      <c r="O2822">
        <v>0</v>
      </c>
      <c r="P2822" t="b">
        <v>0</v>
      </c>
      <c r="Q2822" t="s">
        <v>8269</v>
      </c>
      <c r="R2822" s="10" t="s">
        <v>8315</v>
      </c>
      <c r="S2822" t="s">
        <v>8316</v>
      </c>
      <c r="T2822">
        <f t="shared" si="222"/>
        <v>0</v>
      </c>
      <c r="U2822">
        <f t="shared" si="223"/>
        <v>0</v>
      </c>
    </row>
    <row r="2823" spans="1:21" ht="58" x14ac:dyDescent="0.35">
      <c r="A2823">
        <v>4105</v>
      </c>
      <c r="B2823" s="3" t="s">
        <v>4101</v>
      </c>
      <c r="C2823" s="3" t="s">
        <v>8208</v>
      </c>
      <c r="D2823" s="6">
        <v>33000</v>
      </c>
      <c r="E2823" s="8">
        <v>2300</v>
      </c>
      <c r="F2823" t="s">
        <v>8220</v>
      </c>
      <c r="G2823" t="s">
        <v>8237</v>
      </c>
      <c r="H2823" t="s">
        <v>8255</v>
      </c>
      <c r="I2823">
        <v>1482711309</v>
      </c>
      <c r="J2823">
        <v>1479860109</v>
      </c>
      <c r="K2823" s="14">
        <f t="shared" si="220"/>
        <v>42697.010520833333</v>
      </c>
      <c r="L2823" s="13">
        <f t="shared" si="224"/>
        <v>2016</v>
      </c>
      <c r="M2823" s="14">
        <f t="shared" si="221"/>
        <v>42730.010520833333</v>
      </c>
      <c r="N2823" t="b">
        <v>0</v>
      </c>
      <c r="O2823">
        <v>6</v>
      </c>
      <c r="P2823" t="b">
        <v>0</v>
      </c>
      <c r="Q2823" t="s">
        <v>8269</v>
      </c>
      <c r="R2823" s="10" t="s">
        <v>8315</v>
      </c>
      <c r="S2823" t="s">
        <v>8316</v>
      </c>
      <c r="T2823">
        <f t="shared" si="222"/>
        <v>7</v>
      </c>
      <c r="U2823">
        <f t="shared" si="223"/>
        <v>383.33</v>
      </c>
    </row>
    <row r="2824" spans="1:21" ht="43.5" x14ac:dyDescent="0.35">
      <c r="A2824">
        <v>3436</v>
      </c>
      <c r="B2824" s="3" t="s">
        <v>3435</v>
      </c>
      <c r="C2824" s="3" t="s">
        <v>7546</v>
      </c>
      <c r="D2824" s="6">
        <v>5000</v>
      </c>
      <c r="E2824" s="8">
        <v>5295</v>
      </c>
      <c r="F2824" t="s">
        <v>8218</v>
      </c>
      <c r="G2824" t="s">
        <v>8223</v>
      </c>
      <c r="H2824" t="s">
        <v>8245</v>
      </c>
      <c r="I2824">
        <v>1408638480</v>
      </c>
      <c r="J2824">
        <v>1406811593</v>
      </c>
      <c r="K2824" s="14">
        <f t="shared" si="220"/>
        <v>41851.541585648149</v>
      </c>
      <c r="L2824" s="13">
        <f t="shared" si="224"/>
        <v>2014</v>
      </c>
      <c r="M2824" s="14">
        <f t="shared" si="221"/>
        <v>41872.686111111114</v>
      </c>
      <c r="N2824" t="b">
        <v>0</v>
      </c>
      <c r="O2824">
        <v>37</v>
      </c>
      <c r="P2824" t="b">
        <v>1</v>
      </c>
      <c r="Q2824" t="s">
        <v>8269</v>
      </c>
      <c r="R2824" s="10" t="s">
        <v>8315</v>
      </c>
      <c r="S2824" t="s">
        <v>8316</v>
      </c>
      <c r="T2824">
        <f t="shared" si="222"/>
        <v>106</v>
      </c>
      <c r="U2824">
        <f t="shared" si="223"/>
        <v>143.11000000000001</v>
      </c>
    </row>
    <row r="2825" spans="1:21" ht="58" x14ac:dyDescent="0.35">
      <c r="A2825">
        <v>2805</v>
      </c>
      <c r="B2825" s="3" t="s">
        <v>2805</v>
      </c>
      <c r="C2825" s="3" t="s">
        <v>6915</v>
      </c>
      <c r="D2825" s="6">
        <v>400</v>
      </c>
      <c r="E2825" s="8">
        <v>440</v>
      </c>
      <c r="F2825" t="s">
        <v>8218</v>
      </c>
      <c r="G2825" t="s">
        <v>8224</v>
      </c>
      <c r="H2825" t="s">
        <v>8246</v>
      </c>
      <c r="I2825">
        <v>1440245273</v>
      </c>
      <c r="J2825">
        <v>1438085273</v>
      </c>
      <c r="K2825" s="14">
        <f t="shared" si="220"/>
        <v>42213.505474537036</v>
      </c>
      <c r="L2825" s="13">
        <f t="shared" si="224"/>
        <v>2015</v>
      </c>
      <c r="M2825" s="14">
        <f t="shared" si="221"/>
        <v>42238.505474537036</v>
      </c>
      <c r="N2825" t="b">
        <v>0</v>
      </c>
      <c r="O2825">
        <v>18</v>
      </c>
      <c r="P2825" t="b">
        <v>1</v>
      </c>
      <c r="Q2825" t="s">
        <v>8269</v>
      </c>
      <c r="R2825" s="10" t="s">
        <v>8315</v>
      </c>
      <c r="S2825" t="s">
        <v>8316</v>
      </c>
      <c r="T2825">
        <f t="shared" si="222"/>
        <v>110</v>
      </c>
      <c r="U2825">
        <f t="shared" si="223"/>
        <v>24.44</v>
      </c>
    </row>
    <row r="2826" spans="1:21" ht="43.5" x14ac:dyDescent="0.35">
      <c r="A2826">
        <v>2788</v>
      </c>
      <c r="B2826" s="3" t="s">
        <v>2788</v>
      </c>
      <c r="C2826" s="3" t="s">
        <v>6898</v>
      </c>
      <c r="D2826" s="6">
        <v>2000</v>
      </c>
      <c r="E2826" s="8">
        <v>2050</v>
      </c>
      <c r="F2826" t="s">
        <v>8218</v>
      </c>
      <c r="G2826" t="s">
        <v>8223</v>
      </c>
      <c r="H2826" t="s">
        <v>8245</v>
      </c>
      <c r="I2826">
        <v>1469811043</v>
      </c>
      <c r="J2826">
        <v>1467219043</v>
      </c>
      <c r="K2826" s="14">
        <f t="shared" ref="K2826:K2889" si="225">(((J2826/60)/60)/24)+DATE(1970,1,1)</f>
        <v>42550.701886574068</v>
      </c>
      <c r="L2826" s="13">
        <f t="shared" si="224"/>
        <v>2016</v>
      </c>
      <c r="M2826" s="14">
        <f t="shared" ref="M2826:M2889" si="226">(((I2826/60)/60)/24)+DATE(1970,1,1)</f>
        <v>42580.701886574068</v>
      </c>
      <c r="N2826" t="b">
        <v>0</v>
      </c>
      <c r="O2826">
        <v>20</v>
      </c>
      <c r="P2826" t="b">
        <v>1</v>
      </c>
      <c r="Q2826" t="s">
        <v>8269</v>
      </c>
      <c r="R2826" s="10" t="s">
        <v>8315</v>
      </c>
      <c r="S2826" t="s">
        <v>8316</v>
      </c>
      <c r="T2826">
        <f t="shared" ref="T2826:T2889" si="227">ROUND(E2826/D2826*100,0)</f>
        <v>103</v>
      </c>
      <c r="U2826">
        <f t="shared" ref="U2826:U2889" si="228">IFERROR(ROUND(E2826/O2826,2),0)</f>
        <v>102.5</v>
      </c>
    </row>
    <row r="2827" spans="1:21" ht="58" x14ac:dyDescent="0.35">
      <c r="A2827">
        <v>3351</v>
      </c>
      <c r="B2827" s="3" t="s">
        <v>3350</v>
      </c>
      <c r="C2827" s="3" t="s">
        <v>7461</v>
      </c>
      <c r="D2827" s="6">
        <v>5000</v>
      </c>
      <c r="E2827" s="8">
        <v>5055</v>
      </c>
      <c r="F2827" t="s">
        <v>8218</v>
      </c>
      <c r="G2827" t="s">
        <v>8224</v>
      </c>
      <c r="H2827" t="s">
        <v>8246</v>
      </c>
      <c r="I2827">
        <v>1406113200</v>
      </c>
      <c r="J2827">
        <v>1402910965</v>
      </c>
      <c r="K2827" s="14">
        <f t="shared" si="225"/>
        <v>41806.395428240743</v>
      </c>
      <c r="L2827" s="13">
        <f t="shared" si="224"/>
        <v>2014</v>
      </c>
      <c r="M2827" s="14">
        <f t="shared" si="226"/>
        <v>41843.458333333336</v>
      </c>
      <c r="N2827" t="b">
        <v>0</v>
      </c>
      <c r="O2827">
        <v>54</v>
      </c>
      <c r="P2827" t="b">
        <v>1</v>
      </c>
      <c r="Q2827" t="s">
        <v>8269</v>
      </c>
      <c r="R2827" s="10" t="s">
        <v>8315</v>
      </c>
      <c r="S2827" t="s">
        <v>8316</v>
      </c>
      <c r="T2827">
        <f t="shared" si="227"/>
        <v>101</v>
      </c>
      <c r="U2827">
        <f t="shared" si="228"/>
        <v>93.61</v>
      </c>
    </row>
    <row r="2828" spans="1:21" x14ac:dyDescent="0.35">
      <c r="A2828">
        <v>3586</v>
      </c>
      <c r="B2828" s="3" t="s">
        <v>3585</v>
      </c>
      <c r="C2828" s="3" t="s">
        <v>7696</v>
      </c>
      <c r="D2828" s="6">
        <v>7500</v>
      </c>
      <c r="E2828" s="8">
        <v>8207</v>
      </c>
      <c r="F2828" t="s">
        <v>8218</v>
      </c>
      <c r="G2828" t="s">
        <v>8223</v>
      </c>
      <c r="H2828" t="s">
        <v>8245</v>
      </c>
      <c r="I2828">
        <v>1474649070</v>
      </c>
      <c r="J2828">
        <v>1469465070</v>
      </c>
      <c r="K2828" s="14">
        <f t="shared" si="225"/>
        <v>42576.697569444441</v>
      </c>
      <c r="L2828" s="13">
        <f t="shared" si="224"/>
        <v>2016</v>
      </c>
      <c r="M2828" s="14">
        <f t="shared" si="226"/>
        <v>42636.697569444441</v>
      </c>
      <c r="N2828" t="b">
        <v>0</v>
      </c>
      <c r="O2828">
        <v>54</v>
      </c>
      <c r="P2828" t="b">
        <v>1</v>
      </c>
      <c r="Q2828" t="s">
        <v>8269</v>
      </c>
      <c r="R2828" s="10" t="s">
        <v>8315</v>
      </c>
      <c r="S2828" t="s">
        <v>8316</v>
      </c>
      <c r="T2828">
        <f t="shared" si="227"/>
        <v>109</v>
      </c>
      <c r="U2828">
        <f t="shared" si="228"/>
        <v>151.97999999999999</v>
      </c>
    </row>
    <row r="2829" spans="1:21" ht="58" x14ac:dyDescent="0.35">
      <c r="A2829">
        <v>3224</v>
      </c>
      <c r="B2829" s="3" t="s">
        <v>3224</v>
      </c>
      <c r="C2829" s="3" t="s">
        <v>7334</v>
      </c>
      <c r="D2829" s="6">
        <v>30000</v>
      </c>
      <c r="E2829" s="8">
        <v>30610</v>
      </c>
      <c r="F2829" t="s">
        <v>8218</v>
      </c>
      <c r="G2829" t="s">
        <v>8223</v>
      </c>
      <c r="H2829" t="s">
        <v>8245</v>
      </c>
      <c r="I2829">
        <v>1484024400</v>
      </c>
      <c r="J2829">
        <v>1479932713</v>
      </c>
      <c r="K2829" s="14">
        <f t="shared" si="225"/>
        <v>42697.850844907407</v>
      </c>
      <c r="L2829" s="13">
        <f t="shared" si="224"/>
        <v>2016</v>
      </c>
      <c r="M2829" s="14">
        <f t="shared" si="226"/>
        <v>42745.208333333328</v>
      </c>
      <c r="N2829" t="b">
        <v>1</v>
      </c>
      <c r="O2829">
        <v>216</v>
      </c>
      <c r="P2829" t="b">
        <v>1</v>
      </c>
      <c r="Q2829" t="s">
        <v>8269</v>
      </c>
      <c r="R2829" s="10" t="s">
        <v>8315</v>
      </c>
      <c r="S2829" t="s">
        <v>8316</v>
      </c>
      <c r="T2829">
        <f t="shared" si="227"/>
        <v>102</v>
      </c>
      <c r="U2829">
        <f t="shared" si="228"/>
        <v>141.71</v>
      </c>
    </row>
    <row r="2830" spans="1:21" ht="58" x14ac:dyDescent="0.35">
      <c r="A2830">
        <v>3831</v>
      </c>
      <c r="B2830" s="3" t="s">
        <v>3828</v>
      </c>
      <c r="C2830" s="3" t="s">
        <v>7940</v>
      </c>
      <c r="D2830" s="6">
        <v>500</v>
      </c>
      <c r="E2830" s="8">
        <v>530.11</v>
      </c>
      <c r="F2830" t="s">
        <v>8218</v>
      </c>
      <c r="G2830" t="s">
        <v>8223</v>
      </c>
      <c r="H2830" t="s">
        <v>8245</v>
      </c>
      <c r="I2830">
        <v>1415222545</v>
      </c>
      <c r="J2830">
        <v>1413404545</v>
      </c>
      <c r="K2830" s="14">
        <f t="shared" si="225"/>
        <v>41927.848900462966</v>
      </c>
      <c r="L2830" s="13">
        <f t="shared" si="224"/>
        <v>2014</v>
      </c>
      <c r="M2830" s="14">
        <f t="shared" si="226"/>
        <v>41948.890567129631</v>
      </c>
      <c r="N2830" t="b">
        <v>0</v>
      </c>
      <c r="O2830">
        <v>9</v>
      </c>
      <c r="P2830" t="b">
        <v>1</v>
      </c>
      <c r="Q2830" t="s">
        <v>8269</v>
      </c>
      <c r="R2830" s="10" t="s">
        <v>8315</v>
      </c>
      <c r="S2830" t="s">
        <v>8316</v>
      </c>
      <c r="T2830">
        <f t="shared" si="227"/>
        <v>106</v>
      </c>
      <c r="U2830">
        <f t="shared" si="228"/>
        <v>58.9</v>
      </c>
    </row>
    <row r="2831" spans="1:21" ht="43.5" x14ac:dyDescent="0.35">
      <c r="A2831">
        <v>3661</v>
      </c>
      <c r="B2831" s="3" t="s">
        <v>3658</v>
      </c>
      <c r="C2831" s="3" t="s">
        <v>7771</v>
      </c>
      <c r="D2831" s="6">
        <v>3000</v>
      </c>
      <c r="E2831" s="8">
        <v>3330</v>
      </c>
      <c r="F2831" t="s">
        <v>8218</v>
      </c>
      <c r="G2831" t="s">
        <v>8223</v>
      </c>
      <c r="H2831" t="s">
        <v>8245</v>
      </c>
      <c r="I2831">
        <v>1460260800</v>
      </c>
      <c r="J2831">
        <v>1458336672</v>
      </c>
      <c r="K2831" s="14">
        <f t="shared" si="225"/>
        <v>42447.896666666667</v>
      </c>
      <c r="L2831" s="13">
        <f t="shared" si="224"/>
        <v>2016</v>
      </c>
      <c r="M2831" s="14">
        <f t="shared" si="226"/>
        <v>42470.166666666672</v>
      </c>
      <c r="N2831" t="b">
        <v>0</v>
      </c>
      <c r="O2831">
        <v>36</v>
      </c>
      <c r="P2831" t="b">
        <v>1</v>
      </c>
      <c r="Q2831" t="s">
        <v>8269</v>
      </c>
      <c r="R2831" s="10" t="s">
        <v>8315</v>
      </c>
      <c r="S2831" t="s">
        <v>8316</v>
      </c>
      <c r="T2831">
        <f t="shared" si="227"/>
        <v>111</v>
      </c>
      <c r="U2831">
        <f t="shared" si="228"/>
        <v>92.5</v>
      </c>
    </row>
    <row r="2832" spans="1:21" ht="58" x14ac:dyDescent="0.35">
      <c r="A2832">
        <v>3816</v>
      </c>
      <c r="B2832" s="3" t="s">
        <v>3813</v>
      </c>
      <c r="C2832" s="3" t="s">
        <v>7926</v>
      </c>
      <c r="D2832" s="6">
        <v>1500</v>
      </c>
      <c r="E2832" s="8">
        <v>1788.57</v>
      </c>
      <c r="F2832" t="s">
        <v>8218</v>
      </c>
      <c r="G2832" t="s">
        <v>8223</v>
      </c>
      <c r="H2832" t="s">
        <v>8245</v>
      </c>
      <c r="I2832">
        <v>1405614823</v>
      </c>
      <c r="J2832">
        <v>1403022823</v>
      </c>
      <c r="K2832" s="14">
        <f t="shared" si="225"/>
        <v>41807.690081018518</v>
      </c>
      <c r="L2832" s="13">
        <f t="shared" si="224"/>
        <v>2014</v>
      </c>
      <c r="M2832" s="14">
        <f t="shared" si="226"/>
        <v>41837.690081018518</v>
      </c>
      <c r="N2832" t="b">
        <v>0</v>
      </c>
      <c r="O2832">
        <v>37</v>
      </c>
      <c r="P2832" t="b">
        <v>1</v>
      </c>
      <c r="Q2832" t="s">
        <v>8269</v>
      </c>
      <c r="R2832" s="10" t="s">
        <v>8315</v>
      </c>
      <c r="S2832" t="s">
        <v>8316</v>
      </c>
      <c r="T2832">
        <f t="shared" si="227"/>
        <v>119</v>
      </c>
      <c r="U2832">
        <f t="shared" si="228"/>
        <v>48.34</v>
      </c>
    </row>
    <row r="2833" spans="1:21" ht="43.5" x14ac:dyDescent="0.35">
      <c r="A2833">
        <v>3919</v>
      </c>
      <c r="B2833" s="3" t="s">
        <v>3916</v>
      </c>
      <c r="C2833" s="3" t="s">
        <v>8027</v>
      </c>
      <c r="D2833" s="6">
        <v>5000</v>
      </c>
      <c r="E2833" s="8">
        <v>90</v>
      </c>
      <c r="F2833" t="s">
        <v>8220</v>
      </c>
      <c r="G2833" t="s">
        <v>8224</v>
      </c>
      <c r="H2833" t="s">
        <v>8246</v>
      </c>
      <c r="I2833">
        <v>1453075200</v>
      </c>
      <c r="J2833">
        <v>1450628773</v>
      </c>
      <c r="K2833" s="14">
        <f t="shared" si="225"/>
        <v>42358.684872685189</v>
      </c>
      <c r="L2833" s="13">
        <f t="shared" si="224"/>
        <v>2015</v>
      </c>
      <c r="M2833" s="14">
        <f t="shared" si="226"/>
        <v>42387</v>
      </c>
      <c r="N2833" t="b">
        <v>0</v>
      </c>
      <c r="O2833">
        <v>3</v>
      </c>
      <c r="P2833" t="b">
        <v>0</v>
      </c>
      <c r="Q2833" t="s">
        <v>8269</v>
      </c>
      <c r="R2833" s="10" t="s">
        <v>8315</v>
      </c>
      <c r="S2833" t="s">
        <v>8316</v>
      </c>
      <c r="T2833">
        <f t="shared" si="227"/>
        <v>2</v>
      </c>
      <c r="U2833">
        <f t="shared" si="228"/>
        <v>30</v>
      </c>
    </row>
    <row r="2834" spans="1:21" ht="58" x14ac:dyDescent="0.35">
      <c r="A2834">
        <v>2817</v>
      </c>
      <c r="B2834" s="3" t="s">
        <v>2817</v>
      </c>
      <c r="C2834" s="3" t="s">
        <v>6927</v>
      </c>
      <c r="D2834" s="6">
        <v>600</v>
      </c>
      <c r="E2834" s="8">
        <v>780</v>
      </c>
      <c r="F2834" t="s">
        <v>8218</v>
      </c>
      <c r="G2834" t="s">
        <v>8224</v>
      </c>
      <c r="H2834" t="s">
        <v>8246</v>
      </c>
      <c r="I2834">
        <v>1425136462</v>
      </c>
      <c r="J2834">
        <v>1421680462</v>
      </c>
      <c r="K2834" s="14">
        <f t="shared" si="225"/>
        <v>42023.634976851856</v>
      </c>
      <c r="L2834" s="13">
        <f t="shared" si="224"/>
        <v>2015</v>
      </c>
      <c r="M2834" s="14">
        <f t="shared" si="226"/>
        <v>42063.634976851856</v>
      </c>
      <c r="N2834" t="b">
        <v>0</v>
      </c>
      <c r="O2834">
        <v>33</v>
      </c>
      <c r="P2834" t="b">
        <v>1</v>
      </c>
      <c r="Q2834" t="s">
        <v>8269</v>
      </c>
      <c r="R2834" s="10" t="s">
        <v>8315</v>
      </c>
      <c r="S2834" t="s">
        <v>8316</v>
      </c>
      <c r="T2834">
        <f t="shared" si="227"/>
        <v>130</v>
      </c>
      <c r="U2834">
        <f t="shared" si="228"/>
        <v>23.64</v>
      </c>
    </row>
    <row r="2835" spans="1:21" ht="43.5" x14ac:dyDescent="0.35">
      <c r="A2835">
        <v>3656</v>
      </c>
      <c r="B2835" s="3" t="s">
        <v>3653</v>
      </c>
      <c r="C2835" s="3" t="s">
        <v>7766</v>
      </c>
      <c r="D2835" s="6">
        <v>5000</v>
      </c>
      <c r="E2835" s="8">
        <v>5291</v>
      </c>
      <c r="F2835" t="s">
        <v>8218</v>
      </c>
      <c r="G2835" t="s">
        <v>8239</v>
      </c>
      <c r="H2835" t="s">
        <v>8256</v>
      </c>
      <c r="I2835">
        <v>1485989940</v>
      </c>
      <c r="J2835">
        <v>1483393836</v>
      </c>
      <c r="K2835" s="14">
        <f t="shared" si="225"/>
        <v>42737.910138888896</v>
      </c>
      <c r="L2835" s="13">
        <f t="shared" si="224"/>
        <v>2017</v>
      </c>
      <c r="M2835" s="14">
        <f t="shared" si="226"/>
        <v>42767.957638888889</v>
      </c>
      <c r="N2835" t="b">
        <v>0</v>
      </c>
      <c r="O2835">
        <v>46</v>
      </c>
      <c r="P2835" t="b">
        <v>1</v>
      </c>
      <c r="Q2835" t="s">
        <v>8269</v>
      </c>
      <c r="R2835" s="10" t="s">
        <v>8315</v>
      </c>
      <c r="S2835" t="s">
        <v>8316</v>
      </c>
      <c r="T2835">
        <f t="shared" si="227"/>
        <v>106</v>
      </c>
      <c r="U2835">
        <f t="shared" si="228"/>
        <v>115.02</v>
      </c>
    </row>
    <row r="2836" spans="1:21" ht="43.5" x14ac:dyDescent="0.35">
      <c r="A2836">
        <v>4085</v>
      </c>
      <c r="B2836" s="3" t="s">
        <v>4081</v>
      </c>
      <c r="C2836" s="3" t="s">
        <v>8188</v>
      </c>
      <c r="D2836" s="6">
        <v>3500</v>
      </c>
      <c r="E2836" s="8">
        <v>10</v>
      </c>
      <c r="F2836" t="s">
        <v>8220</v>
      </c>
      <c r="G2836" t="s">
        <v>8223</v>
      </c>
      <c r="H2836" t="s">
        <v>8245</v>
      </c>
      <c r="I2836">
        <v>1427169540</v>
      </c>
      <c r="J2836">
        <v>1424701775</v>
      </c>
      <c r="K2836" s="14">
        <f t="shared" si="225"/>
        <v>42058.603877314818</v>
      </c>
      <c r="L2836" s="13">
        <f t="shared" si="224"/>
        <v>2015</v>
      </c>
      <c r="M2836" s="14">
        <f t="shared" si="226"/>
        <v>42087.165972222225</v>
      </c>
      <c r="N2836" t="b">
        <v>0</v>
      </c>
      <c r="O2836">
        <v>1</v>
      </c>
      <c r="P2836" t="b">
        <v>0</v>
      </c>
      <c r="Q2836" t="s">
        <v>8269</v>
      </c>
      <c r="R2836" s="10" t="s">
        <v>8315</v>
      </c>
      <c r="S2836" t="s">
        <v>8316</v>
      </c>
      <c r="T2836">
        <f t="shared" si="227"/>
        <v>0</v>
      </c>
      <c r="U2836">
        <f t="shared" si="228"/>
        <v>10</v>
      </c>
    </row>
    <row r="2837" spans="1:21" ht="43.5" x14ac:dyDescent="0.35">
      <c r="A2837">
        <v>3170</v>
      </c>
      <c r="B2837" s="3" t="s">
        <v>3170</v>
      </c>
      <c r="C2837" s="3" t="s">
        <v>7280</v>
      </c>
      <c r="D2837" s="6">
        <v>2000</v>
      </c>
      <c r="E2837" s="8">
        <v>2245</v>
      </c>
      <c r="F2837" t="s">
        <v>8218</v>
      </c>
      <c r="G2837" t="s">
        <v>8223</v>
      </c>
      <c r="H2837" t="s">
        <v>8245</v>
      </c>
      <c r="I2837">
        <v>1404273600</v>
      </c>
      <c r="J2837">
        <v>1401414944</v>
      </c>
      <c r="K2837" s="14">
        <f t="shared" si="225"/>
        <v>41789.080370370371</v>
      </c>
      <c r="L2837" s="13">
        <f t="shared" si="224"/>
        <v>2014</v>
      </c>
      <c r="M2837" s="14">
        <f t="shared" si="226"/>
        <v>41822.166666666664</v>
      </c>
      <c r="N2837" t="b">
        <v>1</v>
      </c>
      <c r="O2837">
        <v>71</v>
      </c>
      <c r="P2837" t="b">
        <v>1</v>
      </c>
      <c r="Q2837" t="s">
        <v>8269</v>
      </c>
      <c r="R2837" s="10" t="s">
        <v>8315</v>
      </c>
      <c r="S2837" t="s">
        <v>8316</v>
      </c>
      <c r="T2837">
        <f t="shared" si="227"/>
        <v>112</v>
      </c>
      <c r="U2837">
        <f t="shared" si="228"/>
        <v>31.62</v>
      </c>
    </row>
    <row r="2838" spans="1:21" ht="29" x14ac:dyDescent="0.35">
      <c r="A2838">
        <v>3597</v>
      </c>
      <c r="B2838" s="3" t="s">
        <v>3596</v>
      </c>
      <c r="C2838" s="3" t="s">
        <v>7707</v>
      </c>
      <c r="D2838" s="6">
        <v>2500</v>
      </c>
      <c r="E2838" s="8">
        <v>2565</v>
      </c>
      <c r="F2838" t="s">
        <v>8218</v>
      </c>
      <c r="G2838" t="s">
        <v>8223</v>
      </c>
      <c r="H2838" t="s">
        <v>8245</v>
      </c>
      <c r="I2838">
        <v>1456984740</v>
      </c>
      <c r="J2838">
        <v>1455717790</v>
      </c>
      <c r="K2838" s="14">
        <f t="shared" si="225"/>
        <v>42417.585532407407</v>
      </c>
      <c r="L2838" s="13">
        <f t="shared" si="224"/>
        <v>2016</v>
      </c>
      <c r="M2838" s="14">
        <f t="shared" si="226"/>
        <v>42432.249305555553</v>
      </c>
      <c r="N2838" t="b">
        <v>0</v>
      </c>
      <c r="O2838">
        <v>33</v>
      </c>
      <c r="P2838" t="b">
        <v>1</v>
      </c>
      <c r="Q2838" t="s">
        <v>8269</v>
      </c>
      <c r="R2838" s="10" t="s">
        <v>8315</v>
      </c>
      <c r="S2838" t="s">
        <v>8316</v>
      </c>
      <c r="T2838">
        <f t="shared" si="227"/>
        <v>103</v>
      </c>
      <c r="U2838">
        <f t="shared" si="228"/>
        <v>77.73</v>
      </c>
    </row>
    <row r="2839" spans="1:21" ht="43.5" x14ac:dyDescent="0.35">
      <c r="A2839">
        <v>3943</v>
      </c>
      <c r="B2839" s="3" t="s">
        <v>3940</v>
      </c>
      <c r="C2839" s="3" t="s">
        <v>8051</v>
      </c>
      <c r="D2839" s="6">
        <v>5000</v>
      </c>
      <c r="E2839" s="8">
        <v>1782</v>
      </c>
      <c r="F2839" t="s">
        <v>8220</v>
      </c>
      <c r="G2839" t="s">
        <v>8223</v>
      </c>
      <c r="H2839" t="s">
        <v>8245</v>
      </c>
      <c r="I2839">
        <v>1446483000</v>
      </c>
      <c r="J2839">
        <v>1443811268</v>
      </c>
      <c r="K2839" s="14">
        <f t="shared" si="225"/>
        <v>42279.778564814813</v>
      </c>
      <c r="L2839" s="13">
        <f t="shared" si="224"/>
        <v>2015</v>
      </c>
      <c r="M2839" s="14">
        <f t="shared" si="226"/>
        <v>42310.701388888891</v>
      </c>
      <c r="N2839" t="b">
        <v>0</v>
      </c>
      <c r="O2839">
        <v>13</v>
      </c>
      <c r="P2839" t="b">
        <v>0</v>
      </c>
      <c r="Q2839" t="s">
        <v>8269</v>
      </c>
      <c r="R2839" s="10" t="s">
        <v>8315</v>
      </c>
      <c r="S2839" t="s">
        <v>8316</v>
      </c>
      <c r="T2839">
        <f t="shared" si="227"/>
        <v>36</v>
      </c>
      <c r="U2839">
        <f t="shared" si="228"/>
        <v>137.08000000000001</v>
      </c>
    </row>
    <row r="2840" spans="1:21" ht="43.5" x14ac:dyDescent="0.35">
      <c r="A2840">
        <v>2895</v>
      </c>
      <c r="B2840" s="3" t="s">
        <v>2895</v>
      </c>
      <c r="C2840" s="3" t="s">
        <v>7005</v>
      </c>
      <c r="D2840" s="6">
        <v>500</v>
      </c>
      <c r="E2840" s="8">
        <v>23</v>
      </c>
      <c r="F2840" t="s">
        <v>8220</v>
      </c>
      <c r="G2840" t="s">
        <v>8223</v>
      </c>
      <c r="H2840" t="s">
        <v>8245</v>
      </c>
      <c r="I2840">
        <v>1403470800</v>
      </c>
      <c r="J2840">
        <v>1403356792</v>
      </c>
      <c r="K2840" s="14">
        <f t="shared" si="225"/>
        <v>41811.555462962962</v>
      </c>
      <c r="L2840" s="13">
        <f t="shared" si="224"/>
        <v>2014</v>
      </c>
      <c r="M2840" s="14">
        <f t="shared" si="226"/>
        <v>41812.875</v>
      </c>
      <c r="N2840" t="b">
        <v>0</v>
      </c>
      <c r="O2840">
        <v>4</v>
      </c>
      <c r="P2840" t="b">
        <v>0</v>
      </c>
      <c r="Q2840" t="s">
        <v>8269</v>
      </c>
      <c r="R2840" s="10" t="s">
        <v>8315</v>
      </c>
      <c r="S2840" t="s">
        <v>8316</v>
      </c>
      <c r="T2840">
        <f t="shared" si="227"/>
        <v>5</v>
      </c>
      <c r="U2840">
        <f t="shared" si="228"/>
        <v>5.75</v>
      </c>
    </row>
    <row r="2841" spans="1:21" ht="43.5" x14ac:dyDescent="0.35">
      <c r="A2841">
        <v>3296</v>
      </c>
      <c r="B2841" s="3" t="s">
        <v>3296</v>
      </c>
      <c r="C2841" s="3" t="s">
        <v>7406</v>
      </c>
      <c r="D2841" s="6">
        <v>1500</v>
      </c>
      <c r="E2841" s="8">
        <v>2161</v>
      </c>
      <c r="F2841" t="s">
        <v>8218</v>
      </c>
      <c r="G2841" t="s">
        <v>8224</v>
      </c>
      <c r="H2841" t="s">
        <v>8246</v>
      </c>
      <c r="I2841">
        <v>1448229600</v>
      </c>
      <c r="J2841">
        <v>1446401372</v>
      </c>
      <c r="K2841" s="14">
        <f t="shared" si="225"/>
        <v>42309.756620370375</v>
      </c>
      <c r="L2841" s="13">
        <f t="shared" si="224"/>
        <v>2015</v>
      </c>
      <c r="M2841" s="14">
        <f t="shared" si="226"/>
        <v>42330.916666666672</v>
      </c>
      <c r="N2841" t="b">
        <v>0</v>
      </c>
      <c r="O2841">
        <v>47</v>
      </c>
      <c r="P2841" t="b">
        <v>1</v>
      </c>
      <c r="Q2841" t="s">
        <v>8269</v>
      </c>
      <c r="R2841" s="10" t="s">
        <v>8315</v>
      </c>
      <c r="S2841" t="s">
        <v>8316</v>
      </c>
      <c r="T2841">
        <f t="shared" si="227"/>
        <v>144</v>
      </c>
      <c r="U2841">
        <f t="shared" si="228"/>
        <v>45.98</v>
      </c>
    </row>
    <row r="2842" spans="1:21" ht="58" x14ac:dyDescent="0.35">
      <c r="A2842">
        <v>3238</v>
      </c>
      <c r="B2842" s="3" t="s">
        <v>3238</v>
      </c>
      <c r="C2842" s="3" t="s">
        <v>7348</v>
      </c>
      <c r="D2842" s="6">
        <v>2800</v>
      </c>
      <c r="E2842" s="8">
        <v>3145</v>
      </c>
      <c r="F2842" t="s">
        <v>8218</v>
      </c>
      <c r="G2842" t="s">
        <v>8224</v>
      </c>
      <c r="H2842" t="s">
        <v>8246</v>
      </c>
      <c r="I2842">
        <v>1435752898</v>
      </c>
      <c r="J2842">
        <v>1433160898</v>
      </c>
      <c r="K2842" s="14">
        <f t="shared" si="225"/>
        <v>42156.510393518518</v>
      </c>
      <c r="L2842" s="13">
        <f t="shared" si="224"/>
        <v>2015</v>
      </c>
      <c r="M2842" s="14">
        <f t="shared" si="226"/>
        <v>42186.510393518518</v>
      </c>
      <c r="N2842" t="b">
        <v>1</v>
      </c>
      <c r="O2842">
        <v>79</v>
      </c>
      <c r="P2842" t="b">
        <v>1</v>
      </c>
      <c r="Q2842" t="s">
        <v>8269</v>
      </c>
      <c r="R2842" s="10" t="s">
        <v>8315</v>
      </c>
      <c r="S2842" t="s">
        <v>8316</v>
      </c>
      <c r="T2842">
        <f t="shared" si="227"/>
        <v>112</v>
      </c>
      <c r="U2842">
        <f t="shared" si="228"/>
        <v>39.81</v>
      </c>
    </row>
    <row r="2843" spans="1:21" ht="43.5" x14ac:dyDescent="0.35">
      <c r="A2843">
        <v>3372</v>
      </c>
      <c r="B2843" s="3" t="s">
        <v>3371</v>
      </c>
      <c r="C2843" s="3" t="s">
        <v>7482</v>
      </c>
      <c r="D2843" s="6">
        <v>1000</v>
      </c>
      <c r="E2843" s="8">
        <v>1035</v>
      </c>
      <c r="F2843" t="s">
        <v>8218</v>
      </c>
      <c r="G2843" t="s">
        <v>8223</v>
      </c>
      <c r="H2843" t="s">
        <v>8245</v>
      </c>
      <c r="I2843">
        <v>1408942740</v>
      </c>
      <c r="J2843">
        <v>1407157756</v>
      </c>
      <c r="K2843" s="14">
        <f t="shared" si="225"/>
        <v>41855.548101851848</v>
      </c>
      <c r="L2843" s="13">
        <f t="shared" si="224"/>
        <v>2014</v>
      </c>
      <c r="M2843" s="14">
        <f t="shared" si="226"/>
        <v>41876.207638888889</v>
      </c>
      <c r="N2843" t="b">
        <v>0</v>
      </c>
      <c r="O2843">
        <v>27</v>
      </c>
      <c r="P2843" t="b">
        <v>1</v>
      </c>
      <c r="Q2843" t="s">
        <v>8269</v>
      </c>
      <c r="R2843" s="10" t="s">
        <v>8315</v>
      </c>
      <c r="S2843" t="s">
        <v>8316</v>
      </c>
      <c r="T2843">
        <f t="shared" si="227"/>
        <v>104</v>
      </c>
      <c r="U2843">
        <f t="shared" si="228"/>
        <v>38.33</v>
      </c>
    </row>
    <row r="2844" spans="1:21" ht="58" x14ac:dyDescent="0.35">
      <c r="A2844">
        <v>3653</v>
      </c>
      <c r="B2844" s="3" t="s">
        <v>3650</v>
      </c>
      <c r="C2844" s="3" t="s">
        <v>7763</v>
      </c>
      <c r="D2844" s="6">
        <v>2000</v>
      </c>
      <c r="E2844" s="8">
        <v>2010</v>
      </c>
      <c r="F2844" t="s">
        <v>8218</v>
      </c>
      <c r="G2844" t="s">
        <v>8224</v>
      </c>
      <c r="H2844" t="s">
        <v>8246</v>
      </c>
      <c r="I2844">
        <v>1438764207</v>
      </c>
      <c r="J2844">
        <v>1436172207</v>
      </c>
      <c r="K2844" s="14">
        <f t="shared" si="225"/>
        <v>42191.363506944443</v>
      </c>
      <c r="L2844" s="13">
        <f t="shared" si="224"/>
        <v>2015</v>
      </c>
      <c r="M2844" s="14">
        <f t="shared" si="226"/>
        <v>42221.363506944443</v>
      </c>
      <c r="N2844" t="b">
        <v>0</v>
      </c>
      <c r="O2844">
        <v>33</v>
      </c>
      <c r="P2844" t="b">
        <v>1</v>
      </c>
      <c r="Q2844" t="s">
        <v>8269</v>
      </c>
      <c r="R2844" s="10" t="s">
        <v>8315</v>
      </c>
      <c r="S2844" t="s">
        <v>8316</v>
      </c>
      <c r="T2844">
        <f t="shared" si="227"/>
        <v>101</v>
      </c>
      <c r="U2844">
        <f t="shared" si="228"/>
        <v>60.91</v>
      </c>
    </row>
    <row r="2845" spans="1:21" ht="58" x14ac:dyDescent="0.35">
      <c r="A2845">
        <v>3437</v>
      </c>
      <c r="B2845" s="3" t="s">
        <v>3436</v>
      </c>
      <c r="C2845" s="3" t="s">
        <v>7547</v>
      </c>
      <c r="D2845" s="6">
        <v>3000</v>
      </c>
      <c r="E2845" s="8">
        <v>3030</v>
      </c>
      <c r="F2845" t="s">
        <v>8218</v>
      </c>
      <c r="G2845" t="s">
        <v>8223</v>
      </c>
      <c r="H2845" t="s">
        <v>8245</v>
      </c>
      <c r="I2845">
        <v>1440003820</v>
      </c>
      <c r="J2845">
        <v>1437411820</v>
      </c>
      <c r="K2845" s="14">
        <f t="shared" si="225"/>
        <v>42205.710879629631</v>
      </c>
      <c r="L2845" s="13">
        <f t="shared" si="224"/>
        <v>2015</v>
      </c>
      <c r="M2845" s="14">
        <f t="shared" si="226"/>
        <v>42235.710879629631</v>
      </c>
      <c r="N2845" t="b">
        <v>0</v>
      </c>
      <c r="O2845">
        <v>36</v>
      </c>
      <c r="P2845" t="b">
        <v>1</v>
      </c>
      <c r="Q2845" t="s">
        <v>8269</v>
      </c>
      <c r="R2845" s="10" t="s">
        <v>8315</v>
      </c>
      <c r="S2845" t="s">
        <v>8316</v>
      </c>
      <c r="T2845">
        <f t="shared" si="227"/>
        <v>101</v>
      </c>
      <c r="U2845">
        <f t="shared" si="228"/>
        <v>84.17</v>
      </c>
    </row>
    <row r="2846" spans="1:21" ht="58" x14ac:dyDescent="0.35">
      <c r="A2846">
        <v>3605</v>
      </c>
      <c r="B2846" s="3" t="s">
        <v>3604</v>
      </c>
      <c r="C2846" s="3" t="s">
        <v>7715</v>
      </c>
      <c r="D2846" s="6">
        <v>250</v>
      </c>
      <c r="E2846" s="8">
        <v>460</v>
      </c>
      <c r="F2846" t="s">
        <v>8218</v>
      </c>
      <c r="G2846" t="s">
        <v>8224</v>
      </c>
      <c r="H2846" t="s">
        <v>8246</v>
      </c>
      <c r="I2846">
        <v>1455390126</v>
      </c>
      <c r="J2846">
        <v>1452798126</v>
      </c>
      <c r="K2846" s="14">
        <f t="shared" si="225"/>
        <v>42383.793124999997</v>
      </c>
      <c r="L2846" s="13">
        <f t="shared" si="224"/>
        <v>2016</v>
      </c>
      <c r="M2846" s="14">
        <f t="shared" si="226"/>
        <v>42413.793124999997</v>
      </c>
      <c r="N2846" t="b">
        <v>0</v>
      </c>
      <c r="O2846">
        <v>15</v>
      </c>
      <c r="P2846" t="b">
        <v>1</v>
      </c>
      <c r="Q2846" t="s">
        <v>8269</v>
      </c>
      <c r="R2846" s="10" t="s">
        <v>8315</v>
      </c>
      <c r="S2846" t="s">
        <v>8316</v>
      </c>
      <c r="T2846">
        <f t="shared" si="227"/>
        <v>184</v>
      </c>
      <c r="U2846">
        <f t="shared" si="228"/>
        <v>30.67</v>
      </c>
    </row>
    <row r="2847" spans="1:21" ht="43.5" x14ac:dyDescent="0.35">
      <c r="A2847">
        <v>4100</v>
      </c>
      <c r="B2847" s="3" t="s">
        <v>4096</v>
      </c>
      <c r="C2847" s="3" t="s">
        <v>8203</v>
      </c>
      <c r="D2847" s="6">
        <v>270</v>
      </c>
      <c r="E2847" s="8">
        <v>0</v>
      </c>
      <c r="F2847" t="s">
        <v>8220</v>
      </c>
      <c r="G2847" t="s">
        <v>8223</v>
      </c>
      <c r="H2847" t="s">
        <v>8245</v>
      </c>
      <c r="I2847">
        <v>1414205990</v>
      </c>
      <c r="J2847">
        <v>1413341990</v>
      </c>
      <c r="K2847" s="14">
        <f t="shared" si="225"/>
        <v>41927.124884259261</v>
      </c>
      <c r="L2847" s="13">
        <f t="shared" si="224"/>
        <v>2014</v>
      </c>
      <c r="M2847" s="14">
        <f t="shared" si="226"/>
        <v>41937.124884259261</v>
      </c>
      <c r="N2847" t="b">
        <v>0</v>
      </c>
      <c r="O2847">
        <v>0</v>
      </c>
      <c r="P2847" t="b">
        <v>0</v>
      </c>
      <c r="Q2847" t="s">
        <v>8269</v>
      </c>
      <c r="R2847" s="10" t="s">
        <v>8315</v>
      </c>
      <c r="S2847" t="s">
        <v>8316</v>
      </c>
      <c r="T2847">
        <f t="shared" si="227"/>
        <v>0</v>
      </c>
      <c r="U2847">
        <f t="shared" si="228"/>
        <v>0</v>
      </c>
    </row>
    <row r="2848" spans="1:21" ht="58" x14ac:dyDescent="0.35">
      <c r="A2848">
        <v>2870</v>
      </c>
      <c r="B2848" s="3" t="s">
        <v>2870</v>
      </c>
      <c r="C2848" s="3" t="s">
        <v>6980</v>
      </c>
      <c r="D2848" s="6">
        <v>5000</v>
      </c>
      <c r="E2848" s="8">
        <v>750</v>
      </c>
      <c r="F2848" t="s">
        <v>8220</v>
      </c>
      <c r="G2848" t="s">
        <v>8223</v>
      </c>
      <c r="H2848" t="s">
        <v>8245</v>
      </c>
      <c r="I2848">
        <v>1400301165</v>
      </c>
      <c r="J2848">
        <v>1397709165</v>
      </c>
      <c r="K2848" s="14">
        <f t="shared" si="225"/>
        <v>41746.189409722225</v>
      </c>
      <c r="L2848" s="13">
        <f t="shared" si="224"/>
        <v>2014</v>
      </c>
      <c r="M2848" s="14">
        <f t="shared" si="226"/>
        <v>41776.189409722225</v>
      </c>
      <c r="N2848" t="b">
        <v>0</v>
      </c>
      <c r="O2848">
        <v>9</v>
      </c>
      <c r="P2848" t="b">
        <v>0</v>
      </c>
      <c r="Q2848" t="s">
        <v>8269</v>
      </c>
      <c r="R2848" s="10" t="s">
        <v>8315</v>
      </c>
      <c r="S2848" t="s">
        <v>8316</v>
      </c>
      <c r="T2848">
        <f t="shared" si="227"/>
        <v>15</v>
      </c>
      <c r="U2848">
        <f t="shared" si="228"/>
        <v>83.33</v>
      </c>
    </row>
    <row r="2849" spans="1:21" ht="43.5" x14ac:dyDescent="0.35">
      <c r="A2849">
        <v>4056</v>
      </c>
      <c r="B2849" s="3" t="s">
        <v>4052</v>
      </c>
      <c r="C2849" s="3" t="s">
        <v>8160</v>
      </c>
      <c r="D2849" s="6">
        <v>1500</v>
      </c>
      <c r="E2849" s="8">
        <v>795</v>
      </c>
      <c r="F2849" t="s">
        <v>8220</v>
      </c>
      <c r="G2849" t="s">
        <v>8223</v>
      </c>
      <c r="H2849" t="s">
        <v>8245</v>
      </c>
      <c r="I2849">
        <v>1467575940</v>
      </c>
      <c r="J2849">
        <v>1465856639</v>
      </c>
      <c r="K2849" s="14">
        <f t="shared" si="225"/>
        <v>42534.933321759265</v>
      </c>
      <c r="L2849" s="13">
        <f t="shared" si="224"/>
        <v>2016</v>
      </c>
      <c r="M2849" s="14">
        <f t="shared" si="226"/>
        <v>42554.832638888889</v>
      </c>
      <c r="N2849" t="b">
        <v>0</v>
      </c>
      <c r="O2849">
        <v>9</v>
      </c>
      <c r="P2849" t="b">
        <v>0</v>
      </c>
      <c r="Q2849" t="s">
        <v>8269</v>
      </c>
      <c r="R2849" s="10" t="s">
        <v>8315</v>
      </c>
      <c r="S2849" t="s">
        <v>8316</v>
      </c>
      <c r="T2849">
        <f t="shared" si="227"/>
        <v>53</v>
      </c>
      <c r="U2849">
        <f t="shared" si="228"/>
        <v>88.33</v>
      </c>
    </row>
    <row r="2850" spans="1:21" ht="58" x14ac:dyDescent="0.35">
      <c r="A2850">
        <v>3469</v>
      </c>
      <c r="B2850" s="3" t="s">
        <v>3468</v>
      </c>
      <c r="C2850" s="3" t="s">
        <v>7579</v>
      </c>
      <c r="D2850" s="6">
        <v>2800</v>
      </c>
      <c r="E2850" s="8">
        <v>3175</v>
      </c>
      <c r="F2850" t="s">
        <v>8218</v>
      </c>
      <c r="G2850" t="s">
        <v>8223</v>
      </c>
      <c r="H2850" t="s">
        <v>8245</v>
      </c>
      <c r="I2850">
        <v>1461857045</v>
      </c>
      <c r="J2850">
        <v>1459265045</v>
      </c>
      <c r="K2850" s="14">
        <f t="shared" si="225"/>
        <v>42458.641724537039</v>
      </c>
      <c r="L2850" s="13">
        <f t="shared" si="224"/>
        <v>2016</v>
      </c>
      <c r="M2850" s="14">
        <f t="shared" si="226"/>
        <v>42488.641724537039</v>
      </c>
      <c r="N2850" t="b">
        <v>0</v>
      </c>
      <c r="O2850">
        <v>63</v>
      </c>
      <c r="P2850" t="b">
        <v>1</v>
      </c>
      <c r="Q2850" t="s">
        <v>8269</v>
      </c>
      <c r="R2850" s="10" t="s">
        <v>8315</v>
      </c>
      <c r="S2850" t="s">
        <v>8316</v>
      </c>
      <c r="T2850">
        <f t="shared" si="227"/>
        <v>113</v>
      </c>
      <c r="U2850">
        <f t="shared" si="228"/>
        <v>50.4</v>
      </c>
    </row>
    <row r="2851" spans="1:21" ht="43.5" x14ac:dyDescent="0.35">
      <c r="A2851">
        <v>3442</v>
      </c>
      <c r="B2851" s="3" t="s">
        <v>3441</v>
      </c>
      <c r="C2851" s="3" t="s">
        <v>7552</v>
      </c>
      <c r="D2851" s="6">
        <v>250</v>
      </c>
      <c r="E2851" s="8">
        <v>250</v>
      </c>
      <c r="F2851" t="s">
        <v>8218</v>
      </c>
      <c r="G2851" t="s">
        <v>8223</v>
      </c>
      <c r="H2851" t="s">
        <v>8245</v>
      </c>
      <c r="I2851">
        <v>1433016672</v>
      </c>
      <c r="J2851">
        <v>1430424672</v>
      </c>
      <c r="K2851" s="14">
        <f t="shared" si="225"/>
        <v>42124.841111111105</v>
      </c>
      <c r="L2851" s="13">
        <f t="shared" si="224"/>
        <v>2015</v>
      </c>
      <c r="M2851" s="14">
        <f t="shared" si="226"/>
        <v>42154.841111111105</v>
      </c>
      <c r="N2851" t="b">
        <v>0</v>
      </c>
      <c r="O2851">
        <v>8</v>
      </c>
      <c r="P2851" t="b">
        <v>1</v>
      </c>
      <c r="Q2851" t="s">
        <v>8269</v>
      </c>
      <c r="R2851" s="10" t="s">
        <v>8315</v>
      </c>
      <c r="S2851" t="s">
        <v>8316</v>
      </c>
      <c r="T2851">
        <f t="shared" si="227"/>
        <v>100</v>
      </c>
      <c r="U2851">
        <f t="shared" si="228"/>
        <v>31.25</v>
      </c>
    </row>
    <row r="2852" spans="1:21" ht="29" x14ac:dyDescent="0.35">
      <c r="A2852">
        <v>3692</v>
      </c>
      <c r="B2852" s="3" t="s">
        <v>3689</v>
      </c>
      <c r="C2852" s="3" t="s">
        <v>7802</v>
      </c>
      <c r="D2852" s="6">
        <v>1000</v>
      </c>
      <c r="E2852" s="8">
        <v>1260</v>
      </c>
      <c r="F2852" t="s">
        <v>8218</v>
      </c>
      <c r="G2852" t="s">
        <v>8223</v>
      </c>
      <c r="H2852" t="s">
        <v>8245</v>
      </c>
      <c r="I2852">
        <v>1411084800</v>
      </c>
      <c r="J2852">
        <v>1410304179</v>
      </c>
      <c r="K2852" s="14">
        <f t="shared" si="225"/>
        <v>41891.96503472222</v>
      </c>
      <c r="L2852" s="13">
        <f t="shared" si="224"/>
        <v>2014</v>
      </c>
      <c r="M2852" s="14">
        <f t="shared" si="226"/>
        <v>41901</v>
      </c>
      <c r="N2852" t="b">
        <v>0</v>
      </c>
      <c r="O2852">
        <v>17</v>
      </c>
      <c r="P2852" t="b">
        <v>1</v>
      </c>
      <c r="Q2852" t="s">
        <v>8269</v>
      </c>
      <c r="R2852" s="10" t="s">
        <v>8315</v>
      </c>
      <c r="S2852" t="s">
        <v>8316</v>
      </c>
      <c r="T2852">
        <f t="shared" si="227"/>
        <v>126</v>
      </c>
      <c r="U2852">
        <f t="shared" si="228"/>
        <v>74.12</v>
      </c>
    </row>
    <row r="2853" spans="1:21" ht="43.5" x14ac:dyDescent="0.35">
      <c r="A2853">
        <v>3485</v>
      </c>
      <c r="B2853" s="3" t="s">
        <v>3484</v>
      </c>
      <c r="C2853" s="3" t="s">
        <v>7595</v>
      </c>
      <c r="D2853" s="6">
        <v>1650</v>
      </c>
      <c r="E2853" s="8">
        <v>1660</v>
      </c>
      <c r="F2853" t="s">
        <v>8218</v>
      </c>
      <c r="G2853" t="s">
        <v>8223</v>
      </c>
      <c r="H2853" t="s">
        <v>8245</v>
      </c>
      <c r="I2853">
        <v>1454431080</v>
      </c>
      <c r="J2853">
        <v>1451839080</v>
      </c>
      <c r="K2853" s="14">
        <f t="shared" si="225"/>
        <v>42372.693055555559</v>
      </c>
      <c r="L2853" s="13">
        <f t="shared" si="224"/>
        <v>2016</v>
      </c>
      <c r="M2853" s="14">
        <f t="shared" si="226"/>
        <v>42402.693055555559</v>
      </c>
      <c r="N2853" t="b">
        <v>0</v>
      </c>
      <c r="O2853">
        <v>30</v>
      </c>
      <c r="P2853" t="b">
        <v>1</v>
      </c>
      <c r="Q2853" t="s">
        <v>8269</v>
      </c>
      <c r="R2853" s="10" t="s">
        <v>8315</v>
      </c>
      <c r="S2853" t="s">
        <v>8316</v>
      </c>
      <c r="T2853">
        <f t="shared" si="227"/>
        <v>101</v>
      </c>
      <c r="U2853">
        <f t="shared" si="228"/>
        <v>55.33</v>
      </c>
    </row>
    <row r="2854" spans="1:21" ht="43.5" x14ac:dyDescent="0.35">
      <c r="A2854">
        <v>2916</v>
      </c>
      <c r="B2854" s="3" t="s">
        <v>2916</v>
      </c>
      <c r="C2854" s="3" t="s">
        <v>7026</v>
      </c>
      <c r="D2854" s="6">
        <v>1850</v>
      </c>
      <c r="E2854" s="8">
        <v>145</v>
      </c>
      <c r="F2854" t="s">
        <v>8220</v>
      </c>
      <c r="G2854" t="s">
        <v>8224</v>
      </c>
      <c r="H2854" t="s">
        <v>8246</v>
      </c>
      <c r="I2854">
        <v>1400498789</v>
      </c>
      <c r="J2854">
        <v>1398511589</v>
      </c>
      <c r="K2854" s="14">
        <f t="shared" si="225"/>
        <v>41755.476724537039</v>
      </c>
      <c r="L2854" s="13">
        <f t="shared" si="224"/>
        <v>2014</v>
      </c>
      <c r="M2854" s="14">
        <f t="shared" si="226"/>
        <v>41778.476724537039</v>
      </c>
      <c r="N2854" t="b">
        <v>0</v>
      </c>
      <c r="O2854">
        <v>7</v>
      </c>
      <c r="P2854" t="b">
        <v>0</v>
      </c>
      <c r="Q2854" t="s">
        <v>8269</v>
      </c>
      <c r="R2854" s="10" t="s">
        <v>8315</v>
      </c>
      <c r="S2854" t="s">
        <v>8316</v>
      </c>
      <c r="T2854">
        <f t="shared" si="227"/>
        <v>8</v>
      </c>
      <c r="U2854">
        <f t="shared" si="228"/>
        <v>20.71</v>
      </c>
    </row>
    <row r="2855" spans="1:21" ht="43.5" x14ac:dyDescent="0.35">
      <c r="A2855">
        <v>2887</v>
      </c>
      <c r="B2855" s="3" t="s">
        <v>2887</v>
      </c>
      <c r="C2855" s="3" t="s">
        <v>6997</v>
      </c>
      <c r="D2855" s="6">
        <v>3000</v>
      </c>
      <c r="E2855" s="8">
        <v>5</v>
      </c>
      <c r="F2855" t="s">
        <v>8220</v>
      </c>
      <c r="G2855" t="s">
        <v>8223</v>
      </c>
      <c r="H2855" t="s">
        <v>8245</v>
      </c>
      <c r="I2855">
        <v>1420971324</v>
      </c>
      <c r="J2855">
        <v>1418379324</v>
      </c>
      <c r="K2855" s="14">
        <f t="shared" si="225"/>
        <v>41985.427361111113</v>
      </c>
      <c r="L2855" s="13">
        <f t="shared" si="224"/>
        <v>2014</v>
      </c>
      <c r="M2855" s="14">
        <f t="shared" si="226"/>
        <v>42015.427361111113</v>
      </c>
      <c r="N2855" t="b">
        <v>0</v>
      </c>
      <c r="O2855">
        <v>1</v>
      </c>
      <c r="P2855" t="b">
        <v>0</v>
      </c>
      <c r="Q2855" t="s">
        <v>8269</v>
      </c>
      <c r="R2855" s="10" t="s">
        <v>8315</v>
      </c>
      <c r="S2855" t="s">
        <v>8316</v>
      </c>
      <c r="T2855">
        <f t="shared" si="227"/>
        <v>0</v>
      </c>
      <c r="U2855">
        <f t="shared" si="228"/>
        <v>5</v>
      </c>
    </row>
    <row r="2856" spans="1:21" ht="43.5" x14ac:dyDescent="0.35">
      <c r="A2856">
        <v>3575</v>
      </c>
      <c r="B2856" s="3" t="s">
        <v>3574</v>
      </c>
      <c r="C2856" s="3" t="s">
        <v>7685</v>
      </c>
      <c r="D2856" s="6">
        <v>10000</v>
      </c>
      <c r="E2856" s="8">
        <v>10133</v>
      </c>
      <c r="F2856" t="s">
        <v>8218</v>
      </c>
      <c r="G2856" t="s">
        <v>8223</v>
      </c>
      <c r="H2856" t="s">
        <v>8245</v>
      </c>
      <c r="I2856">
        <v>1470887940</v>
      </c>
      <c r="J2856">
        <v>1468176527</v>
      </c>
      <c r="K2856" s="14">
        <f t="shared" si="225"/>
        <v>42561.783877314811</v>
      </c>
      <c r="L2856" s="13">
        <f t="shared" si="224"/>
        <v>2016</v>
      </c>
      <c r="M2856" s="14">
        <f t="shared" si="226"/>
        <v>42593.165972222225</v>
      </c>
      <c r="N2856" t="b">
        <v>0</v>
      </c>
      <c r="O2856">
        <v>102</v>
      </c>
      <c r="P2856" t="b">
        <v>1</v>
      </c>
      <c r="Q2856" t="s">
        <v>8269</v>
      </c>
      <c r="R2856" s="10" t="s">
        <v>8315</v>
      </c>
      <c r="S2856" t="s">
        <v>8316</v>
      </c>
      <c r="T2856">
        <f t="shared" si="227"/>
        <v>101</v>
      </c>
      <c r="U2856">
        <f t="shared" si="228"/>
        <v>99.34</v>
      </c>
    </row>
    <row r="2857" spans="1:21" ht="43.5" x14ac:dyDescent="0.35">
      <c r="A2857">
        <v>3996</v>
      </c>
      <c r="B2857" s="3" t="s">
        <v>3992</v>
      </c>
      <c r="C2857" s="3" t="s">
        <v>8102</v>
      </c>
      <c r="D2857" s="6">
        <v>3000</v>
      </c>
      <c r="E2857" s="8">
        <v>497</v>
      </c>
      <c r="F2857" t="s">
        <v>8220</v>
      </c>
      <c r="G2857" t="s">
        <v>8223</v>
      </c>
      <c r="H2857" t="s">
        <v>8245</v>
      </c>
      <c r="I2857">
        <v>1416499440</v>
      </c>
      <c r="J2857">
        <v>1415341464</v>
      </c>
      <c r="K2857" s="14">
        <f t="shared" si="225"/>
        <v>41950.26694444444</v>
      </c>
      <c r="L2857" s="13">
        <f t="shared" si="224"/>
        <v>2014</v>
      </c>
      <c r="M2857" s="14">
        <f t="shared" si="226"/>
        <v>41963.669444444444</v>
      </c>
      <c r="N2857" t="b">
        <v>0</v>
      </c>
      <c r="O2857">
        <v>17</v>
      </c>
      <c r="P2857" t="b">
        <v>0</v>
      </c>
      <c r="Q2857" t="s">
        <v>8269</v>
      </c>
      <c r="R2857" s="10" t="s">
        <v>8315</v>
      </c>
      <c r="S2857" t="s">
        <v>8316</v>
      </c>
      <c r="T2857">
        <f t="shared" si="227"/>
        <v>17</v>
      </c>
      <c r="U2857">
        <f t="shared" si="228"/>
        <v>29.24</v>
      </c>
    </row>
    <row r="2858" spans="1:21" ht="43.5" x14ac:dyDescent="0.35">
      <c r="A2858">
        <v>2806</v>
      </c>
      <c r="B2858" s="3" t="s">
        <v>2806</v>
      </c>
      <c r="C2858" s="3" t="s">
        <v>6916</v>
      </c>
      <c r="D2858" s="6">
        <v>3000</v>
      </c>
      <c r="E2858" s="8">
        <v>3363</v>
      </c>
      <c r="F2858" t="s">
        <v>8218</v>
      </c>
      <c r="G2858" t="s">
        <v>8224</v>
      </c>
      <c r="H2858" t="s">
        <v>8246</v>
      </c>
      <c r="I2858">
        <v>1438772400</v>
      </c>
      <c r="J2858">
        <v>1435645490</v>
      </c>
      <c r="K2858" s="14">
        <f t="shared" si="225"/>
        <v>42185.267245370371</v>
      </c>
      <c r="L2858" s="13">
        <f t="shared" si="224"/>
        <v>2015</v>
      </c>
      <c r="M2858" s="14">
        <f t="shared" si="226"/>
        <v>42221.458333333328</v>
      </c>
      <c r="N2858" t="b">
        <v>0</v>
      </c>
      <c r="O2858">
        <v>76</v>
      </c>
      <c r="P2858" t="b">
        <v>1</v>
      </c>
      <c r="Q2858" t="s">
        <v>8269</v>
      </c>
      <c r="R2858" s="10" t="s">
        <v>8315</v>
      </c>
      <c r="S2858" t="s">
        <v>8316</v>
      </c>
      <c r="T2858">
        <f t="shared" si="227"/>
        <v>112</v>
      </c>
      <c r="U2858">
        <f t="shared" si="228"/>
        <v>44.25</v>
      </c>
    </row>
    <row r="2859" spans="1:21" ht="43.5" x14ac:dyDescent="0.35">
      <c r="A2859">
        <v>3423</v>
      </c>
      <c r="B2859" s="3" t="s">
        <v>3422</v>
      </c>
      <c r="C2859" s="3" t="s">
        <v>7533</v>
      </c>
      <c r="D2859" s="6">
        <v>250</v>
      </c>
      <c r="E2859" s="8">
        <v>350</v>
      </c>
      <c r="F2859" t="s">
        <v>8218</v>
      </c>
      <c r="G2859" t="s">
        <v>8223</v>
      </c>
      <c r="H2859" t="s">
        <v>8245</v>
      </c>
      <c r="I2859">
        <v>1429912341</v>
      </c>
      <c r="J2859">
        <v>1427320341</v>
      </c>
      <c r="K2859" s="14">
        <f t="shared" si="225"/>
        <v>42088.911354166667</v>
      </c>
      <c r="L2859" s="13">
        <f t="shared" si="224"/>
        <v>2015</v>
      </c>
      <c r="M2859" s="14">
        <f t="shared" si="226"/>
        <v>42118.911354166667</v>
      </c>
      <c r="N2859" t="b">
        <v>0</v>
      </c>
      <c r="O2859">
        <v>10</v>
      </c>
      <c r="P2859" t="b">
        <v>1</v>
      </c>
      <c r="Q2859" t="s">
        <v>8269</v>
      </c>
      <c r="R2859" s="10" t="s">
        <v>8315</v>
      </c>
      <c r="S2859" t="s">
        <v>8316</v>
      </c>
      <c r="T2859">
        <f t="shared" si="227"/>
        <v>140</v>
      </c>
      <c r="U2859">
        <f t="shared" si="228"/>
        <v>35</v>
      </c>
    </row>
    <row r="2860" spans="1:21" ht="43.5" x14ac:dyDescent="0.35">
      <c r="A2860">
        <v>4097</v>
      </c>
      <c r="B2860" s="3" t="s">
        <v>4093</v>
      </c>
      <c r="C2860" s="3" t="s">
        <v>8200</v>
      </c>
      <c r="D2860" s="6">
        <v>10000</v>
      </c>
      <c r="E2860" s="8">
        <v>0</v>
      </c>
      <c r="F2860" t="s">
        <v>8220</v>
      </c>
      <c r="G2860" t="s">
        <v>8224</v>
      </c>
      <c r="H2860" t="s">
        <v>8246</v>
      </c>
      <c r="I2860">
        <v>1454284500</v>
      </c>
      <c r="J2860">
        <v>1449431237</v>
      </c>
      <c r="K2860" s="14">
        <f t="shared" si="225"/>
        <v>42344.824502314819</v>
      </c>
      <c r="L2860" s="13">
        <f t="shared" si="224"/>
        <v>2015</v>
      </c>
      <c r="M2860" s="14">
        <f t="shared" si="226"/>
        <v>42400.996527777781</v>
      </c>
      <c r="N2860" t="b">
        <v>0</v>
      </c>
      <c r="O2860">
        <v>0</v>
      </c>
      <c r="P2860" t="b">
        <v>0</v>
      </c>
      <c r="Q2860" t="s">
        <v>8269</v>
      </c>
      <c r="R2860" s="10" t="s">
        <v>8315</v>
      </c>
      <c r="S2860" t="s">
        <v>8316</v>
      </c>
      <c r="T2860">
        <f t="shared" si="227"/>
        <v>0</v>
      </c>
      <c r="U2860">
        <f t="shared" si="228"/>
        <v>0</v>
      </c>
    </row>
    <row r="2861" spans="1:21" ht="43.5" x14ac:dyDescent="0.35">
      <c r="A2861">
        <v>4021</v>
      </c>
      <c r="B2861" s="3" t="s">
        <v>4017</v>
      </c>
      <c r="C2861" s="3" t="s">
        <v>8126</v>
      </c>
      <c r="D2861" s="6">
        <v>15000</v>
      </c>
      <c r="E2861" s="8">
        <v>125</v>
      </c>
      <c r="F2861" t="s">
        <v>8220</v>
      </c>
      <c r="G2861" t="s">
        <v>8223</v>
      </c>
      <c r="H2861" t="s">
        <v>8245</v>
      </c>
      <c r="I2861">
        <v>1414360358</v>
      </c>
      <c r="J2861">
        <v>1409176358</v>
      </c>
      <c r="K2861" s="14">
        <f t="shared" si="225"/>
        <v>41878.911550925928</v>
      </c>
      <c r="L2861" s="13">
        <f t="shared" si="224"/>
        <v>2014</v>
      </c>
      <c r="M2861" s="14">
        <f t="shared" si="226"/>
        <v>41938.911550925928</v>
      </c>
      <c r="N2861" t="b">
        <v>0</v>
      </c>
      <c r="O2861">
        <v>2</v>
      </c>
      <c r="P2861" t="b">
        <v>0</v>
      </c>
      <c r="Q2861" t="s">
        <v>8269</v>
      </c>
      <c r="R2861" s="10" t="s">
        <v>8315</v>
      </c>
      <c r="S2861" t="s">
        <v>8316</v>
      </c>
      <c r="T2861">
        <f t="shared" si="227"/>
        <v>1</v>
      </c>
      <c r="U2861">
        <f t="shared" si="228"/>
        <v>62.5</v>
      </c>
    </row>
    <row r="2862" spans="1:21" ht="43.5" x14ac:dyDescent="0.35">
      <c r="A2862">
        <v>3580</v>
      </c>
      <c r="B2862" s="3" t="s">
        <v>3579</v>
      </c>
      <c r="C2862" s="3" t="s">
        <v>7690</v>
      </c>
      <c r="D2862" s="6">
        <v>900</v>
      </c>
      <c r="E2862" s="8">
        <v>1025</v>
      </c>
      <c r="F2862" t="s">
        <v>8218</v>
      </c>
      <c r="G2862" t="s">
        <v>8223</v>
      </c>
      <c r="H2862" t="s">
        <v>8245</v>
      </c>
      <c r="I2862">
        <v>1425185940</v>
      </c>
      <c r="J2862">
        <v>1421900022</v>
      </c>
      <c r="K2862" s="14">
        <f t="shared" si="225"/>
        <v>42026.176180555558</v>
      </c>
      <c r="L2862" s="13">
        <f t="shared" si="224"/>
        <v>2015</v>
      </c>
      <c r="M2862" s="14">
        <f t="shared" si="226"/>
        <v>42064.207638888889</v>
      </c>
      <c r="N2862" t="b">
        <v>0</v>
      </c>
      <c r="O2862">
        <v>27</v>
      </c>
      <c r="P2862" t="b">
        <v>1</v>
      </c>
      <c r="Q2862" t="s">
        <v>8269</v>
      </c>
      <c r="R2862" s="10" t="s">
        <v>8315</v>
      </c>
      <c r="S2862" t="s">
        <v>8316</v>
      </c>
      <c r="T2862">
        <f t="shared" si="227"/>
        <v>114</v>
      </c>
      <c r="U2862">
        <f t="shared" si="228"/>
        <v>37.96</v>
      </c>
    </row>
    <row r="2863" spans="1:21" ht="43.5" x14ac:dyDescent="0.35">
      <c r="A2863">
        <v>3905</v>
      </c>
      <c r="B2863" s="3" t="s">
        <v>3902</v>
      </c>
      <c r="C2863" s="3" t="s">
        <v>8013</v>
      </c>
      <c r="D2863" s="6">
        <v>1500</v>
      </c>
      <c r="E2863" s="8">
        <v>173</v>
      </c>
      <c r="F2863" t="s">
        <v>8220</v>
      </c>
      <c r="G2863" t="s">
        <v>8224</v>
      </c>
      <c r="H2863" t="s">
        <v>8246</v>
      </c>
      <c r="I2863">
        <v>1434063600</v>
      </c>
      <c r="J2863">
        <v>1430405903</v>
      </c>
      <c r="K2863" s="14">
        <f t="shared" si="225"/>
        <v>42124.623877314814</v>
      </c>
      <c r="L2863" s="13">
        <f t="shared" si="224"/>
        <v>2015</v>
      </c>
      <c r="M2863" s="14">
        <f t="shared" si="226"/>
        <v>42166.958333333328</v>
      </c>
      <c r="N2863" t="b">
        <v>0</v>
      </c>
      <c r="O2863">
        <v>7</v>
      </c>
      <c r="P2863" t="b">
        <v>0</v>
      </c>
      <c r="Q2863" t="s">
        <v>8269</v>
      </c>
      <c r="R2863" s="10" t="s">
        <v>8315</v>
      </c>
      <c r="S2863" t="s">
        <v>8316</v>
      </c>
      <c r="T2863">
        <f t="shared" si="227"/>
        <v>12</v>
      </c>
      <c r="U2863">
        <f t="shared" si="228"/>
        <v>24.71</v>
      </c>
    </row>
    <row r="2864" spans="1:21" ht="43.5" x14ac:dyDescent="0.35">
      <c r="A2864">
        <v>3145</v>
      </c>
      <c r="B2864" s="3" t="s">
        <v>3145</v>
      </c>
      <c r="C2864" s="3" t="s">
        <v>7255</v>
      </c>
      <c r="D2864" s="6">
        <v>25000</v>
      </c>
      <c r="E2864" s="8">
        <v>0</v>
      </c>
      <c r="F2864" t="s">
        <v>8221</v>
      </c>
      <c r="G2864" t="s">
        <v>8223</v>
      </c>
      <c r="H2864" t="s">
        <v>8245</v>
      </c>
      <c r="I2864">
        <v>1490659134</v>
      </c>
      <c r="J2864">
        <v>1485478734</v>
      </c>
      <c r="K2864" s="14">
        <f t="shared" si="225"/>
        <v>42762.040902777779</v>
      </c>
      <c r="L2864" s="13">
        <f t="shared" si="224"/>
        <v>2017</v>
      </c>
      <c r="M2864" s="14">
        <f t="shared" si="226"/>
        <v>42821.999236111107</v>
      </c>
      <c r="N2864" t="b">
        <v>0</v>
      </c>
      <c r="O2864">
        <v>0</v>
      </c>
      <c r="P2864" t="b">
        <v>0</v>
      </c>
      <c r="Q2864" t="s">
        <v>8269</v>
      </c>
      <c r="R2864" s="10" t="s">
        <v>8315</v>
      </c>
      <c r="S2864" t="s">
        <v>8316</v>
      </c>
      <c r="T2864">
        <f t="shared" si="227"/>
        <v>0</v>
      </c>
      <c r="U2864">
        <f t="shared" si="228"/>
        <v>0</v>
      </c>
    </row>
    <row r="2865" spans="1:21" ht="43.5" x14ac:dyDescent="0.35">
      <c r="A2865">
        <v>2979</v>
      </c>
      <c r="B2865" s="3" t="s">
        <v>2979</v>
      </c>
      <c r="C2865" s="3" t="s">
        <v>7089</v>
      </c>
      <c r="D2865" s="6">
        <v>5000</v>
      </c>
      <c r="E2865" s="8">
        <v>5070</v>
      </c>
      <c r="F2865" t="s">
        <v>8218</v>
      </c>
      <c r="G2865" t="s">
        <v>8223</v>
      </c>
      <c r="H2865" t="s">
        <v>8245</v>
      </c>
      <c r="I2865">
        <v>1420524000</v>
      </c>
      <c r="J2865">
        <v>1419104823</v>
      </c>
      <c r="K2865" s="14">
        <f t="shared" si="225"/>
        <v>41993.824340277773</v>
      </c>
      <c r="L2865" s="13">
        <f t="shared" si="224"/>
        <v>2014</v>
      </c>
      <c r="M2865" s="14">
        <f t="shared" si="226"/>
        <v>42010.25</v>
      </c>
      <c r="N2865" t="b">
        <v>0</v>
      </c>
      <c r="O2865">
        <v>46</v>
      </c>
      <c r="P2865" t="b">
        <v>1</v>
      </c>
      <c r="Q2865" t="s">
        <v>8269</v>
      </c>
      <c r="R2865" s="10" t="s">
        <v>8315</v>
      </c>
      <c r="S2865" t="s">
        <v>8316</v>
      </c>
      <c r="T2865">
        <f t="shared" si="227"/>
        <v>101</v>
      </c>
      <c r="U2865">
        <f t="shared" si="228"/>
        <v>110.22</v>
      </c>
    </row>
    <row r="2866" spans="1:21" ht="43.5" x14ac:dyDescent="0.35">
      <c r="A2866">
        <v>2886</v>
      </c>
      <c r="B2866" s="3" t="s">
        <v>2886</v>
      </c>
      <c r="C2866" s="3" t="s">
        <v>6996</v>
      </c>
      <c r="D2866" s="6">
        <v>200</v>
      </c>
      <c r="E2866" s="8">
        <v>10</v>
      </c>
      <c r="F2866" t="s">
        <v>8220</v>
      </c>
      <c r="G2866" t="s">
        <v>8223</v>
      </c>
      <c r="H2866" t="s">
        <v>8245</v>
      </c>
      <c r="I2866">
        <v>1442635140</v>
      </c>
      <c r="J2866">
        <v>1442243484</v>
      </c>
      <c r="K2866" s="14">
        <f t="shared" si="225"/>
        <v>42261.632916666669</v>
      </c>
      <c r="L2866" s="13">
        <f t="shared" si="224"/>
        <v>2015</v>
      </c>
      <c r="M2866" s="14">
        <f t="shared" si="226"/>
        <v>42266.165972222225</v>
      </c>
      <c r="N2866" t="b">
        <v>0</v>
      </c>
      <c r="O2866">
        <v>1</v>
      </c>
      <c r="P2866" t="b">
        <v>0</v>
      </c>
      <c r="Q2866" t="s">
        <v>8269</v>
      </c>
      <c r="R2866" s="10" t="s">
        <v>8315</v>
      </c>
      <c r="S2866" t="s">
        <v>8316</v>
      </c>
      <c r="T2866">
        <f t="shared" si="227"/>
        <v>5</v>
      </c>
      <c r="U2866">
        <f t="shared" si="228"/>
        <v>10</v>
      </c>
    </row>
    <row r="2867" spans="1:21" ht="43.5" x14ac:dyDescent="0.35">
      <c r="A2867">
        <v>2888</v>
      </c>
      <c r="B2867" s="3" t="s">
        <v>2888</v>
      </c>
      <c r="C2867" s="3" t="s">
        <v>6998</v>
      </c>
      <c r="D2867" s="6">
        <v>30000</v>
      </c>
      <c r="E2867" s="8">
        <v>0</v>
      </c>
      <c r="F2867" t="s">
        <v>8220</v>
      </c>
      <c r="G2867" t="s">
        <v>8223</v>
      </c>
      <c r="H2867" t="s">
        <v>8245</v>
      </c>
      <c r="I2867">
        <v>1413608340</v>
      </c>
      <c r="J2867">
        <v>1412945440</v>
      </c>
      <c r="K2867" s="14">
        <f t="shared" si="225"/>
        <v>41922.535185185188</v>
      </c>
      <c r="L2867" s="13">
        <f t="shared" si="224"/>
        <v>2014</v>
      </c>
      <c r="M2867" s="14">
        <f t="shared" si="226"/>
        <v>41930.207638888889</v>
      </c>
      <c r="N2867" t="b">
        <v>0</v>
      </c>
      <c r="O2867">
        <v>0</v>
      </c>
      <c r="P2867" t="b">
        <v>0</v>
      </c>
      <c r="Q2867" t="s">
        <v>8269</v>
      </c>
      <c r="R2867" s="10" t="s">
        <v>8315</v>
      </c>
      <c r="S2867" t="s">
        <v>8316</v>
      </c>
      <c r="T2867">
        <f t="shared" si="227"/>
        <v>0</v>
      </c>
      <c r="U2867">
        <f t="shared" si="228"/>
        <v>0</v>
      </c>
    </row>
    <row r="2868" spans="1:21" ht="58" x14ac:dyDescent="0.35">
      <c r="A2868">
        <v>3521</v>
      </c>
      <c r="B2868" s="3" t="s">
        <v>3520</v>
      </c>
      <c r="C2868" s="3" t="s">
        <v>7631</v>
      </c>
      <c r="D2868" s="6">
        <v>350</v>
      </c>
      <c r="E2868" s="8">
        <v>593</v>
      </c>
      <c r="F2868" t="s">
        <v>8218</v>
      </c>
      <c r="G2868" t="s">
        <v>8223</v>
      </c>
      <c r="H2868" t="s">
        <v>8245</v>
      </c>
      <c r="I2868">
        <v>1411980020</v>
      </c>
      <c r="J2868">
        <v>1409388020</v>
      </c>
      <c r="K2868" s="14">
        <f t="shared" si="225"/>
        <v>41881.361342592594</v>
      </c>
      <c r="L2868" s="13">
        <f t="shared" si="224"/>
        <v>2014</v>
      </c>
      <c r="M2868" s="14">
        <f t="shared" si="226"/>
        <v>41911.361342592594</v>
      </c>
      <c r="N2868" t="b">
        <v>0</v>
      </c>
      <c r="O2868">
        <v>13</v>
      </c>
      <c r="P2868" t="b">
        <v>1</v>
      </c>
      <c r="Q2868" t="s">
        <v>8269</v>
      </c>
      <c r="R2868" s="10" t="s">
        <v>8315</v>
      </c>
      <c r="S2868" t="s">
        <v>8316</v>
      </c>
      <c r="T2868">
        <f t="shared" si="227"/>
        <v>169</v>
      </c>
      <c r="U2868">
        <f t="shared" si="228"/>
        <v>45.62</v>
      </c>
    </row>
    <row r="2869" spans="1:21" ht="58" x14ac:dyDescent="0.35">
      <c r="A2869">
        <v>4031</v>
      </c>
      <c r="B2869" s="3" t="s">
        <v>4027</v>
      </c>
      <c r="C2869" s="3" t="s">
        <v>8136</v>
      </c>
      <c r="D2869" s="6">
        <v>5000</v>
      </c>
      <c r="E2869" s="8">
        <v>0</v>
      </c>
      <c r="F2869" t="s">
        <v>8220</v>
      </c>
      <c r="G2869" t="s">
        <v>8223</v>
      </c>
      <c r="H2869" t="s">
        <v>8245</v>
      </c>
      <c r="I2869">
        <v>1418914964</v>
      </c>
      <c r="J2869">
        <v>1414591364</v>
      </c>
      <c r="K2869" s="14">
        <f t="shared" si="225"/>
        <v>41941.585231481484</v>
      </c>
      <c r="L2869" s="13">
        <f t="shared" si="224"/>
        <v>2014</v>
      </c>
      <c r="M2869" s="14">
        <f t="shared" si="226"/>
        <v>41991.626898148148</v>
      </c>
      <c r="N2869" t="b">
        <v>0</v>
      </c>
      <c r="O2869">
        <v>0</v>
      </c>
      <c r="P2869" t="b">
        <v>0</v>
      </c>
      <c r="Q2869" t="s">
        <v>8269</v>
      </c>
      <c r="R2869" s="10" t="s">
        <v>8315</v>
      </c>
      <c r="S2869" t="s">
        <v>8316</v>
      </c>
      <c r="T2869">
        <f t="shared" si="227"/>
        <v>0</v>
      </c>
      <c r="U2869">
        <f t="shared" si="228"/>
        <v>0</v>
      </c>
    </row>
    <row r="2870" spans="1:21" ht="43.5" x14ac:dyDescent="0.35">
      <c r="A2870">
        <v>2783</v>
      </c>
      <c r="B2870" s="3" t="s">
        <v>2783</v>
      </c>
      <c r="C2870" s="3" t="s">
        <v>6893</v>
      </c>
      <c r="D2870" s="6">
        <v>1000</v>
      </c>
      <c r="E2870" s="8">
        <v>1145</v>
      </c>
      <c r="F2870" t="s">
        <v>8218</v>
      </c>
      <c r="G2870" t="s">
        <v>8224</v>
      </c>
      <c r="H2870" t="s">
        <v>8246</v>
      </c>
      <c r="I2870">
        <v>1429793446</v>
      </c>
      <c r="J2870">
        <v>1428583846</v>
      </c>
      <c r="K2870" s="14">
        <f t="shared" si="225"/>
        <v>42103.535254629634</v>
      </c>
      <c r="L2870" s="13">
        <f t="shared" si="224"/>
        <v>2015</v>
      </c>
      <c r="M2870" s="14">
        <f t="shared" si="226"/>
        <v>42117.535254629634</v>
      </c>
      <c r="N2870" t="b">
        <v>0</v>
      </c>
      <c r="O2870">
        <v>61</v>
      </c>
      <c r="P2870" t="b">
        <v>1</v>
      </c>
      <c r="Q2870" t="s">
        <v>8269</v>
      </c>
      <c r="R2870" s="10" t="s">
        <v>8315</v>
      </c>
      <c r="S2870" t="s">
        <v>8316</v>
      </c>
      <c r="T2870">
        <f t="shared" si="227"/>
        <v>115</v>
      </c>
      <c r="U2870">
        <f t="shared" si="228"/>
        <v>18.77</v>
      </c>
    </row>
    <row r="2871" spans="1:21" ht="43.5" x14ac:dyDescent="0.35">
      <c r="A2871">
        <v>3411</v>
      </c>
      <c r="B2871" s="3" t="s">
        <v>3410</v>
      </c>
      <c r="C2871" s="3" t="s">
        <v>7521</v>
      </c>
      <c r="D2871" s="6">
        <v>15000</v>
      </c>
      <c r="E2871" s="8">
        <v>15535</v>
      </c>
      <c r="F2871" t="s">
        <v>8218</v>
      </c>
      <c r="G2871" t="s">
        <v>8223</v>
      </c>
      <c r="H2871" t="s">
        <v>8245</v>
      </c>
      <c r="I2871">
        <v>1444264372</v>
      </c>
      <c r="J2871">
        <v>1442536372</v>
      </c>
      <c r="K2871" s="14">
        <f t="shared" si="225"/>
        <v>42265.022824074069</v>
      </c>
      <c r="L2871" s="13">
        <f t="shared" si="224"/>
        <v>2015</v>
      </c>
      <c r="M2871" s="14">
        <f t="shared" si="226"/>
        <v>42285.022824074069</v>
      </c>
      <c r="N2871" t="b">
        <v>0</v>
      </c>
      <c r="O2871">
        <v>78</v>
      </c>
      <c r="P2871" t="b">
        <v>1</v>
      </c>
      <c r="Q2871" t="s">
        <v>8269</v>
      </c>
      <c r="R2871" s="10" t="s">
        <v>8315</v>
      </c>
      <c r="S2871" t="s">
        <v>8316</v>
      </c>
      <c r="T2871">
        <f t="shared" si="227"/>
        <v>104</v>
      </c>
      <c r="U2871">
        <f t="shared" si="228"/>
        <v>199.17</v>
      </c>
    </row>
    <row r="2872" spans="1:21" ht="43.5" x14ac:dyDescent="0.35">
      <c r="A2872">
        <v>535</v>
      </c>
      <c r="B2872" s="3" t="s">
        <v>536</v>
      </c>
      <c r="C2872" s="3" t="s">
        <v>4645</v>
      </c>
      <c r="D2872" s="6">
        <v>2000</v>
      </c>
      <c r="E2872" s="8">
        <v>2050</v>
      </c>
      <c r="F2872" t="s">
        <v>8218</v>
      </c>
      <c r="G2872" t="s">
        <v>8224</v>
      </c>
      <c r="H2872" t="s">
        <v>8246</v>
      </c>
      <c r="I2872">
        <v>1483707905</v>
      </c>
      <c r="J2872">
        <v>1481115905</v>
      </c>
      <c r="K2872" s="14">
        <f t="shared" si="225"/>
        <v>42711.545196759253</v>
      </c>
      <c r="L2872" s="13">
        <f t="shared" si="224"/>
        <v>2016</v>
      </c>
      <c r="M2872" s="14">
        <f t="shared" si="226"/>
        <v>42741.545196759253</v>
      </c>
      <c r="N2872" t="b">
        <v>0</v>
      </c>
      <c r="O2872">
        <v>59</v>
      </c>
      <c r="P2872" t="b">
        <v>1</v>
      </c>
      <c r="Q2872" t="s">
        <v>8269</v>
      </c>
      <c r="R2872" s="10" t="s">
        <v>8315</v>
      </c>
      <c r="S2872" t="s">
        <v>8316</v>
      </c>
      <c r="T2872">
        <f t="shared" si="227"/>
        <v>103</v>
      </c>
      <c r="U2872">
        <f t="shared" si="228"/>
        <v>34.75</v>
      </c>
    </row>
    <row r="2873" spans="1:21" ht="43.5" x14ac:dyDescent="0.35">
      <c r="A2873">
        <v>3324</v>
      </c>
      <c r="B2873" s="3" t="s">
        <v>3324</v>
      </c>
      <c r="C2873" s="3" t="s">
        <v>7434</v>
      </c>
      <c r="D2873" s="6">
        <v>1500</v>
      </c>
      <c r="E2873" s="8">
        <v>1525</v>
      </c>
      <c r="F2873" t="s">
        <v>8218</v>
      </c>
      <c r="G2873" t="s">
        <v>8240</v>
      </c>
      <c r="H2873" t="s">
        <v>8248</v>
      </c>
      <c r="I2873">
        <v>1465135190</v>
      </c>
      <c r="J2873">
        <v>1463925590</v>
      </c>
      <c r="K2873" s="14">
        <f t="shared" si="225"/>
        <v>42512.58321759259</v>
      </c>
      <c r="L2873" s="13">
        <f t="shared" si="224"/>
        <v>2016</v>
      </c>
      <c r="M2873" s="14">
        <f t="shared" si="226"/>
        <v>42526.58321759259</v>
      </c>
      <c r="N2873" t="b">
        <v>0</v>
      </c>
      <c r="O2873">
        <v>10</v>
      </c>
      <c r="P2873" t="b">
        <v>1</v>
      </c>
      <c r="Q2873" t="s">
        <v>8269</v>
      </c>
      <c r="R2873" s="10" t="s">
        <v>8315</v>
      </c>
      <c r="S2873" t="s">
        <v>8316</v>
      </c>
      <c r="T2873">
        <f t="shared" si="227"/>
        <v>102</v>
      </c>
      <c r="U2873">
        <f t="shared" si="228"/>
        <v>152.5</v>
      </c>
    </row>
    <row r="2874" spans="1:21" ht="58" x14ac:dyDescent="0.35">
      <c r="A2874">
        <v>4071</v>
      </c>
      <c r="B2874" s="3" t="s">
        <v>4067</v>
      </c>
      <c r="C2874" s="3" t="s">
        <v>8174</v>
      </c>
      <c r="D2874" s="6">
        <v>20000</v>
      </c>
      <c r="E2874" s="8">
        <v>0</v>
      </c>
      <c r="F2874" t="s">
        <v>8220</v>
      </c>
      <c r="G2874" t="s">
        <v>8237</v>
      </c>
      <c r="H2874" t="s">
        <v>8255</v>
      </c>
      <c r="I2874">
        <v>1482779931</v>
      </c>
      <c r="J2874">
        <v>1480187931</v>
      </c>
      <c r="K2874" s="14">
        <f t="shared" si="225"/>
        <v>42700.804756944446</v>
      </c>
      <c r="L2874" s="13">
        <f t="shared" si="224"/>
        <v>2016</v>
      </c>
      <c r="M2874" s="14">
        <f t="shared" si="226"/>
        <v>42730.804756944446</v>
      </c>
      <c r="N2874" t="b">
        <v>0</v>
      </c>
      <c r="O2874">
        <v>0</v>
      </c>
      <c r="P2874" t="b">
        <v>0</v>
      </c>
      <c r="Q2874" t="s">
        <v>8269</v>
      </c>
      <c r="R2874" s="10" t="s">
        <v>8315</v>
      </c>
      <c r="S2874" t="s">
        <v>8316</v>
      </c>
      <c r="T2874">
        <f t="shared" si="227"/>
        <v>0</v>
      </c>
      <c r="U2874">
        <f t="shared" si="228"/>
        <v>0</v>
      </c>
    </row>
    <row r="2875" spans="1:21" ht="43.5" x14ac:dyDescent="0.35">
      <c r="A2875">
        <v>3940</v>
      </c>
      <c r="B2875" s="3" t="s">
        <v>3937</v>
      </c>
      <c r="C2875" s="3" t="s">
        <v>8048</v>
      </c>
      <c r="D2875" s="6">
        <v>5000</v>
      </c>
      <c r="E2875" s="8">
        <v>11</v>
      </c>
      <c r="F2875" t="s">
        <v>8220</v>
      </c>
      <c r="G2875" t="s">
        <v>8223</v>
      </c>
      <c r="H2875" t="s">
        <v>8245</v>
      </c>
      <c r="I2875">
        <v>1420199351</v>
      </c>
      <c r="J2875">
        <v>1416311351</v>
      </c>
      <c r="K2875" s="14">
        <f t="shared" si="225"/>
        <v>41961.492488425924</v>
      </c>
      <c r="L2875" s="13">
        <f t="shared" si="224"/>
        <v>2014</v>
      </c>
      <c r="M2875" s="14">
        <f t="shared" si="226"/>
        <v>42006.492488425924</v>
      </c>
      <c r="N2875" t="b">
        <v>0</v>
      </c>
      <c r="O2875">
        <v>2</v>
      </c>
      <c r="P2875" t="b">
        <v>0</v>
      </c>
      <c r="Q2875" t="s">
        <v>8269</v>
      </c>
      <c r="R2875" s="10" t="s">
        <v>8315</v>
      </c>
      <c r="S2875" t="s">
        <v>8316</v>
      </c>
      <c r="T2875">
        <f t="shared" si="227"/>
        <v>0</v>
      </c>
      <c r="U2875">
        <f t="shared" si="228"/>
        <v>5.5</v>
      </c>
    </row>
    <row r="2876" spans="1:21" ht="43.5" x14ac:dyDescent="0.35">
      <c r="A2876">
        <v>4081</v>
      </c>
      <c r="B2876" s="3" t="s">
        <v>4077</v>
      </c>
      <c r="C2876" s="3" t="s">
        <v>8184</v>
      </c>
      <c r="D2876" s="6">
        <v>2224</v>
      </c>
      <c r="E2876" s="8">
        <v>350</v>
      </c>
      <c r="F2876" t="s">
        <v>8220</v>
      </c>
      <c r="G2876" t="s">
        <v>8223</v>
      </c>
      <c r="H2876" t="s">
        <v>8245</v>
      </c>
      <c r="I2876">
        <v>1425819425</v>
      </c>
      <c r="J2876">
        <v>1423231025</v>
      </c>
      <c r="K2876" s="14">
        <f t="shared" si="225"/>
        <v>42041.581307870365</v>
      </c>
      <c r="L2876" s="13">
        <f t="shared" si="224"/>
        <v>2015</v>
      </c>
      <c r="M2876" s="14">
        <f t="shared" si="226"/>
        <v>42071.539641203708</v>
      </c>
      <c r="N2876" t="b">
        <v>0</v>
      </c>
      <c r="O2876">
        <v>12</v>
      </c>
      <c r="P2876" t="b">
        <v>0</v>
      </c>
      <c r="Q2876" t="s">
        <v>8269</v>
      </c>
      <c r="R2876" s="10" t="s">
        <v>8315</v>
      </c>
      <c r="S2876" t="s">
        <v>8316</v>
      </c>
      <c r="T2876">
        <f t="shared" si="227"/>
        <v>16</v>
      </c>
      <c r="U2876">
        <f t="shared" si="228"/>
        <v>29.17</v>
      </c>
    </row>
    <row r="2877" spans="1:21" ht="58" x14ac:dyDescent="0.35">
      <c r="A2877">
        <v>3849</v>
      </c>
      <c r="B2877" s="3" t="s">
        <v>3846</v>
      </c>
      <c r="C2877" s="3" t="s">
        <v>7958</v>
      </c>
      <c r="D2877" s="6">
        <v>30000</v>
      </c>
      <c r="E2877" s="8">
        <v>2113</v>
      </c>
      <c r="F2877" t="s">
        <v>8220</v>
      </c>
      <c r="G2877" t="s">
        <v>8235</v>
      </c>
      <c r="H2877" t="s">
        <v>8248</v>
      </c>
      <c r="I2877">
        <v>1434047084</v>
      </c>
      <c r="J2877">
        <v>1431455084</v>
      </c>
      <c r="K2877" s="14">
        <f t="shared" si="225"/>
        <v>42136.767175925925</v>
      </c>
      <c r="L2877" s="13">
        <f t="shared" si="224"/>
        <v>2015</v>
      </c>
      <c r="M2877" s="14">
        <f t="shared" si="226"/>
        <v>42166.767175925925</v>
      </c>
      <c r="N2877" t="b">
        <v>1</v>
      </c>
      <c r="O2877">
        <v>28</v>
      </c>
      <c r="P2877" t="b">
        <v>0</v>
      </c>
      <c r="Q2877" t="s">
        <v>8269</v>
      </c>
      <c r="R2877" s="10" t="s">
        <v>8315</v>
      </c>
      <c r="S2877" t="s">
        <v>8316</v>
      </c>
      <c r="T2877">
        <f t="shared" si="227"/>
        <v>7</v>
      </c>
      <c r="U2877">
        <f t="shared" si="228"/>
        <v>75.459999999999994</v>
      </c>
    </row>
    <row r="2878" spans="1:21" ht="43.5" x14ac:dyDescent="0.35">
      <c r="A2878">
        <v>2901</v>
      </c>
      <c r="B2878" s="3" t="s">
        <v>2901</v>
      </c>
      <c r="C2878" s="3" t="s">
        <v>7011</v>
      </c>
      <c r="D2878" s="6">
        <v>750</v>
      </c>
      <c r="E2878" s="8">
        <v>6</v>
      </c>
      <c r="F2878" t="s">
        <v>8220</v>
      </c>
      <c r="G2878" t="s">
        <v>8223</v>
      </c>
      <c r="H2878" t="s">
        <v>8245</v>
      </c>
      <c r="I2878">
        <v>1423345339</v>
      </c>
      <c r="J2878">
        <v>1418161339</v>
      </c>
      <c r="K2878" s="14">
        <f t="shared" si="225"/>
        <v>41982.904386574075</v>
      </c>
      <c r="L2878" s="13">
        <f t="shared" si="224"/>
        <v>2014</v>
      </c>
      <c r="M2878" s="14">
        <f t="shared" si="226"/>
        <v>42042.904386574075</v>
      </c>
      <c r="N2878" t="b">
        <v>0</v>
      </c>
      <c r="O2878">
        <v>2</v>
      </c>
      <c r="P2878" t="b">
        <v>0</v>
      </c>
      <c r="Q2878" t="s">
        <v>8269</v>
      </c>
      <c r="R2878" s="10" t="s">
        <v>8315</v>
      </c>
      <c r="S2878" t="s">
        <v>8316</v>
      </c>
      <c r="T2878">
        <f t="shared" si="227"/>
        <v>1</v>
      </c>
      <c r="U2878">
        <f t="shared" si="228"/>
        <v>3</v>
      </c>
    </row>
    <row r="2879" spans="1:21" ht="43.5" x14ac:dyDescent="0.35">
      <c r="A2879">
        <v>3445</v>
      </c>
      <c r="B2879" s="3" t="s">
        <v>3444</v>
      </c>
      <c r="C2879" s="3" t="s">
        <v>7555</v>
      </c>
      <c r="D2879" s="6">
        <v>2000</v>
      </c>
      <c r="E2879" s="8">
        <v>2000</v>
      </c>
      <c r="F2879" t="s">
        <v>8218</v>
      </c>
      <c r="G2879" t="s">
        <v>8224</v>
      </c>
      <c r="H2879" t="s">
        <v>8246</v>
      </c>
      <c r="I2879">
        <v>1445604236</v>
      </c>
      <c r="J2879">
        <v>1443185036</v>
      </c>
      <c r="K2879" s="14">
        <f t="shared" si="225"/>
        <v>42272.530509259261</v>
      </c>
      <c r="L2879" s="13">
        <f t="shared" si="224"/>
        <v>2015</v>
      </c>
      <c r="M2879" s="14">
        <f t="shared" si="226"/>
        <v>42300.530509259261</v>
      </c>
      <c r="N2879" t="b">
        <v>0</v>
      </c>
      <c r="O2879">
        <v>31</v>
      </c>
      <c r="P2879" t="b">
        <v>1</v>
      </c>
      <c r="Q2879" t="s">
        <v>8269</v>
      </c>
      <c r="R2879" s="10" t="s">
        <v>8315</v>
      </c>
      <c r="S2879" t="s">
        <v>8316</v>
      </c>
      <c r="T2879">
        <f t="shared" si="227"/>
        <v>100</v>
      </c>
      <c r="U2879">
        <f t="shared" si="228"/>
        <v>64.52</v>
      </c>
    </row>
    <row r="2880" spans="1:21" ht="43.5" x14ac:dyDescent="0.35">
      <c r="A2880">
        <v>3567</v>
      </c>
      <c r="B2880" s="3" t="s">
        <v>3566</v>
      </c>
      <c r="C2880" s="3" t="s">
        <v>7677</v>
      </c>
      <c r="D2880" s="6">
        <v>1000</v>
      </c>
      <c r="E2880" s="8">
        <v>1088</v>
      </c>
      <c r="F2880" t="s">
        <v>8218</v>
      </c>
      <c r="G2880" t="s">
        <v>8224</v>
      </c>
      <c r="H2880" t="s">
        <v>8246</v>
      </c>
      <c r="I2880">
        <v>1433964444</v>
      </c>
      <c r="J2880">
        <v>1431372444</v>
      </c>
      <c r="K2880" s="14">
        <f t="shared" si="225"/>
        <v>42135.810694444444</v>
      </c>
      <c r="L2880" s="13">
        <f t="shared" si="224"/>
        <v>2015</v>
      </c>
      <c r="M2880" s="14">
        <f t="shared" si="226"/>
        <v>42165.810694444444</v>
      </c>
      <c r="N2880" t="b">
        <v>0</v>
      </c>
      <c r="O2880">
        <v>41</v>
      </c>
      <c r="P2880" t="b">
        <v>1</v>
      </c>
      <c r="Q2880" t="s">
        <v>8269</v>
      </c>
      <c r="R2880" s="10" t="s">
        <v>8315</v>
      </c>
      <c r="S2880" t="s">
        <v>8316</v>
      </c>
      <c r="T2880">
        <f t="shared" si="227"/>
        <v>109</v>
      </c>
      <c r="U2880">
        <f t="shared" si="228"/>
        <v>26.54</v>
      </c>
    </row>
    <row r="2881" spans="1:21" ht="43.5" x14ac:dyDescent="0.35">
      <c r="A2881">
        <v>3967</v>
      </c>
      <c r="B2881" s="3" t="s">
        <v>3964</v>
      </c>
      <c r="C2881" s="3" t="s">
        <v>8074</v>
      </c>
      <c r="D2881" s="6">
        <v>1700</v>
      </c>
      <c r="E2881" s="8">
        <v>410</v>
      </c>
      <c r="F2881" t="s">
        <v>8220</v>
      </c>
      <c r="G2881" t="s">
        <v>8223</v>
      </c>
      <c r="H2881" t="s">
        <v>8245</v>
      </c>
      <c r="I2881">
        <v>1488783507</v>
      </c>
      <c r="J2881">
        <v>1486191507</v>
      </c>
      <c r="K2881" s="14">
        <f t="shared" si="225"/>
        <v>42770.290590277778</v>
      </c>
      <c r="L2881" s="13">
        <f t="shared" si="224"/>
        <v>2017</v>
      </c>
      <c r="M2881" s="14">
        <f t="shared" si="226"/>
        <v>42800.290590277778</v>
      </c>
      <c r="N2881" t="b">
        <v>0</v>
      </c>
      <c r="O2881">
        <v>10</v>
      </c>
      <c r="P2881" t="b">
        <v>0</v>
      </c>
      <c r="Q2881" t="s">
        <v>8269</v>
      </c>
      <c r="R2881" s="10" t="s">
        <v>8315</v>
      </c>
      <c r="S2881" t="s">
        <v>8316</v>
      </c>
      <c r="T2881">
        <f t="shared" si="227"/>
        <v>24</v>
      </c>
      <c r="U2881">
        <f t="shared" si="228"/>
        <v>41</v>
      </c>
    </row>
    <row r="2882" spans="1:21" ht="43.5" x14ac:dyDescent="0.35">
      <c r="A2882">
        <v>3415</v>
      </c>
      <c r="B2882" s="3" t="s">
        <v>3414</v>
      </c>
      <c r="C2882" s="3" t="s">
        <v>7525</v>
      </c>
      <c r="D2882" s="6">
        <v>200</v>
      </c>
      <c r="E2882" s="8">
        <v>200</v>
      </c>
      <c r="F2882" t="s">
        <v>8218</v>
      </c>
      <c r="G2882" t="s">
        <v>8223</v>
      </c>
      <c r="H2882" t="s">
        <v>8245</v>
      </c>
      <c r="I2882">
        <v>1460935800</v>
      </c>
      <c r="J2882">
        <v>1459999656</v>
      </c>
      <c r="K2882" s="14">
        <f t="shared" si="225"/>
        <v>42467.144166666665</v>
      </c>
      <c r="L2882" s="13">
        <f t="shared" si="224"/>
        <v>2016</v>
      </c>
      <c r="M2882" s="14">
        <f t="shared" si="226"/>
        <v>42477.979166666672</v>
      </c>
      <c r="N2882" t="b">
        <v>0</v>
      </c>
      <c r="O2882">
        <v>9</v>
      </c>
      <c r="P2882" t="b">
        <v>1</v>
      </c>
      <c r="Q2882" t="s">
        <v>8269</v>
      </c>
      <c r="R2882" s="10" t="s">
        <v>8315</v>
      </c>
      <c r="S2882" t="s">
        <v>8316</v>
      </c>
      <c r="T2882">
        <f t="shared" si="227"/>
        <v>100</v>
      </c>
      <c r="U2882">
        <f t="shared" si="228"/>
        <v>22.22</v>
      </c>
    </row>
    <row r="2883" spans="1:21" ht="43.5" x14ac:dyDescent="0.35">
      <c r="A2883">
        <v>3728</v>
      </c>
      <c r="B2883" s="3" t="s">
        <v>3725</v>
      </c>
      <c r="C2883" s="3" t="s">
        <v>7838</v>
      </c>
      <c r="D2883" s="6">
        <v>20000</v>
      </c>
      <c r="E2883" s="8">
        <v>1862</v>
      </c>
      <c r="F2883" t="s">
        <v>8220</v>
      </c>
      <c r="G2883" t="s">
        <v>8223</v>
      </c>
      <c r="H2883" t="s">
        <v>8245</v>
      </c>
      <c r="I2883">
        <v>1439957176</v>
      </c>
      <c r="J2883">
        <v>1437365176</v>
      </c>
      <c r="K2883" s="14">
        <f t="shared" si="225"/>
        <v>42205.171018518522</v>
      </c>
      <c r="L2883" s="13">
        <f t="shared" ref="L2883:L2946" si="229">YEAR(K2883)</f>
        <v>2015</v>
      </c>
      <c r="M2883" s="14">
        <f t="shared" si="226"/>
        <v>42235.171018518522</v>
      </c>
      <c r="N2883" t="b">
        <v>0</v>
      </c>
      <c r="O2883">
        <v>31</v>
      </c>
      <c r="P2883" t="b">
        <v>0</v>
      </c>
      <c r="Q2883" t="s">
        <v>8269</v>
      </c>
      <c r="R2883" s="10" t="s">
        <v>8315</v>
      </c>
      <c r="S2883" t="s">
        <v>8316</v>
      </c>
      <c r="T2883">
        <f t="shared" si="227"/>
        <v>9</v>
      </c>
      <c r="U2883">
        <f t="shared" si="228"/>
        <v>60.06</v>
      </c>
    </row>
    <row r="2884" spans="1:21" ht="43.5" x14ac:dyDescent="0.35">
      <c r="A2884">
        <v>537</v>
      </c>
      <c r="B2884" s="3" t="s">
        <v>538</v>
      </c>
      <c r="C2884" s="3" t="s">
        <v>4647</v>
      </c>
      <c r="D2884" s="6">
        <v>2000</v>
      </c>
      <c r="E2884" s="8">
        <v>2410</v>
      </c>
      <c r="F2884" t="s">
        <v>8218</v>
      </c>
      <c r="G2884" t="s">
        <v>8223</v>
      </c>
      <c r="H2884" t="s">
        <v>8245</v>
      </c>
      <c r="I2884">
        <v>1446665191</v>
      </c>
      <c r="J2884">
        <v>1444069591</v>
      </c>
      <c r="K2884" s="14">
        <f t="shared" si="225"/>
        <v>42282.768414351856</v>
      </c>
      <c r="L2884" s="13">
        <f t="shared" si="229"/>
        <v>2015</v>
      </c>
      <c r="M2884" s="14">
        <f t="shared" si="226"/>
        <v>42312.810081018513</v>
      </c>
      <c r="N2884" t="b">
        <v>0</v>
      </c>
      <c r="O2884">
        <v>59</v>
      </c>
      <c r="P2884" t="b">
        <v>1</v>
      </c>
      <c r="Q2884" t="s">
        <v>8269</v>
      </c>
      <c r="R2884" s="10" t="s">
        <v>8315</v>
      </c>
      <c r="S2884" t="s">
        <v>8316</v>
      </c>
      <c r="T2884">
        <f t="shared" si="227"/>
        <v>121</v>
      </c>
      <c r="U2884">
        <f t="shared" si="228"/>
        <v>40.85</v>
      </c>
    </row>
    <row r="2885" spans="1:21" ht="43.5" x14ac:dyDescent="0.35">
      <c r="A2885">
        <v>3474</v>
      </c>
      <c r="B2885" s="3" t="s">
        <v>3473</v>
      </c>
      <c r="C2885" s="3" t="s">
        <v>7584</v>
      </c>
      <c r="D2885" s="6">
        <v>2000</v>
      </c>
      <c r="E2885" s="8">
        <v>2020</v>
      </c>
      <c r="F2885" t="s">
        <v>8218</v>
      </c>
      <c r="G2885" t="s">
        <v>8224</v>
      </c>
      <c r="H2885" t="s">
        <v>8246</v>
      </c>
      <c r="I2885">
        <v>1469016131</v>
      </c>
      <c r="J2885">
        <v>1466424131</v>
      </c>
      <c r="K2885" s="14">
        <f t="shared" si="225"/>
        <v>42541.501516203702</v>
      </c>
      <c r="L2885" s="13">
        <f t="shared" si="229"/>
        <v>2016</v>
      </c>
      <c r="M2885" s="14">
        <f t="shared" si="226"/>
        <v>42571.501516203702</v>
      </c>
      <c r="N2885" t="b">
        <v>0</v>
      </c>
      <c r="O2885">
        <v>39</v>
      </c>
      <c r="P2885" t="b">
        <v>1</v>
      </c>
      <c r="Q2885" t="s">
        <v>8269</v>
      </c>
      <c r="R2885" s="10" t="s">
        <v>8315</v>
      </c>
      <c r="S2885" t="s">
        <v>8316</v>
      </c>
      <c r="T2885">
        <f t="shared" si="227"/>
        <v>101</v>
      </c>
      <c r="U2885">
        <f t="shared" si="228"/>
        <v>51.79</v>
      </c>
    </row>
    <row r="2886" spans="1:21" ht="43.5" x14ac:dyDescent="0.35">
      <c r="A2886">
        <v>3518</v>
      </c>
      <c r="B2886" s="3" t="s">
        <v>3517</v>
      </c>
      <c r="C2886" s="3" t="s">
        <v>7628</v>
      </c>
      <c r="D2886" s="6">
        <v>1500</v>
      </c>
      <c r="E2886" s="8">
        <v>1650.69</v>
      </c>
      <c r="F2886" t="s">
        <v>8218</v>
      </c>
      <c r="G2886" t="s">
        <v>8223</v>
      </c>
      <c r="H2886" t="s">
        <v>8245</v>
      </c>
      <c r="I2886">
        <v>1412259660</v>
      </c>
      <c r="J2886">
        <v>1410461299</v>
      </c>
      <c r="K2886" s="14">
        <f t="shared" si="225"/>
        <v>41893.783553240741</v>
      </c>
      <c r="L2886" s="13">
        <f t="shared" si="229"/>
        <v>2014</v>
      </c>
      <c r="M2886" s="14">
        <f t="shared" si="226"/>
        <v>41914.597916666666</v>
      </c>
      <c r="N2886" t="b">
        <v>0</v>
      </c>
      <c r="O2886">
        <v>33</v>
      </c>
      <c r="P2886" t="b">
        <v>1</v>
      </c>
      <c r="Q2886" t="s">
        <v>8269</v>
      </c>
      <c r="R2886" s="10" t="s">
        <v>8315</v>
      </c>
      <c r="S2886" t="s">
        <v>8316</v>
      </c>
      <c r="T2886">
        <f t="shared" si="227"/>
        <v>110</v>
      </c>
      <c r="U2886">
        <f t="shared" si="228"/>
        <v>50.02</v>
      </c>
    </row>
    <row r="2887" spans="1:21" ht="29" x14ac:dyDescent="0.35">
      <c r="A2887">
        <v>3723</v>
      </c>
      <c r="B2887" s="3" t="s">
        <v>3720</v>
      </c>
      <c r="C2887" s="3" t="s">
        <v>7833</v>
      </c>
      <c r="D2887" s="6">
        <v>4500</v>
      </c>
      <c r="E2887" s="8">
        <v>4592</v>
      </c>
      <c r="F2887" t="s">
        <v>8218</v>
      </c>
      <c r="G2887" t="s">
        <v>8224</v>
      </c>
      <c r="H2887" t="s">
        <v>8246</v>
      </c>
      <c r="I2887">
        <v>1417374262</v>
      </c>
      <c r="J2887">
        <v>1414778662</v>
      </c>
      <c r="K2887" s="14">
        <f t="shared" si="225"/>
        <v>41943.753032407411</v>
      </c>
      <c r="L2887" s="13">
        <f t="shared" si="229"/>
        <v>2014</v>
      </c>
      <c r="M2887" s="14">
        <f t="shared" si="226"/>
        <v>41973.794699074075</v>
      </c>
      <c r="N2887" t="b">
        <v>0</v>
      </c>
      <c r="O2887">
        <v>63</v>
      </c>
      <c r="P2887" t="b">
        <v>1</v>
      </c>
      <c r="Q2887" t="s">
        <v>8269</v>
      </c>
      <c r="R2887" s="10" t="s">
        <v>8315</v>
      </c>
      <c r="S2887" t="s">
        <v>8316</v>
      </c>
      <c r="T2887">
        <f t="shared" si="227"/>
        <v>102</v>
      </c>
      <c r="U2887">
        <f t="shared" si="228"/>
        <v>72.89</v>
      </c>
    </row>
    <row r="2888" spans="1:21" ht="58" x14ac:dyDescent="0.35">
      <c r="A2888">
        <v>2868</v>
      </c>
      <c r="B2888" s="3" t="s">
        <v>2868</v>
      </c>
      <c r="C2888" s="3" t="s">
        <v>6978</v>
      </c>
      <c r="D2888" s="6">
        <v>15000</v>
      </c>
      <c r="E2888" s="8">
        <v>6301.76</v>
      </c>
      <c r="F2888" t="s">
        <v>8220</v>
      </c>
      <c r="G2888" t="s">
        <v>8223</v>
      </c>
      <c r="H2888" t="s">
        <v>8245</v>
      </c>
      <c r="I2888">
        <v>1475697054</v>
      </c>
      <c r="J2888">
        <v>1473105054</v>
      </c>
      <c r="K2888" s="14">
        <f t="shared" si="225"/>
        <v>42618.827013888891</v>
      </c>
      <c r="L2888" s="13">
        <f t="shared" si="229"/>
        <v>2016</v>
      </c>
      <c r="M2888" s="14">
        <f t="shared" si="226"/>
        <v>42648.827013888891</v>
      </c>
      <c r="N2888" t="b">
        <v>0</v>
      </c>
      <c r="O2888">
        <v>60</v>
      </c>
      <c r="P2888" t="b">
        <v>0</v>
      </c>
      <c r="Q2888" t="s">
        <v>8269</v>
      </c>
      <c r="R2888" s="10" t="s">
        <v>8315</v>
      </c>
      <c r="S2888" t="s">
        <v>8316</v>
      </c>
      <c r="T2888">
        <f t="shared" si="227"/>
        <v>42</v>
      </c>
      <c r="U2888">
        <f t="shared" si="228"/>
        <v>105.03</v>
      </c>
    </row>
    <row r="2889" spans="1:21" ht="43.5" x14ac:dyDescent="0.35">
      <c r="A2889">
        <v>1300</v>
      </c>
      <c r="B2889" s="3" t="s">
        <v>1301</v>
      </c>
      <c r="C2889" s="3" t="s">
        <v>5410</v>
      </c>
      <c r="D2889" s="6">
        <v>3000</v>
      </c>
      <c r="E2889" s="8">
        <v>4050</v>
      </c>
      <c r="F2889" t="s">
        <v>8218</v>
      </c>
      <c r="G2889" t="s">
        <v>8223</v>
      </c>
      <c r="H2889" t="s">
        <v>8245</v>
      </c>
      <c r="I2889">
        <v>1464807420</v>
      </c>
      <c r="J2889">
        <v>1461427938</v>
      </c>
      <c r="K2889" s="14">
        <f t="shared" si="225"/>
        <v>42483.675208333334</v>
      </c>
      <c r="L2889" s="13">
        <f t="shared" si="229"/>
        <v>2016</v>
      </c>
      <c r="M2889" s="14">
        <f t="shared" si="226"/>
        <v>42522.789583333331</v>
      </c>
      <c r="N2889" t="b">
        <v>0</v>
      </c>
      <c r="O2889">
        <v>24</v>
      </c>
      <c r="P2889" t="b">
        <v>1</v>
      </c>
      <c r="Q2889" t="s">
        <v>8269</v>
      </c>
      <c r="R2889" s="10" t="s">
        <v>8315</v>
      </c>
      <c r="S2889" t="s">
        <v>8316</v>
      </c>
      <c r="T2889">
        <f t="shared" si="227"/>
        <v>135</v>
      </c>
      <c r="U2889">
        <f t="shared" si="228"/>
        <v>168.75</v>
      </c>
    </row>
    <row r="2890" spans="1:21" ht="43.5" x14ac:dyDescent="0.35">
      <c r="A2890">
        <v>3430</v>
      </c>
      <c r="B2890" s="3" t="s">
        <v>3429</v>
      </c>
      <c r="C2890" s="3" t="s">
        <v>7540</v>
      </c>
      <c r="D2890" s="6">
        <v>2000</v>
      </c>
      <c r="E2890" s="8">
        <v>2170.9899999999998</v>
      </c>
      <c r="F2890" t="s">
        <v>8218</v>
      </c>
      <c r="G2890" t="s">
        <v>8224</v>
      </c>
      <c r="H2890" t="s">
        <v>8246</v>
      </c>
      <c r="I2890">
        <v>1406760101</v>
      </c>
      <c r="J2890">
        <v>1404168101</v>
      </c>
      <c r="K2890" s="14">
        <f t="shared" ref="K2890:K2953" si="230">(((J2890/60)/60)/24)+DATE(1970,1,1)</f>
        <v>41820.945613425924</v>
      </c>
      <c r="L2890" s="13">
        <f t="shared" si="229"/>
        <v>2014</v>
      </c>
      <c r="M2890" s="14">
        <f t="shared" ref="M2890:M2953" si="231">(((I2890/60)/60)/24)+DATE(1970,1,1)</f>
        <v>41850.945613425924</v>
      </c>
      <c r="N2890" t="b">
        <v>0</v>
      </c>
      <c r="O2890">
        <v>72</v>
      </c>
      <c r="P2890" t="b">
        <v>1</v>
      </c>
      <c r="Q2890" t="s">
        <v>8269</v>
      </c>
      <c r="R2890" s="10" t="s">
        <v>8315</v>
      </c>
      <c r="S2890" t="s">
        <v>8316</v>
      </c>
      <c r="T2890">
        <f t="shared" ref="T2890:T2953" si="232">ROUND(E2890/D2890*100,0)</f>
        <v>109</v>
      </c>
      <c r="U2890">
        <f t="shared" ref="U2890:U2953" si="233">IFERROR(ROUND(E2890/O2890,2),0)</f>
        <v>30.15</v>
      </c>
    </row>
    <row r="2891" spans="1:21" ht="43.5" x14ac:dyDescent="0.35">
      <c r="A2891">
        <v>3359</v>
      </c>
      <c r="B2891" s="3" t="s">
        <v>3358</v>
      </c>
      <c r="C2891" s="3" t="s">
        <v>7469</v>
      </c>
      <c r="D2891" s="6">
        <v>4000</v>
      </c>
      <c r="E2891" s="8">
        <v>4250</v>
      </c>
      <c r="F2891" t="s">
        <v>8218</v>
      </c>
      <c r="G2891" t="s">
        <v>8223</v>
      </c>
      <c r="H2891" t="s">
        <v>8245</v>
      </c>
      <c r="I2891">
        <v>1487985734</v>
      </c>
      <c r="J2891">
        <v>1484097734</v>
      </c>
      <c r="K2891" s="14">
        <f t="shared" si="230"/>
        <v>42746.057106481487</v>
      </c>
      <c r="L2891" s="13">
        <f t="shared" si="229"/>
        <v>2017</v>
      </c>
      <c r="M2891" s="14">
        <f t="shared" si="231"/>
        <v>42791.057106481487</v>
      </c>
      <c r="N2891" t="b">
        <v>0</v>
      </c>
      <c r="O2891">
        <v>23</v>
      </c>
      <c r="P2891" t="b">
        <v>1</v>
      </c>
      <c r="Q2891" t="s">
        <v>8269</v>
      </c>
      <c r="R2891" s="10" t="s">
        <v>8315</v>
      </c>
      <c r="S2891" t="s">
        <v>8316</v>
      </c>
      <c r="T2891">
        <f t="shared" si="232"/>
        <v>106</v>
      </c>
      <c r="U2891">
        <f t="shared" si="233"/>
        <v>184.78</v>
      </c>
    </row>
    <row r="2892" spans="1:21" ht="43.5" x14ac:dyDescent="0.35">
      <c r="A2892">
        <v>3981</v>
      </c>
      <c r="B2892" s="3" t="s">
        <v>3358</v>
      </c>
      <c r="C2892" s="3" t="s">
        <v>7469</v>
      </c>
      <c r="D2892" s="6">
        <v>30000</v>
      </c>
      <c r="E2892" s="8">
        <v>1225</v>
      </c>
      <c r="F2892" t="s">
        <v>8220</v>
      </c>
      <c r="G2892" t="s">
        <v>8223</v>
      </c>
      <c r="H2892" t="s">
        <v>8245</v>
      </c>
      <c r="I2892">
        <v>1468729149</v>
      </c>
      <c r="J2892">
        <v>1463545149</v>
      </c>
      <c r="K2892" s="14">
        <f t="shared" si="230"/>
        <v>42508.179965277777</v>
      </c>
      <c r="L2892" s="13">
        <f t="shared" si="229"/>
        <v>2016</v>
      </c>
      <c r="M2892" s="14">
        <f t="shared" si="231"/>
        <v>42568.179965277777</v>
      </c>
      <c r="N2892" t="b">
        <v>0</v>
      </c>
      <c r="O2892">
        <v>7</v>
      </c>
      <c r="P2892" t="b">
        <v>0</v>
      </c>
      <c r="Q2892" t="s">
        <v>8269</v>
      </c>
      <c r="R2892" s="10" t="s">
        <v>8315</v>
      </c>
      <c r="S2892" t="s">
        <v>8316</v>
      </c>
      <c r="T2892">
        <f t="shared" si="232"/>
        <v>4</v>
      </c>
      <c r="U2892">
        <f t="shared" si="233"/>
        <v>175</v>
      </c>
    </row>
    <row r="2893" spans="1:21" ht="43.5" x14ac:dyDescent="0.35">
      <c r="A2893">
        <v>2880</v>
      </c>
      <c r="B2893" s="3" t="s">
        <v>2880</v>
      </c>
      <c r="C2893" s="3" t="s">
        <v>6990</v>
      </c>
      <c r="D2893" s="6">
        <v>12000</v>
      </c>
      <c r="E2893" s="8">
        <v>2800</v>
      </c>
      <c r="F2893" t="s">
        <v>8220</v>
      </c>
      <c r="G2893" t="s">
        <v>8223</v>
      </c>
      <c r="H2893" t="s">
        <v>8245</v>
      </c>
      <c r="I2893">
        <v>1440090300</v>
      </c>
      <c r="J2893">
        <v>1436305452</v>
      </c>
      <c r="K2893" s="14">
        <f t="shared" si="230"/>
        <v>42192.905694444446</v>
      </c>
      <c r="L2893" s="13">
        <f t="shared" si="229"/>
        <v>2015</v>
      </c>
      <c r="M2893" s="14">
        <f t="shared" si="231"/>
        <v>42236.711805555555</v>
      </c>
      <c r="N2893" t="b">
        <v>0</v>
      </c>
      <c r="O2893">
        <v>29</v>
      </c>
      <c r="P2893" t="b">
        <v>0</v>
      </c>
      <c r="Q2893" t="s">
        <v>8269</v>
      </c>
      <c r="R2893" s="10" t="s">
        <v>8315</v>
      </c>
      <c r="S2893" t="s">
        <v>8316</v>
      </c>
      <c r="T2893">
        <f t="shared" si="232"/>
        <v>23</v>
      </c>
      <c r="U2893">
        <f t="shared" si="233"/>
        <v>96.55</v>
      </c>
    </row>
    <row r="2894" spans="1:21" ht="58" x14ac:dyDescent="0.35">
      <c r="A2894">
        <v>3144</v>
      </c>
      <c r="B2894" s="3" t="s">
        <v>3144</v>
      </c>
      <c r="C2894" s="3" t="s">
        <v>7254</v>
      </c>
      <c r="D2894" s="6">
        <v>10000</v>
      </c>
      <c r="E2894" s="8">
        <v>7540</v>
      </c>
      <c r="F2894" t="s">
        <v>8221</v>
      </c>
      <c r="G2894" t="s">
        <v>8223</v>
      </c>
      <c r="H2894" t="s">
        <v>8245</v>
      </c>
      <c r="I2894">
        <v>1489903200</v>
      </c>
      <c r="J2894">
        <v>1488459307</v>
      </c>
      <c r="K2894" s="14">
        <f t="shared" si="230"/>
        <v>42796.538275462968</v>
      </c>
      <c r="L2894" s="13">
        <f t="shared" si="229"/>
        <v>2017</v>
      </c>
      <c r="M2894" s="14">
        <f t="shared" si="231"/>
        <v>42813.25</v>
      </c>
      <c r="N2894" t="b">
        <v>0</v>
      </c>
      <c r="O2894">
        <v>30</v>
      </c>
      <c r="P2894" t="b">
        <v>0</v>
      </c>
      <c r="Q2894" t="s">
        <v>8269</v>
      </c>
      <c r="R2894" s="10" t="s">
        <v>8315</v>
      </c>
      <c r="S2894" t="s">
        <v>8316</v>
      </c>
      <c r="T2894">
        <f t="shared" si="232"/>
        <v>75</v>
      </c>
      <c r="U2894">
        <f t="shared" si="233"/>
        <v>251.33</v>
      </c>
    </row>
    <row r="2895" spans="1:21" ht="29" x14ac:dyDescent="0.35">
      <c r="A2895">
        <v>2782</v>
      </c>
      <c r="B2895" s="3" t="s">
        <v>2782</v>
      </c>
      <c r="C2895" s="3" t="s">
        <v>6892</v>
      </c>
      <c r="D2895" s="6">
        <v>1000</v>
      </c>
      <c r="E2895" s="8">
        <v>1200</v>
      </c>
      <c r="F2895" t="s">
        <v>8218</v>
      </c>
      <c r="G2895" t="s">
        <v>8223</v>
      </c>
      <c r="H2895" t="s">
        <v>8245</v>
      </c>
      <c r="I2895">
        <v>1424149140</v>
      </c>
      <c r="J2895">
        <v>1421964718</v>
      </c>
      <c r="K2895" s="14">
        <f t="shared" si="230"/>
        <v>42026.924976851849</v>
      </c>
      <c r="L2895" s="13">
        <f t="shared" si="229"/>
        <v>2015</v>
      </c>
      <c r="M2895" s="14">
        <f t="shared" si="231"/>
        <v>42052.207638888889</v>
      </c>
      <c r="N2895" t="b">
        <v>0</v>
      </c>
      <c r="O2895">
        <v>18</v>
      </c>
      <c r="P2895" t="b">
        <v>1</v>
      </c>
      <c r="Q2895" t="s">
        <v>8269</v>
      </c>
      <c r="R2895" s="10" t="s">
        <v>8315</v>
      </c>
      <c r="S2895" t="s">
        <v>8316</v>
      </c>
      <c r="T2895">
        <f t="shared" si="232"/>
        <v>120</v>
      </c>
      <c r="U2895">
        <f t="shared" si="233"/>
        <v>66.67</v>
      </c>
    </row>
    <row r="2896" spans="1:21" ht="58" x14ac:dyDescent="0.35">
      <c r="A2896">
        <v>3164</v>
      </c>
      <c r="B2896" s="3" t="s">
        <v>3164</v>
      </c>
      <c r="C2896" s="3" t="s">
        <v>7274</v>
      </c>
      <c r="D2896" s="6">
        <v>2500</v>
      </c>
      <c r="E2896" s="8">
        <v>2669</v>
      </c>
      <c r="F2896" t="s">
        <v>8218</v>
      </c>
      <c r="G2896" t="s">
        <v>8223</v>
      </c>
      <c r="H2896" t="s">
        <v>8245</v>
      </c>
      <c r="I2896">
        <v>1402341615</v>
      </c>
      <c r="J2896">
        <v>1399490415</v>
      </c>
      <c r="K2896" s="14">
        <f t="shared" si="230"/>
        <v>41766.80572916667</v>
      </c>
      <c r="L2896" s="13">
        <f t="shared" si="229"/>
        <v>2014</v>
      </c>
      <c r="M2896" s="14">
        <f t="shared" si="231"/>
        <v>41799.80572916667</v>
      </c>
      <c r="N2896" t="b">
        <v>1</v>
      </c>
      <c r="O2896">
        <v>71</v>
      </c>
      <c r="P2896" t="b">
        <v>1</v>
      </c>
      <c r="Q2896" t="s">
        <v>8269</v>
      </c>
      <c r="R2896" s="10" t="s">
        <v>8315</v>
      </c>
      <c r="S2896" t="s">
        <v>8316</v>
      </c>
      <c r="T2896">
        <f t="shared" si="232"/>
        <v>107</v>
      </c>
      <c r="U2896">
        <f t="shared" si="233"/>
        <v>37.590000000000003</v>
      </c>
    </row>
    <row r="2897" spans="1:21" ht="58" x14ac:dyDescent="0.35">
      <c r="A2897">
        <v>3834</v>
      </c>
      <c r="B2897" s="3" t="s">
        <v>3831</v>
      </c>
      <c r="C2897" s="3" t="s">
        <v>7943</v>
      </c>
      <c r="D2897" s="6">
        <v>3000</v>
      </c>
      <c r="E2897" s="8">
        <v>3271</v>
      </c>
      <c r="F2897" t="s">
        <v>8218</v>
      </c>
      <c r="G2897" t="s">
        <v>8224</v>
      </c>
      <c r="H2897" t="s">
        <v>8246</v>
      </c>
      <c r="I2897">
        <v>1434624067</v>
      </c>
      <c r="J2897">
        <v>1432032067</v>
      </c>
      <c r="K2897" s="14">
        <f t="shared" si="230"/>
        <v>42143.445219907408</v>
      </c>
      <c r="L2897" s="13">
        <f t="shared" si="229"/>
        <v>2015</v>
      </c>
      <c r="M2897" s="14">
        <f t="shared" si="231"/>
        <v>42173.445219907408</v>
      </c>
      <c r="N2897" t="b">
        <v>0</v>
      </c>
      <c r="O2897">
        <v>57</v>
      </c>
      <c r="P2897" t="b">
        <v>1</v>
      </c>
      <c r="Q2897" t="s">
        <v>8269</v>
      </c>
      <c r="R2897" s="10" t="s">
        <v>8315</v>
      </c>
      <c r="S2897" t="s">
        <v>8316</v>
      </c>
      <c r="T2897">
        <f t="shared" si="232"/>
        <v>109</v>
      </c>
      <c r="U2897">
        <f t="shared" si="233"/>
        <v>57.39</v>
      </c>
    </row>
    <row r="2898" spans="1:21" ht="43.5" x14ac:dyDescent="0.35">
      <c r="A2898">
        <v>3356</v>
      </c>
      <c r="B2898" s="3" t="s">
        <v>3355</v>
      </c>
      <c r="C2898" s="3" t="s">
        <v>7466</v>
      </c>
      <c r="D2898" s="6">
        <v>1500</v>
      </c>
      <c r="E2898" s="8">
        <v>1521</v>
      </c>
      <c r="F2898" t="s">
        <v>8218</v>
      </c>
      <c r="G2898" t="s">
        <v>8224</v>
      </c>
      <c r="H2898" t="s">
        <v>8246</v>
      </c>
      <c r="I2898">
        <v>1468611272</v>
      </c>
      <c r="J2898">
        <v>1466019272</v>
      </c>
      <c r="K2898" s="14">
        <f t="shared" si="230"/>
        <v>42536.815648148149</v>
      </c>
      <c r="L2898" s="13">
        <f t="shared" si="229"/>
        <v>2016</v>
      </c>
      <c r="M2898" s="14">
        <f t="shared" si="231"/>
        <v>42566.815648148149</v>
      </c>
      <c r="N2898" t="b">
        <v>0</v>
      </c>
      <c r="O2898">
        <v>27</v>
      </c>
      <c r="P2898" t="b">
        <v>1</v>
      </c>
      <c r="Q2898" t="s">
        <v>8269</v>
      </c>
      <c r="R2898" s="10" t="s">
        <v>8315</v>
      </c>
      <c r="S2898" t="s">
        <v>8316</v>
      </c>
      <c r="T2898">
        <f t="shared" si="232"/>
        <v>101</v>
      </c>
      <c r="U2898">
        <f t="shared" si="233"/>
        <v>56.33</v>
      </c>
    </row>
    <row r="2899" spans="1:21" ht="29" x14ac:dyDescent="0.35">
      <c r="A2899">
        <v>3904</v>
      </c>
      <c r="B2899" s="3" t="s">
        <v>3901</v>
      </c>
      <c r="C2899" s="3" t="s">
        <v>8012</v>
      </c>
      <c r="D2899" s="6">
        <v>10000</v>
      </c>
      <c r="E2899" s="8">
        <v>3</v>
      </c>
      <c r="F2899" t="s">
        <v>8220</v>
      </c>
      <c r="G2899" t="s">
        <v>8223</v>
      </c>
      <c r="H2899" t="s">
        <v>8245</v>
      </c>
      <c r="I2899">
        <v>1429074240</v>
      </c>
      <c r="J2899">
        <v>1427866200</v>
      </c>
      <c r="K2899" s="14">
        <f t="shared" si="230"/>
        <v>42095.229166666672</v>
      </c>
      <c r="L2899" s="13">
        <f t="shared" si="229"/>
        <v>2015</v>
      </c>
      <c r="M2899" s="14">
        <f t="shared" si="231"/>
        <v>42109.211111111115</v>
      </c>
      <c r="N2899" t="b">
        <v>0</v>
      </c>
      <c r="O2899">
        <v>2</v>
      </c>
      <c r="P2899" t="b">
        <v>0</v>
      </c>
      <c r="Q2899" t="s">
        <v>8269</v>
      </c>
      <c r="R2899" s="10" t="s">
        <v>8315</v>
      </c>
      <c r="S2899" t="s">
        <v>8316</v>
      </c>
      <c r="T2899">
        <f t="shared" si="232"/>
        <v>0</v>
      </c>
      <c r="U2899">
        <f t="shared" si="233"/>
        <v>1.5</v>
      </c>
    </row>
    <row r="2900" spans="1:21" ht="43.5" x14ac:dyDescent="0.35">
      <c r="A2900">
        <v>4082</v>
      </c>
      <c r="B2900" s="3" t="s">
        <v>4078</v>
      </c>
      <c r="C2900" s="3" t="s">
        <v>8185</v>
      </c>
      <c r="D2900" s="6">
        <v>150</v>
      </c>
      <c r="E2900" s="8">
        <v>3</v>
      </c>
      <c r="F2900" t="s">
        <v>8220</v>
      </c>
      <c r="G2900" t="s">
        <v>8223</v>
      </c>
      <c r="H2900" t="s">
        <v>8245</v>
      </c>
      <c r="I2900">
        <v>1447542000</v>
      </c>
      <c r="J2900">
        <v>1446179553</v>
      </c>
      <c r="K2900" s="14">
        <f t="shared" si="230"/>
        <v>42307.189270833333</v>
      </c>
      <c r="L2900" s="13">
        <f t="shared" si="229"/>
        <v>2015</v>
      </c>
      <c r="M2900" s="14">
        <f t="shared" si="231"/>
        <v>42322.958333333328</v>
      </c>
      <c r="N2900" t="b">
        <v>0</v>
      </c>
      <c r="O2900">
        <v>2</v>
      </c>
      <c r="P2900" t="b">
        <v>0</v>
      </c>
      <c r="Q2900" t="s">
        <v>8269</v>
      </c>
      <c r="R2900" s="10" t="s">
        <v>8315</v>
      </c>
      <c r="S2900" t="s">
        <v>8316</v>
      </c>
      <c r="T2900">
        <f t="shared" si="232"/>
        <v>2</v>
      </c>
      <c r="U2900">
        <f t="shared" si="233"/>
        <v>1.5</v>
      </c>
    </row>
    <row r="2901" spans="1:21" ht="58" x14ac:dyDescent="0.35">
      <c r="A2901">
        <v>3838</v>
      </c>
      <c r="B2901" s="3" t="s">
        <v>3835</v>
      </c>
      <c r="C2901" s="3" t="s">
        <v>7947</v>
      </c>
      <c r="D2901" s="6">
        <v>100000</v>
      </c>
      <c r="E2901" s="8">
        <v>100824</v>
      </c>
      <c r="F2901" t="s">
        <v>8218</v>
      </c>
      <c r="G2901" t="s">
        <v>8234</v>
      </c>
      <c r="H2901" t="s">
        <v>8254</v>
      </c>
      <c r="I2901">
        <v>1432314209</v>
      </c>
      <c r="J2901">
        <v>1429722209</v>
      </c>
      <c r="K2901" s="14">
        <f t="shared" si="230"/>
        <v>42116.710752314815</v>
      </c>
      <c r="L2901" s="13">
        <f t="shared" si="229"/>
        <v>2015</v>
      </c>
      <c r="M2901" s="14">
        <f t="shared" si="231"/>
        <v>42146.710752314815</v>
      </c>
      <c r="N2901" t="b">
        <v>0</v>
      </c>
      <c r="O2901">
        <v>100</v>
      </c>
      <c r="P2901" t="b">
        <v>1</v>
      </c>
      <c r="Q2901" t="s">
        <v>8269</v>
      </c>
      <c r="R2901" s="10" t="s">
        <v>8315</v>
      </c>
      <c r="S2901" t="s">
        <v>8316</v>
      </c>
      <c r="T2901">
        <f t="shared" si="232"/>
        <v>101</v>
      </c>
      <c r="U2901">
        <f t="shared" si="233"/>
        <v>1008.24</v>
      </c>
    </row>
    <row r="2902" spans="1:21" ht="43.5" x14ac:dyDescent="0.35">
      <c r="A2902">
        <v>3587</v>
      </c>
      <c r="B2902" s="3" t="s">
        <v>3586</v>
      </c>
      <c r="C2902" s="3" t="s">
        <v>7697</v>
      </c>
      <c r="D2902" s="6">
        <v>500</v>
      </c>
      <c r="E2902" s="8">
        <v>633</v>
      </c>
      <c r="F2902" t="s">
        <v>8218</v>
      </c>
      <c r="G2902" t="s">
        <v>8224</v>
      </c>
      <c r="H2902" t="s">
        <v>8246</v>
      </c>
      <c r="I2902">
        <v>1467054000</v>
      </c>
      <c r="J2902">
        <v>1463144254</v>
      </c>
      <c r="K2902" s="14">
        <f t="shared" si="230"/>
        <v>42503.539976851855</v>
      </c>
      <c r="L2902" s="13">
        <f t="shared" si="229"/>
        <v>2016</v>
      </c>
      <c r="M2902" s="14">
        <f t="shared" si="231"/>
        <v>42548.791666666672</v>
      </c>
      <c r="N2902" t="b">
        <v>0</v>
      </c>
      <c r="O2902">
        <v>28</v>
      </c>
      <c r="P2902" t="b">
        <v>1</v>
      </c>
      <c r="Q2902" t="s">
        <v>8269</v>
      </c>
      <c r="R2902" s="10" t="s">
        <v>8315</v>
      </c>
      <c r="S2902" t="s">
        <v>8316</v>
      </c>
      <c r="T2902">
        <f t="shared" si="232"/>
        <v>127</v>
      </c>
      <c r="U2902">
        <f t="shared" si="233"/>
        <v>22.61</v>
      </c>
    </row>
    <row r="2903" spans="1:21" ht="43.5" x14ac:dyDescent="0.35">
      <c r="A2903">
        <v>3258</v>
      </c>
      <c r="B2903" s="3" t="s">
        <v>3258</v>
      </c>
      <c r="C2903" s="3" t="s">
        <v>7368</v>
      </c>
      <c r="D2903" s="6">
        <v>7000</v>
      </c>
      <c r="E2903" s="8">
        <v>7365</v>
      </c>
      <c r="F2903" t="s">
        <v>8218</v>
      </c>
      <c r="G2903" t="s">
        <v>8223</v>
      </c>
      <c r="H2903" t="s">
        <v>8245</v>
      </c>
      <c r="I2903">
        <v>1420751861</v>
      </c>
      <c r="J2903">
        <v>1418159861</v>
      </c>
      <c r="K2903" s="14">
        <f t="shared" si="230"/>
        <v>41982.887280092589</v>
      </c>
      <c r="L2903" s="13">
        <f t="shared" si="229"/>
        <v>2014</v>
      </c>
      <c r="M2903" s="14">
        <f t="shared" si="231"/>
        <v>42012.887280092589</v>
      </c>
      <c r="N2903" t="b">
        <v>1</v>
      </c>
      <c r="O2903">
        <v>75</v>
      </c>
      <c r="P2903" t="b">
        <v>1</v>
      </c>
      <c r="Q2903" t="s">
        <v>8269</v>
      </c>
      <c r="R2903" s="10" t="s">
        <v>8315</v>
      </c>
      <c r="S2903" t="s">
        <v>8316</v>
      </c>
      <c r="T2903">
        <f t="shared" si="232"/>
        <v>105</v>
      </c>
      <c r="U2903">
        <f t="shared" si="233"/>
        <v>98.2</v>
      </c>
    </row>
    <row r="2904" spans="1:21" ht="58" x14ac:dyDescent="0.35">
      <c r="A2904">
        <v>3560</v>
      </c>
      <c r="B2904" s="3" t="s">
        <v>3559</v>
      </c>
      <c r="C2904" s="3" t="s">
        <v>7670</v>
      </c>
      <c r="D2904" s="6">
        <v>3200</v>
      </c>
      <c r="E2904" s="8">
        <v>3470</v>
      </c>
      <c r="F2904" t="s">
        <v>8218</v>
      </c>
      <c r="G2904" t="s">
        <v>8228</v>
      </c>
      <c r="H2904" t="s">
        <v>8250</v>
      </c>
      <c r="I2904">
        <v>1432694700</v>
      </c>
      <c r="J2904">
        <v>1429651266</v>
      </c>
      <c r="K2904" s="14">
        <f t="shared" si="230"/>
        <v>42115.889652777783</v>
      </c>
      <c r="L2904" s="13">
        <f t="shared" si="229"/>
        <v>2015</v>
      </c>
      <c r="M2904" s="14">
        <f t="shared" si="231"/>
        <v>42151.114583333328</v>
      </c>
      <c r="N2904" t="b">
        <v>0</v>
      </c>
      <c r="O2904">
        <v>74</v>
      </c>
      <c r="P2904" t="b">
        <v>1</v>
      </c>
      <c r="Q2904" t="s">
        <v>8269</v>
      </c>
      <c r="R2904" s="10" t="s">
        <v>8315</v>
      </c>
      <c r="S2904" t="s">
        <v>8316</v>
      </c>
      <c r="T2904">
        <f t="shared" si="232"/>
        <v>108</v>
      </c>
      <c r="U2904">
        <f t="shared" si="233"/>
        <v>46.89</v>
      </c>
    </row>
    <row r="2905" spans="1:21" ht="43.5" x14ac:dyDescent="0.35">
      <c r="A2905">
        <v>3519</v>
      </c>
      <c r="B2905" s="3" t="s">
        <v>3518</v>
      </c>
      <c r="C2905" s="3" t="s">
        <v>7629</v>
      </c>
      <c r="D2905" s="6">
        <v>2000</v>
      </c>
      <c r="E2905" s="8">
        <v>2027</v>
      </c>
      <c r="F2905" t="s">
        <v>8218</v>
      </c>
      <c r="G2905" t="s">
        <v>8224</v>
      </c>
      <c r="H2905" t="s">
        <v>8246</v>
      </c>
      <c r="I2905">
        <v>1425478950</v>
      </c>
      <c r="J2905">
        <v>1422886950</v>
      </c>
      <c r="K2905" s="14">
        <f t="shared" si="230"/>
        <v>42037.598958333328</v>
      </c>
      <c r="L2905" s="13">
        <f t="shared" si="229"/>
        <v>2015</v>
      </c>
      <c r="M2905" s="14">
        <f t="shared" si="231"/>
        <v>42067.598958333328</v>
      </c>
      <c r="N2905" t="b">
        <v>0</v>
      </c>
      <c r="O2905">
        <v>28</v>
      </c>
      <c r="P2905" t="b">
        <v>1</v>
      </c>
      <c r="Q2905" t="s">
        <v>8269</v>
      </c>
      <c r="R2905" s="10" t="s">
        <v>8315</v>
      </c>
      <c r="S2905" t="s">
        <v>8316</v>
      </c>
      <c r="T2905">
        <f t="shared" si="232"/>
        <v>101</v>
      </c>
      <c r="U2905">
        <f t="shared" si="233"/>
        <v>72.39</v>
      </c>
    </row>
    <row r="2906" spans="1:21" ht="43.5" x14ac:dyDescent="0.35">
      <c r="A2906">
        <v>3592</v>
      </c>
      <c r="B2906" s="3" t="s">
        <v>3591</v>
      </c>
      <c r="C2906" s="3" t="s">
        <v>7702</v>
      </c>
      <c r="D2906" s="6">
        <v>2000</v>
      </c>
      <c r="E2906" s="8">
        <v>2545</v>
      </c>
      <c r="F2906" t="s">
        <v>8218</v>
      </c>
      <c r="G2906" t="s">
        <v>8223</v>
      </c>
      <c r="H2906" t="s">
        <v>8245</v>
      </c>
      <c r="I2906">
        <v>1423630740</v>
      </c>
      <c r="J2906">
        <v>1418673307</v>
      </c>
      <c r="K2906" s="14">
        <f t="shared" si="230"/>
        <v>41988.829942129625</v>
      </c>
      <c r="L2906" s="13">
        <f t="shared" si="229"/>
        <v>2014</v>
      </c>
      <c r="M2906" s="14">
        <f t="shared" si="231"/>
        <v>42046.207638888889</v>
      </c>
      <c r="N2906" t="b">
        <v>0</v>
      </c>
      <c r="O2906">
        <v>35</v>
      </c>
      <c r="P2906" t="b">
        <v>1</v>
      </c>
      <c r="Q2906" t="s">
        <v>8269</v>
      </c>
      <c r="R2906" s="10" t="s">
        <v>8315</v>
      </c>
      <c r="S2906" t="s">
        <v>8316</v>
      </c>
      <c r="T2906">
        <f t="shared" si="232"/>
        <v>127</v>
      </c>
      <c r="U2906">
        <f t="shared" si="233"/>
        <v>72.709999999999994</v>
      </c>
    </row>
    <row r="2907" spans="1:21" ht="58" x14ac:dyDescent="0.35">
      <c r="A2907">
        <v>2977</v>
      </c>
      <c r="B2907" s="3" t="s">
        <v>2977</v>
      </c>
      <c r="C2907" s="3" t="s">
        <v>7087</v>
      </c>
      <c r="D2907" s="6">
        <v>3000</v>
      </c>
      <c r="E2907" s="8">
        <v>3407</v>
      </c>
      <c r="F2907" t="s">
        <v>8218</v>
      </c>
      <c r="G2907" t="s">
        <v>8223</v>
      </c>
      <c r="H2907" t="s">
        <v>8245</v>
      </c>
      <c r="I2907">
        <v>1427076840</v>
      </c>
      <c r="J2907">
        <v>1421960934</v>
      </c>
      <c r="K2907" s="14">
        <f t="shared" si="230"/>
        <v>42026.88118055556</v>
      </c>
      <c r="L2907" s="13">
        <f t="shared" si="229"/>
        <v>2015</v>
      </c>
      <c r="M2907" s="14">
        <f t="shared" si="231"/>
        <v>42086.093055555553</v>
      </c>
      <c r="N2907" t="b">
        <v>0</v>
      </c>
      <c r="O2907">
        <v>30</v>
      </c>
      <c r="P2907" t="b">
        <v>1</v>
      </c>
      <c r="Q2907" t="s">
        <v>8269</v>
      </c>
      <c r="R2907" s="10" t="s">
        <v>8315</v>
      </c>
      <c r="S2907" t="s">
        <v>8316</v>
      </c>
      <c r="T2907">
        <f t="shared" si="232"/>
        <v>114</v>
      </c>
      <c r="U2907">
        <f t="shared" si="233"/>
        <v>113.57</v>
      </c>
    </row>
    <row r="2908" spans="1:21" ht="58" x14ac:dyDescent="0.35">
      <c r="A2908">
        <v>3352</v>
      </c>
      <c r="B2908" s="3" t="s">
        <v>3351</v>
      </c>
      <c r="C2908" s="3" t="s">
        <v>7462</v>
      </c>
      <c r="D2908" s="6">
        <v>5000</v>
      </c>
      <c r="E2908" s="8">
        <v>5376</v>
      </c>
      <c r="F2908" t="s">
        <v>8218</v>
      </c>
      <c r="G2908" t="s">
        <v>8224</v>
      </c>
      <c r="H2908" t="s">
        <v>8246</v>
      </c>
      <c r="I2908">
        <v>1467414000</v>
      </c>
      <c r="J2908">
        <v>1462492178</v>
      </c>
      <c r="K2908" s="14">
        <f t="shared" si="230"/>
        <v>42495.992800925931</v>
      </c>
      <c r="L2908" s="13">
        <f t="shared" si="229"/>
        <v>2016</v>
      </c>
      <c r="M2908" s="14">
        <f t="shared" si="231"/>
        <v>42552.958333333328</v>
      </c>
      <c r="N2908" t="b">
        <v>0</v>
      </c>
      <c r="O2908">
        <v>70</v>
      </c>
      <c r="P2908" t="b">
        <v>1</v>
      </c>
      <c r="Q2908" t="s">
        <v>8269</v>
      </c>
      <c r="R2908" s="10" t="s">
        <v>8315</v>
      </c>
      <c r="S2908" t="s">
        <v>8316</v>
      </c>
      <c r="T2908">
        <f t="shared" si="232"/>
        <v>108</v>
      </c>
      <c r="U2908">
        <f t="shared" si="233"/>
        <v>76.8</v>
      </c>
    </row>
    <row r="2909" spans="1:21" ht="43.5" x14ac:dyDescent="0.35">
      <c r="A2909">
        <v>3163</v>
      </c>
      <c r="B2909" s="3" t="s">
        <v>3163</v>
      </c>
      <c r="C2909" s="3" t="s">
        <v>7273</v>
      </c>
      <c r="D2909" s="6">
        <v>13000</v>
      </c>
      <c r="E2909" s="8">
        <v>14450</v>
      </c>
      <c r="F2909" t="s">
        <v>8218</v>
      </c>
      <c r="G2909" t="s">
        <v>8223</v>
      </c>
      <c r="H2909" t="s">
        <v>8245</v>
      </c>
      <c r="I2909">
        <v>1402855525</v>
      </c>
      <c r="J2909">
        <v>1400263525</v>
      </c>
      <c r="K2909" s="14">
        <f t="shared" si="230"/>
        <v>41775.753761574073</v>
      </c>
      <c r="L2909" s="13">
        <f t="shared" si="229"/>
        <v>2014</v>
      </c>
      <c r="M2909" s="14">
        <f t="shared" si="231"/>
        <v>41805.753761574073</v>
      </c>
      <c r="N2909" t="b">
        <v>1</v>
      </c>
      <c r="O2909">
        <v>72</v>
      </c>
      <c r="P2909" t="b">
        <v>1</v>
      </c>
      <c r="Q2909" t="s">
        <v>8269</v>
      </c>
      <c r="R2909" s="10" t="s">
        <v>8315</v>
      </c>
      <c r="S2909" t="s">
        <v>8316</v>
      </c>
      <c r="T2909">
        <f t="shared" si="232"/>
        <v>111</v>
      </c>
      <c r="U2909">
        <f t="shared" si="233"/>
        <v>200.69</v>
      </c>
    </row>
    <row r="2910" spans="1:21" ht="43.5" x14ac:dyDescent="0.35">
      <c r="A2910">
        <v>2810</v>
      </c>
      <c r="B2910" s="3" t="s">
        <v>2810</v>
      </c>
      <c r="C2910" s="3" t="s">
        <v>6920</v>
      </c>
      <c r="D2910" s="6">
        <v>2500</v>
      </c>
      <c r="E2910" s="8">
        <v>2705</v>
      </c>
      <c r="F2910" t="s">
        <v>8218</v>
      </c>
      <c r="G2910" t="s">
        <v>8223</v>
      </c>
      <c r="H2910" t="s">
        <v>8245</v>
      </c>
      <c r="I2910">
        <v>1401595140</v>
      </c>
      <c r="J2910">
        <v>1398828064</v>
      </c>
      <c r="K2910" s="14">
        <f t="shared" si="230"/>
        <v>41759.13962962963</v>
      </c>
      <c r="L2910" s="13">
        <f t="shared" si="229"/>
        <v>2014</v>
      </c>
      <c r="M2910" s="14">
        <f t="shared" si="231"/>
        <v>41791.165972222225</v>
      </c>
      <c r="N2910" t="b">
        <v>0</v>
      </c>
      <c r="O2910">
        <v>57</v>
      </c>
      <c r="P2910" t="b">
        <v>1</v>
      </c>
      <c r="Q2910" t="s">
        <v>8269</v>
      </c>
      <c r="R2910" s="10" t="s">
        <v>8315</v>
      </c>
      <c r="S2910" t="s">
        <v>8316</v>
      </c>
      <c r="T2910">
        <f t="shared" si="232"/>
        <v>108</v>
      </c>
      <c r="U2910">
        <f t="shared" si="233"/>
        <v>47.46</v>
      </c>
    </row>
    <row r="2911" spans="1:21" ht="58" x14ac:dyDescent="0.35">
      <c r="A2911">
        <v>3250</v>
      </c>
      <c r="B2911" s="3" t="s">
        <v>3250</v>
      </c>
      <c r="C2911" s="3" t="s">
        <v>7360</v>
      </c>
      <c r="D2911" s="6">
        <v>25000</v>
      </c>
      <c r="E2911" s="8">
        <v>25388</v>
      </c>
      <c r="F2911" t="s">
        <v>8218</v>
      </c>
      <c r="G2911" t="s">
        <v>8223</v>
      </c>
      <c r="H2911" t="s">
        <v>8245</v>
      </c>
      <c r="I2911">
        <v>1415213324</v>
      </c>
      <c r="J2911">
        <v>1412617724</v>
      </c>
      <c r="K2911" s="14">
        <f t="shared" si="230"/>
        <v>41918.742175925923</v>
      </c>
      <c r="L2911" s="13">
        <f t="shared" si="229"/>
        <v>2014</v>
      </c>
      <c r="M2911" s="14">
        <f t="shared" si="231"/>
        <v>41948.783842592595</v>
      </c>
      <c r="N2911" t="b">
        <v>1</v>
      </c>
      <c r="O2911">
        <v>213</v>
      </c>
      <c r="P2911" t="b">
        <v>1</v>
      </c>
      <c r="Q2911" t="s">
        <v>8269</v>
      </c>
      <c r="R2911" s="10" t="s">
        <v>8315</v>
      </c>
      <c r="S2911" t="s">
        <v>8316</v>
      </c>
      <c r="T2911">
        <f t="shared" si="232"/>
        <v>102</v>
      </c>
      <c r="U2911">
        <f t="shared" si="233"/>
        <v>119.19</v>
      </c>
    </row>
    <row r="2912" spans="1:21" ht="43.5" x14ac:dyDescent="0.35">
      <c r="A2912">
        <v>3713</v>
      </c>
      <c r="B2912" s="3" t="s">
        <v>3710</v>
      </c>
      <c r="C2912" s="3" t="s">
        <v>7823</v>
      </c>
      <c r="D2912" s="6">
        <v>2000</v>
      </c>
      <c r="E2912" s="8">
        <v>2030</v>
      </c>
      <c r="F2912" t="s">
        <v>8218</v>
      </c>
      <c r="G2912" t="s">
        <v>8223</v>
      </c>
      <c r="H2912" t="s">
        <v>8245</v>
      </c>
      <c r="I2912">
        <v>1465062166</v>
      </c>
      <c r="J2912">
        <v>1463334166</v>
      </c>
      <c r="K2912" s="14">
        <f t="shared" si="230"/>
        <v>42505.738032407404</v>
      </c>
      <c r="L2912" s="13">
        <f t="shared" si="229"/>
        <v>2016</v>
      </c>
      <c r="M2912" s="14">
        <f t="shared" si="231"/>
        <v>42525.738032407404</v>
      </c>
      <c r="N2912" t="b">
        <v>0</v>
      </c>
      <c r="O2912">
        <v>19</v>
      </c>
      <c r="P2912" t="b">
        <v>1</v>
      </c>
      <c r="Q2912" t="s">
        <v>8269</v>
      </c>
      <c r="R2912" s="10" t="s">
        <v>8315</v>
      </c>
      <c r="S2912" t="s">
        <v>8316</v>
      </c>
      <c r="T2912">
        <f t="shared" si="232"/>
        <v>102</v>
      </c>
      <c r="U2912">
        <f t="shared" si="233"/>
        <v>106.84</v>
      </c>
    </row>
    <row r="2913" spans="1:21" ht="58" x14ac:dyDescent="0.35">
      <c r="A2913">
        <v>2900</v>
      </c>
      <c r="B2913" s="3" t="s">
        <v>2900</v>
      </c>
      <c r="C2913" s="3" t="s">
        <v>7010</v>
      </c>
      <c r="D2913" s="6">
        <v>5500</v>
      </c>
      <c r="E2913" s="8">
        <v>3405</v>
      </c>
      <c r="F2913" t="s">
        <v>8220</v>
      </c>
      <c r="G2913" t="s">
        <v>8223</v>
      </c>
      <c r="H2913" t="s">
        <v>8245</v>
      </c>
      <c r="I2913">
        <v>1407562632</v>
      </c>
      <c r="J2913">
        <v>1404970632</v>
      </c>
      <c r="K2913" s="14">
        <f t="shared" si="230"/>
        <v>41830.234166666669</v>
      </c>
      <c r="L2913" s="13">
        <f t="shared" si="229"/>
        <v>2014</v>
      </c>
      <c r="M2913" s="14">
        <f t="shared" si="231"/>
        <v>41860.234166666669</v>
      </c>
      <c r="N2913" t="b">
        <v>0</v>
      </c>
      <c r="O2913">
        <v>7</v>
      </c>
      <c r="P2913" t="b">
        <v>0</v>
      </c>
      <c r="Q2913" t="s">
        <v>8269</v>
      </c>
      <c r="R2913" s="10" t="s">
        <v>8315</v>
      </c>
      <c r="S2913" t="s">
        <v>8316</v>
      </c>
      <c r="T2913">
        <f t="shared" si="232"/>
        <v>62</v>
      </c>
      <c r="U2913">
        <f t="shared" si="233"/>
        <v>486.43</v>
      </c>
    </row>
    <row r="2914" spans="1:21" ht="43.5" x14ac:dyDescent="0.35">
      <c r="A2914">
        <v>2902</v>
      </c>
      <c r="B2914" s="3" t="s">
        <v>2902</v>
      </c>
      <c r="C2914" s="3" t="s">
        <v>7012</v>
      </c>
      <c r="D2914" s="6">
        <v>150000</v>
      </c>
      <c r="E2914" s="8">
        <v>25</v>
      </c>
      <c r="F2914" t="s">
        <v>8220</v>
      </c>
      <c r="G2914" t="s">
        <v>8223</v>
      </c>
      <c r="H2914" t="s">
        <v>8245</v>
      </c>
      <c r="I2914">
        <v>1440412396</v>
      </c>
      <c r="J2914">
        <v>1437820396</v>
      </c>
      <c r="K2914" s="14">
        <f t="shared" si="230"/>
        <v>42210.439768518518</v>
      </c>
      <c r="L2914" s="13">
        <f t="shared" si="229"/>
        <v>2015</v>
      </c>
      <c r="M2914" s="14">
        <f t="shared" si="231"/>
        <v>42240.439768518518</v>
      </c>
      <c r="N2914" t="b">
        <v>0</v>
      </c>
      <c r="O2914">
        <v>1</v>
      </c>
      <c r="P2914" t="b">
        <v>0</v>
      </c>
      <c r="Q2914" t="s">
        <v>8269</v>
      </c>
      <c r="R2914" s="10" t="s">
        <v>8315</v>
      </c>
      <c r="S2914" t="s">
        <v>8316</v>
      </c>
      <c r="T2914">
        <f t="shared" si="232"/>
        <v>0</v>
      </c>
      <c r="U2914">
        <f t="shared" si="233"/>
        <v>25</v>
      </c>
    </row>
    <row r="2915" spans="1:21" ht="43.5" x14ac:dyDescent="0.35">
      <c r="A2915">
        <v>3156</v>
      </c>
      <c r="B2915" s="3" t="s">
        <v>3156</v>
      </c>
      <c r="C2915" s="3" t="s">
        <v>7266</v>
      </c>
      <c r="D2915" s="6">
        <v>5500</v>
      </c>
      <c r="E2915" s="8">
        <v>5600</v>
      </c>
      <c r="F2915" t="s">
        <v>8218</v>
      </c>
      <c r="G2915" t="s">
        <v>8223</v>
      </c>
      <c r="H2915" t="s">
        <v>8245</v>
      </c>
      <c r="I2915">
        <v>1338591144</v>
      </c>
      <c r="J2915">
        <v>1335567144</v>
      </c>
      <c r="K2915" s="14">
        <f t="shared" si="230"/>
        <v>41026.953055555554</v>
      </c>
      <c r="L2915" s="13">
        <f t="shared" si="229"/>
        <v>2012</v>
      </c>
      <c r="M2915" s="14">
        <f t="shared" si="231"/>
        <v>41061.953055555554</v>
      </c>
      <c r="N2915" t="b">
        <v>1</v>
      </c>
      <c r="O2915">
        <v>89</v>
      </c>
      <c r="P2915" t="b">
        <v>1</v>
      </c>
      <c r="Q2915" t="s">
        <v>8269</v>
      </c>
      <c r="R2915" s="10" t="s">
        <v>8315</v>
      </c>
      <c r="S2915" t="s">
        <v>8316</v>
      </c>
      <c r="T2915">
        <f t="shared" si="232"/>
        <v>102</v>
      </c>
      <c r="U2915">
        <f t="shared" si="233"/>
        <v>62.92</v>
      </c>
    </row>
    <row r="2916" spans="1:21" ht="43.5" x14ac:dyDescent="0.35">
      <c r="A2916">
        <v>4005</v>
      </c>
      <c r="B2916" s="3" t="s">
        <v>4001</v>
      </c>
      <c r="C2916" s="3" t="s">
        <v>8110</v>
      </c>
      <c r="D2916" s="6">
        <v>3000</v>
      </c>
      <c r="E2916" s="8">
        <v>40</v>
      </c>
      <c r="F2916" t="s">
        <v>8220</v>
      </c>
      <c r="G2916" t="s">
        <v>8223</v>
      </c>
      <c r="H2916" t="s">
        <v>8245</v>
      </c>
      <c r="I2916">
        <v>1413832985</v>
      </c>
      <c r="J2916">
        <v>1408648985</v>
      </c>
      <c r="K2916" s="14">
        <f t="shared" si="230"/>
        <v>41872.807696759257</v>
      </c>
      <c r="L2916" s="13">
        <f t="shared" si="229"/>
        <v>2014</v>
      </c>
      <c r="M2916" s="14">
        <f t="shared" si="231"/>
        <v>41932.807696759257</v>
      </c>
      <c r="N2916" t="b">
        <v>0</v>
      </c>
      <c r="O2916">
        <v>2</v>
      </c>
      <c r="P2916" t="b">
        <v>0</v>
      </c>
      <c r="Q2916" t="s">
        <v>8269</v>
      </c>
      <c r="R2916" s="10" t="s">
        <v>8315</v>
      </c>
      <c r="S2916" t="s">
        <v>8316</v>
      </c>
      <c r="T2916">
        <f t="shared" si="232"/>
        <v>1</v>
      </c>
      <c r="U2916">
        <f t="shared" si="233"/>
        <v>20</v>
      </c>
    </row>
    <row r="2917" spans="1:21" ht="43.5" x14ac:dyDescent="0.35">
      <c r="A2917">
        <v>3938</v>
      </c>
      <c r="B2917" s="3" t="s">
        <v>3935</v>
      </c>
      <c r="C2917" s="3" t="s">
        <v>8046</v>
      </c>
      <c r="D2917" s="6">
        <v>3255</v>
      </c>
      <c r="E2917" s="8">
        <v>397</v>
      </c>
      <c r="F2917" t="s">
        <v>8220</v>
      </c>
      <c r="G2917" t="s">
        <v>8223</v>
      </c>
      <c r="H2917" t="s">
        <v>8245</v>
      </c>
      <c r="I2917">
        <v>1435441454</v>
      </c>
      <c r="J2917">
        <v>1432763054</v>
      </c>
      <c r="K2917" s="14">
        <f t="shared" si="230"/>
        <v>42151.905717592599</v>
      </c>
      <c r="L2917" s="13">
        <f t="shared" si="229"/>
        <v>2015</v>
      </c>
      <c r="M2917" s="14">
        <f t="shared" si="231"/>
        <v>42182.905717592599</v>
      </c>
      <c r="N2917" t="b">
        <v>0</v>
      </c>
      <c r="O2917">
        <v>5</v>
      </c>
      <c r="P2917" t="b">
        <v>0</v>
      </c>
      <c r="Q2917" t="s">
        <v>8269</v>
      </c>
      <c r="R2917" s="10" t="s">
        <v>8315</v>
      </c>
      <c r="S2917" t="s">
        <v>8316</v>
      </c>
      <c r="T2917">
        <f t="shared" si="232"/>
        <v>12</v>
      </c>
      <c r="U2917">
        <f t="shared" si="233"/>
        <v>79.400000000000006</v>
      </c>
    </row>
    <row r="2918" spans="1:21" ht="58" x14ac:dyDescent="0.35">
      <c r="A2918">
        <v>3827</v>
      </c>
      <c r="B2918" s="3" t="s">
        <v>3824</v>
      </c>
      <c r="C2918" s="3" t="s">
        <v>7936</v>
      </c>
      <c r="D2918" s="6">
        <v>3000</v>
      </c>
      <c r="E2918" s="8">
        <v>4580</v>
      </c>
      <c r="F2918" t="s">
        <v>8218</v>
      </c>
      <c r="G2918" t="s">
        <v>8224</v>
      </c>
      <c r="H2918" t="s">
        <v>8246</v>
      </c>
      <c r="I2918">
        <v>1427414400</v>
      </c>
      <c r="J2918">
        <v>1422656201</v>
      </c>
      <c r="K2918" s="14">
        <f t="shared" si="230"/>
        <v>42034.928252314814</v>
      </c>
      <c r="L2918" s="13">
        <f t="shared" si="229"/>
        <v>2015</v>
      </c>
      <c r="M2918" s="14">
        <f t="shared" si="231"/>
        <v>42090</v>
      </c>
      <c r="N2918" t="b">
        <v>0</v>
      </c>
      <c r="O2918">
        <v>65</v>
      </c>
      <c r="P2918" t="b">
        <v>1</v>
      </c>
      <c r="Q2918" t="s">
        <v>8269</v>
      </c>
      <c r="R2918" s="10" t="s">
        <v>8315</v>
      </c>
      <c r="S2918" t="s">
        <v>8316</v>
      </c>
      <c r="T2918">
        <f t="shared" si="232"/>
        <v>153</v>
      </c>
      <c r="U2918">
        <f t="shared" si="233"/>
        <v>70.459999999999994</v>
      </c>
    </row>
    <row r="2919" spans="1:21" ht="43.5" x14ac:dyDescent="0.35">
      <c r="A2919">
        <v>3821</v>
      </c>
      <c r="B2919" s="3" t="s">
        <v>3818</v>
      </c>
      <c r="C2919" s="3" t="s">
        <v>7930</v>
      </c>
      <c r="D2919" s="6">
        <v>3500</v>
      </c>
      <c r="E2919" s="8">
        <v>3659</v>
      </c>
      <c r="F2919" t="s">
        <v>8218</v>
      </c>
      <c r="G2919" t="s">
        <v>8223</v>
      </c>
      <c r="H2919" t="s">
        <v>8245</v>
      </c>
      <c r="I2919">
        <v>1451881207</v>
      </c>
      <c r="J2919">
        <v>1449116407</v>
      </c>
      <c r="K2919" s="14">
        <f t="shared" si="230"/>
        <v>42341.180636574078</v>
      </c>
      <c r="L2919" s="13">
        <f t="shared" si="229"/>
        <v>2015</v>
      </c>
      <c r="M2919" s="14">
        <f t="shared" si="231"/>
        <v>42373.180636574078</v>
      </c>
      <c r="N2919" t="b">
        <v>0</v>
      </c>
      <c r="O2919">
        <v>46</v>
      </c>
      <c r="P2919" t="b">
        <v>1</v>
      </c>
      <c r="Q2919" t="s">
        <v>8269</v>
      </c>
      <c r="R2919" s="10" t="s">
        <v>8315</v>
      </c>
      <c r="S2919" t="s">
        <v>8316</v>
      </c>
      <c r="T2919">
        <f t="shared" si="232"/>
        <v>105</v>
      </c>
      <c r="U2919">
        <f t="shared" si="233"/>
        <v>79.540000000000006</v>
      </c>
    </row>
    <row r="2920" spans="1:21" ht="43.5" x14ac:dyDescent="0.35">
      <c r="A2920">
        <v>3216</v>
      </c>
      <c r="B2920" s="3" t="s">
        <v>3216</v>
      </c>
      <c r="C2920" s="3" t="s">
        <v>7326</v>
      </c>
      <c r="D2920" s="6">
        <v>2000</v>
      </c>
      <c r="E2920" s="8">
        <v>2001</v>
      </c>
      <c r="F2920" t="s">
        <v>8218</v>
      </c>
      <c r="G2920" t="s">
        <v>8224</v>
      </c>
      <c r="H2920" t="s">
        <v>8246</v>
      </c>
      <c r="I2920">
        <v>1436625000</v>
      </c>
      <c r="J2920">
        <v>1433934371</v>
      </c>
      <c r="K2920" s="14">
        <f t="shared" si="230"/>
        <v>42165.462627314817</v>
      </c>
      <c r="L2920" s="13">
        <f t="shared" si="229"/>
        <v>2015</v>
      </c>
      <c r="M2920" s="14">
        <f t="shared" si="231"/>
        <v>42196.604166666672</v>
      </c>
      <c r="N2920" t="b">
        <v>1</v>
      </c>
      <c r="O2920">
        <v>35</v>
      </c>
      <c r="P2920" t="b">
        <v>1</v>
      </c>
      <c r="Q2920" t="s">
        <v>8269</v>
      </c>
      <c r="R2920" s="10" t="s">
        <v>8315</v>
      </c>
      <c r="S2920" t="s">
        <v>8316</v>
      </c>
      <c r="T2920">
        <f t="shared" si="232"/>
        <v>100</v>
      </c>
      <c r="U2920">
        <f t="shared" si="233"/>
        <v>57.17</v>
      </c>
    </row>
    <row r="2921" spans="1:21" ht="43.5" x14ac:dyDescent="0.35">
      <c r="A2921">
        <v>3394</v>
      </c>
      <c r="B2921" s="3" t="s">
        <v>3393</v>
      </c>
      <c r="C2921" s="3" t="s">
        <v>7504</v>
      </c>
      <c r="D2921" s="6">
        <v>550</v>
      </c>
      <c r="E2921" s="8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s="14">
        <f t="shared" si="230"/>
        <v>41817.59542824074</v>
      </c>
      <c r="L2921" s="13">
        <f t="shared" si="229"/>
        <v>2014</v>
      </c>
      <c r="M2921" s="14">
        <f t="shared" si="231"/>
        <v>41847.59542824074</v>
      </c>
      <c r="N2921" t="b">
        <v>0</v>
      </c>
      <c r="O2921">
        <v>27</v>
      </c>
      <c r="P2921" t="b">
        <v>1</v>
      </c>
      <c r="Q2921" t="s">
        <v>8269</v>
      </c>
      <c r="R2921" s="10" t="s">
        <v>8315</v>
      </c>
      <c r="S2921" t="s">
        <v>8316</v>
      </c>
      <c r="T2921">
        <f t="shared" si="232"/>
        <v>142</v>
      </c>
      <c r="U2921">
        <f t="shared" si="233"/>
        <v>29</v>
      </c>
    </row>
    <row r="2922" spans="1:21" ht="43.5" x14ac:dyDescent="0.35">
      <c r="A2922">
        <v>2812</v>
      </c>
      <c r="B2922" s="3" t="s">
        <v>2812</v>
      </c>
      <c r="C2922" s="3" t="s">
        <v>6922</v>
      </c>
      <c r="D2922" s="6">
        <v>5000</v>
      </c>
      <c r="E2922" s="8">
        <v>5665</v>
      </c>
      <c r="F2922" t="s">
        <v>8218</v>
      </c>
      <c r="G2922" t="s">
        <v>8228</v>
      </c>
      <c r="H2922" t="s">
        <v>8250</v>
      </c>
      <c r="I2922">
        <v>1428292800</v>
      </c>
      <c r="J2922">
        <v>1424368298</v>
      </c>
      <c r="K2922" s="14">
        <f t="shared" si="230"/>
        <v>42054.74418981481</v>
      </c>
      <c r="L2922" s="13">
        <f t="shared" si="229"/>
        <v>2015</v>
      </c>
      <c r="M2922" s="14">
        <f t="shared" si="231"/>
        <v>42100.166666666672</v>
      </c>
      <c r="N2922" t="b">
        <v>0</v>
      </c>
      <c r="O2922">
        <v>83</v>
      </c>
      <c r="P2922" t="b">
        <v>1</v>
      </c>
      <c r="Q2922" t="s">
        <v>8269</v>
      </c>
      <c r="R2922" s="10" t="s">
        <v>8315</v>
      </c>
      <c r="S2922" t="s">
        <v>8316</v>
      </c>
      <c r="T2922">
        <f t="shared" si="232"/>
        <v>113</v>
      </c>
      <c r="U2922">
        <f t="shared" si="233"/>
        <v>68.25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4">
        <f t="shared" si="230"/>
        <v>41877.886620370373</v>
      </c>
      <c r="L2923" s="13">
        <f t="shared" si="229"/>
        <v>2014</v>
      </c>
      <c r="M2923" s="14">
        <f t="shared" si="231"/>
        <v>41907.886620370373</v>
      </c>
      <c r="N2923" t="b">
        <v>0</v>
      </c>
      <c r="O2923">
        <v>3</v>
      </c>
      <c r="P2923" t="b">
        <v>1</v>
      </c>
      <c r="Q2923" t="s">
        <v>8303</v>
      </c>
      <c r="R2923" s="10" t="s">
        <v>8315</v>
      </c>
      <c r="S2923" t="s">
        <v>8357</v>
      </c>
      <c r="T2923">
        <f t="shared" si="232"/>
        <v>129</v>
      </c>
      <c r="U2923">
        <f t="shared" si="233"/>
        <v>43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4">
        <f t="shared" si="230"/>
        <v>42097.874155092592</v>
      </c>
      <c r="L2924" s="13">
        <f t="shared" si="229"/>
        <v>2015</v>
      </c>
      <c r="M2924" s="14">
        <f t="shared" si="231"/>
        <v>42142.874155092592</v>
      </c>
      <c r="N2924" t="b">
        <v>0</v>
      </c>
      <c r="O2924">
        <v>6</v>
      </c>
      <c r="P2924" t="b">
        <v>1</v>
      </c>
      <c r="Q2924" t="s">
        <v>8303</v>
      </c>
      <c r="R2924" s="10" t="s">
        <v>8315</v>
      </c>
      <c r="S2924" t="s">
        <v>8357</v>
      </c>
      <c r="T2924">
        <f t="shared" si="232"/>
        <v>100</v>
      </c>
      <c r="U2924">
        <f t="shared" si="233"/>
        <v>83.33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4">
        <f t="shared" si="230"/>
        <v>42013.15253472222</v>
      </c>
      <c r="L2925" s="13">
        <f t="shared" si="229"/>
        <v>2015</v>
      </c>
      <c r="M2925" s="14">
        <f t="shared" si="231"/>
        <v>42028.125</v>
      </c>
      <c r="N2925" t="b">
        <v>0</v>
      </c>
      <c r="O2925">
        <v>10</v>
      </c>
      <c r="P2925" t="b">
        <v>1</v>
      </c>
      <c r="Q2925" t="s">
        <v>8303</v>
      </c>
      <c r="R2925" s="10" t="s">
        <v>8315</v>
      </c>
      <c r="S2925" t="s">
        <v>8357</v>
      </c>
      <c r="T2925">
        <f t="shared" si="232"/>
        <v>100</v>
      </c>
      <c r="U2925">
        <f t="shared" si="233"/>
        <v>30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4">
        <f t="shared" si="230"/>
        <v>42103.556828703702</v>
      </c>
      <c r="L2926" s="13">
        <f t="shared" si="229"/>
        <v>2015</v>
      </c>
      <c r="M2926" s="14">
        <f t="shared" si="231"/>
        <v>42133.165972222225</v>
      </c>
      <c r="N2926" t="b">
        <v>0</v>
      </c>
      <c r="O2926">
        <v>147</v>
      </c>
      <c r="P2926" t="b">
        <v>1</v>
      </c>
      <c r="Q2926" t="s">
        <v>8303</v>
      </c>
      <c r="R2926" s="10" t="s">
        <v>8315</v>
      </c>
      <c r="S2926" t="s">
        <v>8357</v>
      </c>
      <c r="T2926">
        <f t="shared" si="232"/>
        <v>103</v>
      </c>
      <c r="U2926">
        <f t="shared" si="233"/>
        <v>175.51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4">
        <f t="shared" si="230"/>
        <v>41863.584120370368</v>
      </c>
      <c r="L2927" s="13">
        <f t="shared" si="229"/>
        <v>2014</v>
      </c>
      <c r="M2927" s="14">
        <f t="shared" si="231"/>
        <v>41893.584120370368</v>
      </c>
      <c r="N2927" t="b">
        <v>0</v>
      </c>
      <c r="O2927">
        <v>199</v>
      </c>
      <c r="P2927" t="b">
        <v>1</v>
      </c>
      <c r="Q2927" t="s">
        <v>8303</v>
      </c>
      <c r="R2927" s="10" t="s">
        <v>8315</v>
      </c>
      <c r="S2927" t="s">
        <v>8357</v>
      </c>
      <c r="T2927">
        <f t="shared" si="232"/>
        <v>102</v>
      </c>
      <c r="U2927">
        <f t="shared" si="233"/>
        <v>231.66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4">
        <f t="shared" si="230"/>
        <v>42044.765960648147</v>
      </c>
      <c r="L2928" s="13">
        <f t="shared" si="229"/>
        <v>2015</v>
      </c>
      <c r="M2928" s="14">
        <f t="shared" si="231"/>
        <v>42058.765960648147</v>
      </c>
      <c r="N2928" t="b">
        <v>0</v>
      </c>
      <c r="O2928">
        <v>50</v>
      </c>
      <c r="P2928" t="b">
        <v>1</v>
      </c>
      <c r="Q2928" t="s">
        <v>8303</v>
      </c>
      <c r="R2928" s="10" t="s">
        <v>8315</v>
      </c>
      <c r="S2928" t="s">
        <v>8357</v>
      </c>
      <c r="T2928">
        <f t="shared" si="232"/>
        <v>125</v>
      </c>
      <c r="U2928">
        <f t="shared" si="233"/>
        <v>75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4">
        <f t="shared" si="230"/>
        <v>41806.669317129628</v>
      </c>
      <c r="L2929" s="13">
        <f t="shared" si="229"/>
        <v>2014</v>
      </c>
      <c r="M2929" s="14">
        <f t="shared" si="231"/>
        <v>41835.208333333336</v>
      </c>
      <c r="N2929" t="b">
        <v>0</v>
      </c>
      <c r="O2929">
        <v>21</v>
      </c>
      <c r="P2929" t="b">
        <v>1</v>
      </c>
      <c r="Q2929" t="s">
        <v>8303</v>
      </c>
      <c r="R2929" s="10" t="s">
        <v>8315</v>
      </c>
      <c r="S2929" t="s">
        <v>8357</v>
      </c>
      <c r="T2929">
        <f t="shared" si="232"/>
        <v>131</v>
      </c>
      <c r="U2929">
        <f t="shared" si="233"/>
        <v>112.14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4">
        <f t="shared" si="230"/>
        <v>42403.998217592598</v>
      </c>
      <c r="L2930" s="13">
        <f t="shared" si="229"/>
        <v>2016</v>
      </c>
      <c r="M2930" s="14">
        <f t="shared" si="231"/>
        <v>42433.998217592598</v>
      </c>
      <c r="N2930" t="b">
        <v>0</v>
      </c>
      <c r="O2930">
        <v>24</v>
      </c>
      <c r="P2930" t="b">
        <v>1</v>
      </c>
      <c r="Q2930" t="s">
        <v>8303</v>
      </c>
      <c r="R2930" s="10" t="s">
        <v>8315</v>
      </c>
      <c r="S2930" t="s">
        <v>8357</v>
      </c>
      <c r="T2930">
        <f t="shared" si="232"/>
        <v>100</v>
      </c>
      <c r="U2930">
        <f t="shared" si="233"/>
        <v>41.67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4">
        <f t="shared" si="230"/>
        <v>41754.564328703702</v>
      </c>
      <c r="L2931" s="13">
        <f t="shared" si="229"/>
        <v>2014</v>
      </c>
      <c r="M2931" s="14">
        <f t="shared" si="231"/>
        <v>41784.564328703702</v>
      </c>
      <c r="N2931" t="b">
        <v>0</v>
      </c>
      <c r="O2931">
        <v>32</v>
      </c>
      <c r="P2931" t="b">
        <v>1</v>
      </c>
      <c r="Q2931" t="s">
        <v>8303</v>
      </c>
      <c r="R2931" s="10" t="s">
        <v>8315</v>
      </c>
      <c r="S2931" t="s">
        <v>8357</v>
      </c>
      <c r="T2931">
        <f t="shared" si="232"/>
        <v>102</v>
      </c>
      <c r="U2931">
        <f t="shared" si="233"/>
        <v>255.17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4">
        <f t="shared" si="230"/>
        <v>42101.584074074075</v>
      </c>
      <c r="L2932" s="13">
        <f t="shared" si="229"/>
        <v>2015</v>
      </c>
      <c r="M2932" s="14">
        <f t="shared" si="231"/>
        <v>42131.584074074075</v>
      </c>
      <c r="N2932" t="b">
        <v>0</v>
      </c>
      <c r="O2932">
        <v>62</v>
      </c>
      <c r="P2932" t="b">
        <v>1</v>
      </c>
      <c r="Q2932" t="s">
        <v>8303</v>
      </c>
      <c r="R2932" s="10" t="s">
        <v>8315</v>
      </c>
      <c r="S2932" t="s">
        <v>8357</v>
      </c>
      <c r="T2932">
        <f t="shared" si="232"/>
        <v>101</v>
      </c>
      <c r="U2932">
        <f t="shared" si="233"/>
        <v>162.77000000000001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4">
        <f t="shared" si="230"/>
        <v>41872.291238425925</v>
      </c>
      <c r="L2933" s="13">
        <f t="shared" si="229"/>
        <v>2014</v>
      </c>
      <c r="M2933" s="14">
        <f t="shared" si="231"/>
        <v>41897.255555555559</v>
      </c>
      <c r="N2933" t="b">
        <v>0</v>
      </c>
      <c r="O2933">
        <v>9</v>
      </c>
      <c r="P2933" t="b">
        <v>1</v>
      </c>
      <c r="Q2933" t="s">
        <v>8303</v>
      </c>
      <c r="R2933" s="10" t="s">
        <v>8315</v>
      </c>
      <c r="S2933" t="s">
        <v>8357</v>
      </c>
      <c r="T2933">
        <f t="shared" si="232"/>
        <v>106</v>
      </c>
      <c r="U2933">
        <f t="shared" si="233"/>
        <v>88.33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4">
        <f t="shared" si="230"/>
        <v>42025.164780092593</v>
      </c>
      <c r="L2934" s="13">
        <f t="shared" si="229"/>
        <v>2015</v>
      </c>
      <c r="M2934" s="14">
        <f t="shared" si="231"/>
        <v>42056.458333333328</v>
      </c>
      <c r="N2934" t="b">
        <v>0</v>
      </c>
      <c r="O2934">
        <v>38</v>
      </c>
      <c r="P2934" t="b">
        <v>1</v>
      </c>
      <c r="Q2934" t="s">
        <v>8303</v>
      </c>
      <c r="R2934" s="10" t="s">
        <v>8315</v>
      </c>
      <c r="S2934" t="s">
        <v>8357</v>
      </c>
      <c r="T2934">
        <f t="shared" si="232"/>
        <v>105</v>
      </c>
      <c r="U2934">
        <f t="shared" si="233"/>
        <v>85.74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4">
        <f t="shared" si="230"/>
        <v>42495.956631944442</v>
      </c>
      <c r="L2935" s="13">
        <f t="shared" si="229"/>
        <v>2016</v>
      </c>
      <c r="M2935" s="14">
        <f t="shared" si="231"/>
        <v>42525.956631944442</v>
      </c>
      <c r="N2935" t="b">
        <v>0</v>
      </c>
      <c r="O2935">
        <v>54</v>
      </c>
      <c r="P2935" t="b">
        <v>1</v>
      </c>
      <c r="Q2935" t="s">
        <v>8303</v>
      </c>
      <c r="R2935" s="10" t="s">
        <v>8315</v>
      </c>
      <c r="S2935" t="s">
        <v>8357</v>
      </c>
      <c r="T2935">
        <f t="shared" si="232"/>
        <v>103</v>
      </c>
      <c r="U2935">
        <f t="shared" si="233"/>
        <v>47.57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4">
        <f t="shared" si="230"/>
        <v>41775.636157407411</v>
      </c>
      <c r="L2936" s="13">
        <f t="shared" si="229"/>
        <v>2014</v>
      </c>
      <c r="M2936" s="14">
        <f t="shared" si="231"/>
        <v>41805.636157407411</v>
      </c>
      <c r="N2936" t="b">
        <v>0</v>
      </c>
      <c r="O2936">
        <v>37</v>
      </c>
      <c r="P2936" t="b">
        <v>1</v>
      </c>
      <c r="Q2936" t="s">
        <v>8303</v>
      </c>
      <c r="R2936" s="10" t="s">
        <v>8315</v>
      </c>
      <c r="S2936" t="s">
        <v>8357</v>
      </c>
      <c r="T2936">
        <f t="shared" si="232"/>
        <v>108</v>
      </c>
      <c r="U2936">
        <f t="shared" si="233"/>
        <v>72.97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4">
        <f t="shared" si="230"/>
        <v>42553.583425925928</v>
      </c>
      <c r="L2937" s="13">
        <f t="shared" si="229"/>
        <v>2016</v>
      </c>
      <c r="M2937" s="14">
        <f t="shared" si="231"/>
        <v>42611.708333333328</v>
      </c>
      <c r="N2937" t="b">
        <v>0</v>
      </c>
      <c r="O2937">
        <v>39</v>
      </c>
      <c r="P2937" t="b">
        <v>1</v>
      </c>
      <c r="Q2937" t="s">
        <v>8303</v>
      </c>
      <c r="R2937" s="10" t="s">
        <v>8315</v>
      </c>
      <c r="S2937" t="s">
        <v>8357</v>
      </c>
      <c r="T2937">
        <f t="shared" si="232"/>
        <v>101</v>
      </c>
      <c r="U2937">
        <f t="shared" si="233"/>
        <v>90.54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4">
        <f t="shared" si="230"/>
        <v>41912.650729166664</v>
      </c>
      <c r="L2938" s="13">
        <f t="shared" si="229"/>
        <v>2014</v>
      </c>
      <c r="M2938" s="14">
        <f t="shared" si="231"/>
        <v>41925.207638888889</v>
      </c>
      <c r="N2938" t="b">
        <v>0</v>
      </c>
      <c r="O2938">
        <v>34</v>
      </c>
      <c r="P2938" t="b">
        <v>1</v>
      </c>
      <c r="Q2938" t="s">
        <v>8303</v>
      </c>
      <c r="R2938" s="10" t="s">
        <v>8315</v>
      </c>
      <c r="S2938" t="s">
        <v>8357</v>
      </c>
      <c r="T2938">
        <f t="shared" si="232"/>
        <v>128</v>
      </c>
      <c r="U2938">
        <f t="shared" si="233"/>
        <v>37.65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4">
        <f t="shared" si="230"/>
        <v>41803.457326388889</v>
      </c>
      <c r="L2939" s="13">
        <f t="shared" si="229"/>
        <v>2014</v>
      </c>
      <c r="M2939" s="14">
        <f t="shared" si="231"/>
        <v>41833.457326388889</v>
      </c>
      <c r="N2939" t="b">
        <v>0</v>
      </c>
      <c r="O2939">
        <v>55</v>
      </c>
      <c r="P2939" t="b">
        <v>1</v>
      </c>
      <c r="Q2939" t="s">
        <v>8303</v>
      </c>
      <c r="R2939" s="10" t="s">
        <v>8315</v>
      </c>
      <c r="S2939" t="s">
        <v>8357</v>
      </c>
      <c r="T2939">
        <f t="shared" si="232"/>
        <v>133</v>
      </c>
      <c r="U2939">
        <f t="shared" si="233"/>
        <v>36.36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4">
        <f t="shared" si="230"/>
        <v>42004.703865740739</v>
      </c>
      <c r="L2940" s="13">
        <f t="shared" si="229"/>
        <v>2014</v>
      </c>
      <c r="M2940" s="14">
        <f t="shared" si="231"/>
        <v>42034.703865740739</v>
      </c>
      <c r="N2940" t="b">
        <v>0</v>
      </c>
      <c r="O2940">
        <v>32</v>
      </c>
      <c r="P2940" t="b">
        <v>1</v>
      </c>
      <c r="Q2940" t="s">
        <v>8303</v>
      </c>
      <c r="R2940" s="10" t="s">
        <v>8315</v>
      </c>
      <c r="S2940" t="s">
        <v>8357</v>
      </c>
      <c r="T2940">
        <f t="shared" si="232"/>
        <v>101</v>
      </c>
      <c r="U2940">
        <f t="shared" si="233"/>
        <v>126.72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4">
        <f t="shared" si="230"/>
        <v>41845.809166666666</v>
      </c>
      <c r="L2941" s="13">
        <f t="shared" si="229"/>
        <v>2014</v>
      </c>
      <c r="M2941" s="14">
        <f t="shared" si="231"/>
        <v>41879.041666666664</v>
      </c>
      <c r="N2941" t="b">
        <v>0</v>
      </c>
      <c r="O2941">
        <v>25</v>
      </c>
      <c r="P2941" t="b">
        <v>1</v>
      </c>
      <c r="Q2941" t="s">
        <v>8303</v>
      </c>
      <c r="R2941" s="10" t="s">
        <v>8315</v>
      </c>
      <c r="S2941" t="s">
        <v>8357</v>
      </c>
      <c r="T2941">
        <f t="shared" si="232"/>
        <v>103</v>
      </c>
      <c r="U2941">
        <f t="shared" si="233"/>
        <v>329.2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4">
        <f t="shared" si="230"/>
        <v>41982.773356481484</v>
      </c>
      <c r="L2942" s="13">
        <f t="shared" si="229"/>
        <v>2014</v>
      </c>
      <c r="M2942" s="14">
        <f t="shared" si="231"/>
        <v>42022.773356481484</v>
      </c>
      <c r="N2942" t="b">
        <v>0</v>
      </c>
      <c r="O2942">
        <v>33</v>
      </c>
      <c r="P2942" t="b">
        <v>1</v>
      </c>
      <c r="Q2942" t="s">
        <v>8303</v>
      </c>
      <c r="R2942" s="10" t="s">
        <v>8315</v>
      </c>
      <c r="S2942" t="s">
        <v>8357</v>
      </c>
      <c r="T2942">
        <f t="shared" si="232"/>
        <v>107</v>
      </c>
      <c r="U2942">
        <f t="shared" si="233"/>
        <v>81.239999999999995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4">
        <f t="shared" si="230"/>
        <v>42034.960127314815</v>
      </c>
      <c r="L2943" s="13">
        <f t="shared" si="229"/>
        <v>2015</v>
      </c>
      <c r="M2943" s="14">
        <f t="shared" si="231"/>
        <v>42064.960127314815</v>
      </c>
      <c r="N2943" t="b">
        <v>0</v>
      </c>
      <c r="O2943">
        <v>1</v>
      </c>
      <c r="P2943" t="b">
        <v>0</v>
      </c>
      <c r="Q2943" t="s">
        <v>8301</v>
      </c>
      <c r="R2943" s="10" t="s">
        <v>8315</v>
      </c>
      <c r="S2943" t="s">
        <v>8355</v>
      </c>
      <c r="T2943">
        <f t="shared" si="232"/>
        <v>0</v>
      </c>
      <c r="U2943">
        <f t="shared" si="233"/>
        <v>1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4">
        <f t="shared" si="230"/>
        <v>42334.803923611107</v>
      </c>
      <c r="L2944" s="13">
        <f t="shared" si="229"/>
        <v>2015</v>
      </c>
      <c r="M2944" s="14">
        <f t="shared" si="231"/>
        <v>42354.845833333333</v>
      </c>
      <c r="N2944" t="b">
        <v>0</v>
      </c>
      <c r="O2944">
        <v>202</v>
      </c>
      <c r="P2944" t="b">
        <v>0</v>
      </c>
      <c r="Q2944" t="s">
        <v>8301</v>
      </c>
      <c r="R2944" s="10" t="s">
        <v>8315</v>
      </c>
      <c r="S2944" t="s">
        <v>8355</v>
      </c>
      <c r="T2944">
        <f t="shared" si="232"/>
        <v>20</v>
      </c>
      <c r="U2944">
        <f t="shared" si="233"/>
        <v>202.23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4">
        <f t="shared" si="230"/>
        <v>42077.129398148143</v>
      </c>
      <c r="L2945" s="13">
        <f t="shared" si="229"/>
        <v>2015</v>
      </c>
      <c r="M2945" s="14">
        <f t="shared" si="231"/>
        <v>42107.129398148143</v>
      </c>
      <c r="N2945" t="b">
        <v>0</v>
      </c>
      <c r="O2945">
        <v>0</v>
      </c>
      <c r="P2945" t="b">
        <v>0</v>
      </c>
      <c r="Q2945" t="s">
        <v>8301</v>
      </c>
      <c r="R2945" s="10" t="s">
        <v>8315</v>
      </c>
      <c r="S2945" t="s">
        <v>8355</v>
      </c>
      <c r="T2945">
        <f t="shared" si="232"/>
        <v>0</v>
      </c>
      <c r="U2945">
        <f t="shared" si="233"/>
        <v>0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4">
        <f t="shared" si="230"/>
        <v>42132.9143287037</v>
      </c>
      <c r="L2946" s="13">
        <f t="shared" si="229"/>
        <v>2015</v>
      </c>
      <c r="M2946" s="14">
        <f t="shared" si="231"/>
        <v>42162.9143287037</v>
      </c>
      <c r="N2946" t="b">
        <v>0</v>
      </c>
      <c r="O2946">
        <v>1</v>
      </c>
      <c r="P2946" t="b">
        <v>0</v>
      </c>
      <c r="Q2946" t="s">
        <v>8301</v>
      </c>
      <c r="R2946" s="10" t="s">
        <v>8315</v>
      </c>
      <c r="S2946" t="s">
        <v>8355</v>
      </c>
      <c r="T2946">
        <f t="shared" si="232"/>
        <v>1</v>
      </c>
      <c r="U2946">
        <f t="shared" si="233"/>
        <v>100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4">
        <f t="shared" si="230"/>
        <v>42118.139583333337</v>
      </c>
      <c r="L2947" s="13">
        <f t="shared" ref="L2947:L3010" si="234">YEAR(K2947)</f>
        <v>2015</v>
      </c>
      <c r="M2947" s="14">
        <f t="shared" si="231"/>
        <v>42148.139583333337</v>
      </c>
      <c r="N2947" t="b">
        <v>0</v>
      </c>
      <c r="O2947">
        <v>0</v>
      </c>
      <c r="P2947" t="b">
        <v>0</v>
      </c>
      <c r="Q2947" t="s">
        <v>8301</v>
      </c>
      <c r="R2947" s="10" t="s">
        <v>8315</v>
      </c>
      <c r="S2947" t="s">
        <v>8355</v>
      </c>
      <c r="T2947">
        <f t="shared" si="232"/>
        <v>0</v>
      </c>
      <c r="U2947">
        <f t="shared" si="233"/>
        <v>0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4">
        <f t="shared" si="230"/>
        <v>42567.531157407408</v>
      </c>
      <c r="L2948" s="13">
        <f t="shared" si="234"/>
        <v>2016</v>
      </c>
      <c r="M2948" s="14">
        <f t="shared" si="231"/>
        <v>42597.531157407408</v>
      </c>
      <c r="N2948" t="b">
        <v>0</v>
      </c>
      <c r="O2948">
        <v>2</v>
      </c>
      <c r="P2948" t="b">
        <v>0</v>
      </c>
      <c r="Q2948" t="s">
        <v>8301</v>
      </c>
      <c r="R2948" s="10" t="s">
        <v>8315</v>
      </c>
      <c r="S2948" t="s">
        <v>8355</v>
      </c>
      <c r="T2948">
        <f t="shared" si="232"/>
        <v>0</v>
      </c>
      <c r="U2948">
        <f t="shared" si="233"/>
        <v>1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4">
        <f t="shared" si="230"/>
        <v>42649.562118055561</v>
      </c>
      <c r="L2949" s="13">
        <f t="shared" si="234"/>
        <v>2016</v>
      </c>
      <c r="M2949" s="14">
        <f t="shared" si="231"/>
        <v>42698.715972222228</v>
      </c>
      <c r="N2949" t="b">
        <v>0</v>
      </c>
      <c r="O2949">
        <v>13</v>
      </c>
      <c r="P2949" t="b">
        <v>0</v>
      </c>
      <c r="Q2949" t="s">
        <v>8301</v>
      </c>
      <c r="R2949" s="10" t="s">
        <v>8315</v>
      </c>
      <c r="S2949" t="s">
        <v>8355</v>
      </c>
      <c r="T2949">
        <f t="shared" si="232"/>
        <v>4</v>
      </c>
      <c r="U2949">
        <f t="shared" si="233"/>
        <v>82.46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4">
        <f t="shared" si="230"/>
        <v>42097.649224537032</v>
      </c>
      <c r="L2950" s="13">
        <f t="shared" si="234"/>
        <v>2015</v>
      </c>
      <c r="M2950" s="14">
        <f t="shared" si="231"/>
        <v>42157.649224537032</v>
      </c>
      <c r="N2950" t="b">
        <v>0</v>
      </c>
      <c r="O2950">
        <v>9</v>
      </c>
      <c r="P2950" t="b">
        <v>0</v>
      </c>
      <c r="Q2950" t="s">
        <v>8301</v>
      </c>
      <c r="R2950" s="10" t="s">
        <v>8315</v>
      </c>
      <c r="S2950" t="s">
        <v>8355</v>
      </c>
      <c r="T2950">
        <f t="shared" si="232"/>
        <v>0</v>
      </c>
      <c r="U2950">
        <f t="shared" si="233"/>
        <v>2.67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4">
        <f t="shared" si="230"/>
        <v>42297.823113425926</v>
      </c>
      <c r="L2951" s="13">
        <f t="shared" si="234"/>
        <v>2015</v>
      </c>
      <c r="M2951" s="14">
        <f t="shared" si="231"/>
        <v>42327.864780092597</v>
      </c>
      <c r="N2951" t="b">
        <v>0</v>
      </c>
      <c r="O2951">
        <v>2</v>
      </c>
      <c r="P2951" t="b">
        <v>0</v>
      </c>
      <c r="Q2951" t="s">
        <v>8301</v>
      </c>
      <c r="R2951" s="10" t="s">
        <v>8315</v>
      </c>
      <c r="S2951" t="s">
        <v>8355</v>
      </c>
      <c r="T2951">
        <f t="shared" si="232"/>
        <v>3</v>
      </c>
      <c r="U2951">
        <f t="shared" si="233"/>
        <v>12.5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4">
        <f t="shared" si="230"/>
        <v>42362.36518518519</v>
      </c>
      <c r="L2952" s="13">
        <f t="shared" si="234"/>
        <v>2015</v>
      </c>
      <c r="M2952" s="14">
        <f t="shared" si="231"/>
        <v>42392.36518518519</v>
      </c>
      <c r="N2952" t="b">
        <v>0</v>
      </c>
      <c r="O2952">
        <v>0</v>
      </c>
      <c r="P2952" t="b">
        <v>0</v>
      </c>
      <c r="Q2952" t="s">
        <v>8301</v>
      </c>
      <c r="R2952" s="10" t="s">
        <v>8315</v>
      </c>
      <c r="S2952" t="s">
        <v>8355</v>
      </c>
      <c r="T2952">
        <f t="shared" si="232"/>
        <v>0</v>
      </c>
      <c r="U2952">
        <f t="shared" si="233"/>
        <v>0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4">
        <f t="shared" si="230"/>
        <v>41872.802928240737</v>
      </c>
      <c r="L2953" s="13">
        <f t="shared" si="234"/>
        <v>2014</v>
      </c>
      <c r="M2953" s="14">
        <f t="shared" si="231"/>
        <v>41917.802928240737</v>
      </c>
      <c r="N2953" t="b">
        <v>0</v>
      </c>
      <c r="O2953">
        <v>58</v>
      </c>
      <c r="P2953" t="b">
        <v>0</v>
      </c>
      <c r="Q2953" t="s">
        <v>8301</v>
      </c>
      <c r="R2953" s="10" t="s">
        <v>8315</v>
      </c>
      <c r="S2953" t="s">
        <v>8355</v>
      </c>
      <c r="T2953">
        <f t="shared" si="232"/>
        <v>2</v>
      </c>
      <c r="U2953">
        <f t="shared" si="233"/>
        <v>18.899999999999999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4">
        <f t="shared" ref="K2954:K3017" si="235">(((J2954/60)/60)/24)+DATE(1970,1,1)</f>
        <v>42628.690266203703</v>
      </c>
      <c r="L2954" s="13">
        <f t="shared" si="234"/>
        <v>2016</v>
      </c>
      <c r="M2954" s="14">
        <f t="shared" ref="M2954:M3017" si="236">(((I2954/60)/60)/24)+DATE(1970,1,1)</f>
        <v>42660.166666666672</v>
      </c>
      <c r="N2954" t="b">
        <v>0</v>
      </c>
      <c r="O2954">
        <v>8</v>
      </c>
      <c r="P2954" t="b">
        <v>0</v>
      </c>
      <c r="Q2954" t="s">
        <v>8301</v>
      </c>
      <c r="R2954" s="10" t="s">
        <v>8315</v>
      </c>
      <c r="S2954" t="s">
        <v>8355</v>
      </c>
      <c r="T2954">
        <f t="shared" ref="T2954:T3017" si="237">ROUND(E2954/D2954*100,0)</f>
        <v>8</v>
      </c>
      <c r="U2954">
        <f t="shared" ref="U2954:U3017" si="238">IFERROR(ROUND(E2954/O2954,2),0)</f>
        <v>200.63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4">
        <f t="shared" si="235"/>
        <v>42255.791909722218</v>
      </c>
      <c r="L2955" s="13">
        <f t="shared" si="234"/>
        <v>2015</v>
      </c>
      <c r="M2955" s="14">
        <f t="shared" si="236"/>
        <v>42285.791909722218</v>
      </c>
      <c r="N2955" t="b">
        <v>0</v>
      </c>
      <c r="O2955">
        <v>3</v>
      </c>
      <c r="P2955" t="b">
        <v>0</v>
      </c>
      <c r="Q2955" t="s">
        <v>8301</v>
      </c>
      <c r="R2955" s="10" t="s">
        <v>8315</v>
      </c>
      <c r="S2955" t="s">
        <v>8355</v>
      </c>
      <c r="T2955">
        <f t="shared" si="237"/>
        <v>0</v>
      </c>
      <c r="U2955">
        <f t="shared" si="238"/>
        <v>201.67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4">
        <f t="shared" si="235"/>
        <v>42790.583368055552</v>
      </c>
      <c r="L2956" s="13">
        <f t="shared" si="234"/>
        <v>2017</v>
      </c>
      <c r="M2956" s="14">
        <f t="shared" si="236"/>
        <v>42810.541701388895</v>
      </c>
      <c r="N2956" t="b">
        <v>0</v>
      </c>
      <c r="O2956">
        <v>0</v>
      </c>
      <c r="P2956" t="b">
        <v>0</v>
      </c>
      <c r="Q2956" t="s">
        <v>8301</v>
      </c>
      <c r="R2956" s="10" t="s">
        <v>8315</v>
      </c>
      <c r="S2956" t="s">
        <v>8355</v>
      </c>
      <c r="T2956">
        <f t="shared" si="237"/>
        <v>0</v>
      </c>
      <c r="U2956">
        <f t="shared" si="238"/>
        <v>0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4">
        <f t="shared" si="235"/>
        <v>42141.741307870368</v>
      </c>
      <c r="L2957" s="13">
        <f t="shared" si="234"/>
        <v>2015</v>
      </c>
      <c r="M2957" s="14">
        <f t="shared" si="236"/>
        <v>42171.741307870368</v>
      </c>
      <c r="N2957" t="b">
        <v>0</v>
      </c>
      <c r="O2957">
        <v>11</v>
      </c>
      <c r="P2957" t="b">
        <v>0</v>
      </c>
      <c r="Q2957" t="s">
        <v>8301</v>
      </c>
      <c r="R2957" s="10" t="s">
        <v>8315</v>
      </c>
      <c r="S2957" t="s">
        <v>8355</v>
      </c>
      <c r="T2957">
        <f t="shared" si="237"/>
        <v>60</v>
      </c>
      <c r="U2957">
        <f t="shared" si="238"/>
        <v>65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4">
        <f t="shared" si="235"/>
        <v>42464.958912037036</v>
      </c>
      <c r="L2958" s="13">
        <f t="shared" si="234"/>
        <v>2016</v>
      </c>
      <c r="M2958" s="14">
        <f t="shared" si="236"/>
        <v>42494.958912037036</v>
      </c>
      <c r="N2958" t="b">
        <v>0</v>
      </c>
      <c r="O2958">
        <v>20</v>
      </c>
      <c r="P2958" t="b">
        <v>0</v>
      </c>
      <c r="Q2958" t="s">
        <v>8301</v>
      </c>
      <c r="R2958" s="10" t="s">
        <v>8315</v>
      </c>
      <c r="S2958" t="s">
        <v>8355</v>
      </c>
      <c r="T2958">
        <f t="shared" si="237"/>
        <v>17</v>
      </c>
      <c r="U2958">
        <f t="shared" si="238"/>
        <v>66.099999999999994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4">
        <f t="shared" si="235"/>
        <v>42031.011249999996</v>
      </c>
      <c r="L2959" s="13">
        <f t="shared" si="234"/>
        <v>2015</v>
      </c>
      <c r="M2959" s="14">
        <f t="shared" si="236"/>
        <v>42090.969583333332</v>
      </c>
      <c r="N2959" t="b">
        <v>0</v>
      </c>
      <c r="O2959">
        <v>3</v>
      </c>
      <c r="P2959" t="b">
        <v>0</v>
      </c>
      <c r="Q2959" t="s">
        <v>8301</v>
      </c>
      <c r="R2959" s="10" t="s">
        <v>8315</v>
      </c>
      <c r="S2959" t="s">
        <v>8355</v>
      </c>
      <c r="T2959">
        <f t="shared" si="237"/>
        <v>2</v>
      </c>
      <c r="U2959">
        <f t="shared" si="238"/>
        <v>93.33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4">
        <f t="shared" si="235"/>
        <v>42438.779131944444</v>
      </c>
      <c r="L2960" s="13">
        <f t="shared" si="234"/>
        <v>2016</v>
      </c>
      <c r="M2960" s="14">
        <f t="shared" si="236"/>
        <v>42498.73746527778</v>
      </c>
      <c r="N2960" t="b">
        <v>0</v>
      </c>
      <c r="O2960">
        <v>0</v>
      </c>
      <c r="P2960" t="b">
        <v>0</v>
      </c>
      <c r="Q2960" t="s">
        <v>8301</v>
      </c>
      <c r="R2960" s="10" t="s">
        <v>8315</v>
      </c>
      <c r="S2960" t="s">
        <v>8355</v>
      </c>
      <c r="T2960">
        <f t="shared" si="237"/>
        <v>0</v>
      </c>
      <c r="U2960">
        <f t="shared" si="238"/>
        <v>0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4">
        <f t="shared" si="235"/>
        <v>42498.008391203708</v>
      </c>
      <c r="L2961" s="13">
        <f t="shared" si="234"/>
        <v>2016</v>
      </c>
      <c r="M2961" s="14">
        <f t="shared" si="236"/>
        <v>42528.008391203708</v>
      </c>
      <c r="N2961" t="b">
        <v>0</v>
      </c>
      <c r="O2961">
        <v>0</v>
      </c>
      <c r="P2961" t="b">
        <v>0</v>
      </c>
      <c r="Q2961" t="s">
        <v>8301</v>
      </c>
      <c r="R2961" s="10" t="s">
        <v>8315</v>
      </c>
      <c r="S2961" t="s">
        <v>8355</v>
      </c>
      <c r="T2961">
        <f t="shared" si="237"/>
        <v>0</v>
      </c>
      <c r="U2961">
        <f t="shared" si="238"/>
        <v>0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4">
        <f t="shared" si="235"/>
        <v>41863.757210648146</v>
      </c>
      <c r="L2962" s="13">
        <f t="shared" si="234"/>
        <v>2014</v>
      </c>
      <c r="M2962" s="14">
        <f t="shared" si="236"/>
        <v>41893.757210648146</v>
      </c>
      <c r="N2962" t="b">
        <v>0</v>
      </c>
      <c r="O2962">
        <v>0</v>
      </c>
      <c r="P2962" t="b">
        <v>0</v>
      </c>
      <c r="Q2962" t="s">
        <v>8301</v>
      </c>
      <c r="R2962" s="10" t="s">
        <v>8315</v>
      </c>
      <c r="S2962" t="s">
        <v>8355</v>
      </c>
      <c r="T2962">
        <f t="shared" si="237"/>
        <v>0</v>
      </c>
      <c r="U2962">
        <f t="shared" si="238"/>
        <v>0</v>
      </c>
    </row>
    <row r="2963" spans="1:21" ht="29" x14ac:dyDescent="0.35">
      <c r="A2963">
        <v>3220</v>
      </c>
      <c r="B2963" s="3" t="s">
        <v>3220</v>
      </c>
      <c r="C2963" s="3" t="s">
        <v>7330</v>
      </c>
      <c r="D2963" s="6">
        <v>15000</v>
      </c>
      <c r="E2963" s="8">
        <v>15126</v>
      </c>
      <c r="F2963" t="s">
        <v>8218</v>
      </c>
      <c r="G2963" t="s">
        <v>8223</v>
      </c>
      <c r="H2963" t="s">
        <v>8245</v>
      </c>
      <c r="I2963">
        <v>1489352400</v>
      </c>
      <c r="J2963">
        <v>1486411204</v>
      </c>
      <c r="K2963" s="14">
        <f t="shared" si="235"/>
        <v>42772.833379629628</v>
      </c>
      <c r="L2963" s="13">
        <f t="shared" si="234"/>
        <v>2017</v>
      </c>
      <c r="M2963" s="14">
        <f t="shared" si="236"/>
        <v>42806.875</v>
      </c>
      <c r="N2963" t="b">
        <v>1</v>
      </c>
      <c r="O2963">
        <v>59</v>
      </c>
      <c r="P2963" t="b">
        <v>1</v>
      </c>
      <c r="Q2963" t="s">
        <v>8269</v>
      </c>
      <c r="R2963" s="10" t="s">
        <v>8315</v>
      </c>
      <c r="S2963" t="s">
        <v>8316</v>
      </c>
      <c r="T2963">
        <f t="shared" si="237"/>
        <v>101</v>
      </c>
      <c r="U2963">
        <f t="shared" si="238"/>
        <v>256.37</v>
      </c>
    </row>
    <row r="2964" spans="1:21" ht="43.5" x14ac:dyDescent="0.35">
      <c r="A2964">
        <v>3907</v>
      </c>
      <c r="B2964" s="3" t="s">
        <v>3904</v>
      </c>
      <c r="C2964" s="3" t="s">
        <v>8015</v>
      </c>
      <c r="D2964" s="6">
        <v>1000</v>
      </c>
      <c r="E2964" s="8">
        <v>153</v>
      </c>
      <c r="F2964" t="s">
        <v>8220</v>
      </c>
      <c r="G2964" t="s">
        <v>8223</v>
      </c>
      <c r="H2964" t="s">
        <v>8245</v>
      </c>
      <c r="I2964">
        <v>1414354080</v>
      </c>
      <c r="J2964">
        <v>1411587606</v>
      </c>
      <c r="K2964" s="14">
        <f t="shared" si="235"/>
        <v>41906.819513888891</v>
      </c>
      <c r="L2964" s="13">
        <f t="shared" si="234"/>
        <v>2014</v>
      </c>
      <c r="M2964" s="14">
        <f t="shared" si="236"/>
        <v>41938.838888888888</v>
      </c>
      <c r="N2964" t="b">
        <v>0</v>
      </c>
      <c r="O2964">
        <v>4</v>
      </c>
      <c r="P2964" t="b">
        <v>0</v>
      </c>
      <c r="Q2964" t="s">
        <v>8269</v>
      </c>
      <c r="R2964" s="10" t="s">
        <v>8315</v>
      </c>
      <c r="S2964" t="s">
        <v>8316</v>
      </c>
      <c r="T2964">
        <f t="shared" si="237"/>
        <v>15</v>
      </c>
      <c r="U2964">
        <f t="shared" si="238"/>
        <v>38.25</v>
      </c>
    </row>
    <row r="2965" spans="1:21" x14ac:dyDescent="0.35">
      <c r="A2965">
        <v>3285</v>
      </c>
      <c r="B2965" s="3" t="s">
        <v>3285</v>
      </c>
      <c r="C2965" s="3" t="s">
        <v>7395</v>
      </c>
      <c r="D2965" s="6">
        <v>4999</v>
      </c>
      <c r="E2965" s="8">
        <v>5604</v>
      </c>
      <c r="F2965" t="s">
        <v>8218</v>
      </c>
      <c r="G2965" t="s">
        <v>8223</v>
      </c>
      <c r="H2965" t="s">
        <v>8245</v>
      </c>
      <c r="I2965">
        <v>1488258000</v>
      </c>
      <c r="J2965">
        <v>1485556626</v>
      </c>
      <c r="K2965" s="14">
        <f t="shared" si="235"/>
        <v>42762.942430555559</v>
      </c>
      <c r="L2965" s="13">
        <f t="shared" si="234"/>
        <v>2017</v>
      </c>
      <c r="M2965" s="14">
        <f t="shared" si="236"/>
        <v>42794.208333333328</v>
      </c>
      <c r="N2965" t="b">
        <v>0</v>
      </c>
      <c r="O2965">
        <v>81</v>
      </c>
      <c r="P2965" t="b">
        <v>1</v>
      </c>
      <c r="Q2965" t="s">
        <v>8269</v>
      </c>
      <c r="R2965" s="10" t="s">
        <v>8315</v>
      </c>
      <c r="S2965" t="s">
        <v>8316</v>
      </c>
      <c r="T2965">
        <f t="shared" si="237"/>
        <v>112</v>
      </c>
      <c r="U2965">
        <f t="shared" si="238"/>
        <v>69.19</v>
      </c>
    </row>
    <row r="2966" spans="1:21" ht="43.5" x14ac:dyDescent="0.35">
      <c r="A2966">
        <v>3945</v>
      </c>
      <c r="B2966" s="3" t="s">
        <v>3942</v>
      </c>
      <c r="C2966" s="3" t="s">
        <v>8053</v>
      </c>
      <c r="D2966" s="6">
        <v>2000</v>
      </c>
      <c r="E2966" s="8">
        <v>5</v>
      </c>
      <c r="F2966" t="s">
        <v>8220</v>
      </c>
      <c r="G2966" t="s">
        <v>8223</v>
      </c>
      <c r="H2966" t="s">
        <v>8245</v>
      </c>
      <c r="I2966">
        <v>1431717268</v>
      </c>
      <c r="J2966">
        <v>1429125268</v>
      </c>
      <c r="K2966" s="14">
        <f t="shared" si="235"/>
        <v>42109.801712962959</v>
      </c>
      <c r="L2966" s="13">
        <f t="shared" si="234"/>
        <v>2015</v>
      </c>
      <c r="M2966" s="14">
        <f t="shared" si="236"/>
        <v>42139.801712962959</v>
      </c>
      <c r="N2966" t="b">
        <v>0</v>
      </c>
      <c r="O2966">
        <v>1</v>
      </c>
      <c r="P2966" t="b">
        <v>0</v>
      </c>
      <c r="Q2966" t="s">
        <v>8269</v>
      </c>
      <c r="R2966" s="10" t="s">
        <v>8315</v>
      </c>
      <c r="S2966" t="s">
        <v>8316</v>
      </c>
      <c r="T2966">
        <f t="shared" si="237"/>
        <v>0</v>
      </c>
      <c r="U2966">
        <f t="shared" si="238"/>
        <v>5</v>
      </c>
    </row>
    <row r="2967" spans="1:21" ht="29" x14ac:dyDescent="0.35">
      <c r="A2967">
        <v>3212</v>
      </c>
      <c r="B2967" s="3" t="s">
        <v>3212</v>
      </c>
      <c r="C2967" s="3" t="s">
        <v>7322</v>
      </c>
      <c r="D2967" s="6">
        <v>4000</v>
      </c>
      <c r="E2967" s="8">
        <v>5050</v>
      </c>
      <c r="F2967" t="s">
        <v>8218</v>
      </c>
      <c r="G2967" t="s">
        <v>8223</v>
      </c>
      <c r="H2967" t="s">
        <v>8245</v>
      </c>
      <c r="I2967">
        <v>1407524751</v>
      </c>
      <c r="J2967">
        <v>1404932751</v>
      </c>
      <c r="K2967" s="14">
        <f t="shared" si="235"/>
        <v>41829.795729166668</v>
      </c>
      <c r="L2967" s="13">
        <f t="shared" si="234"/>
        <v>2014</v>
      </c>
      <c r="M2967" s="14">
        <f t="shared" si="236"/>
        <v>41859.795729166668</v>
      </c>
      <c r="N2967" t="b">
        <v>1</v>
      </c>
      <c r="O2967">
        <v>94</v>
      </c>
      <c r="P2967" t="b">
        <v>1</v>
      </c>
      <c r="Q2967" t="s">
        <v>8269</v>
      </c>
      <c r="R2967" s="10" t="s">
        <v>8315</v>
      </c>
      <c r="S2967" t="s">
        <v>8316</v>
      </c>
      <c r="T2967">
        <f t="shared" si="237"/>
        <v>126</v>
      </c>
      <c r="U2967">
        <f t="shared" si="238"/>
        <v>53.72</v>
      </c>
    </row>
    <row r="2968" spans="1:21" ht="43.5" x14ac:dyDescent="0.35">
      <c r="A2968">
        <v>3364</v>
      </c>
      <c r="B2968" s="3" t="s">
        <v>3363</v>
      </c>
      <c r="C2968" s="3" t="s">
        <v>7474</v>
      </c>
      <c r="D2968" s="6">
        <v>3000</v>
      </c>
      <c r="E2968" s="8">
        <v>3178</v>
      </c>
      <c r="F2968" t="s">
        <v>8218</v>
      </c>
      <c r="G2968" t="s">
        <v>8224</v>
      </c>
      <c r="H2968" t="s">
        <v>8246</v>
      </c>
      <c r="I2968">
        <v>1458075600</v>
      </c>
      <c r="J2968">
        <v>1456183649</v>
      </c>
      <c r="K2968" s="14">
        <f t="shared" si="235"/>
        <v>42422.977418981478</v>
      </c>
      <c r="L2968" s="13">
        <f t="shared" si="234"/>
        <v>2016</v>
      </c>
      <c r="M2968" s="14">
        <f t="shared" si="236"/>
        <v>42444.875</v>
      </c>
      <c r="N2968" t="b">
        <v>0</v>
      </c>
      <c r="O2968">
        <v>72</v>
      </c>
      <c r="P2968" t="b">
        <v>1</v>
      </c>
      <c r="Q2968" t="s">
        <v>8269</v>
      </c>
      <c r="R2968" s="10" t="s">
        <v>8315</v>
      </c>
      <c r="S2968" t="s">
        <v>8316</v>
      </c>
      <c r="T2968">
        <f t="shared" si="237"/>
        <v>106</v>
      </c>
      <c r="U2968">
        <f t="shared" si="238"/>
        <v>44.14</v>
      </c>
    </row>
    <row r="2969" spans="1:21" ht="58" x14ac:dyDescent="0.35">
      <c r="A2969">
        <v>3288</v>
      </c>
      <c r="B2969" s="3" t="s">
        <v>3288</v>
      </c>
      <c r="C2969" s="3" t="s">
        <v>7398</v>
      </c>
      <c r="D2969" s="6">
        <v>10000</v>
      </c>
      <c r="E2969" s="8">
        <v>10026.49</v>
      </c>
      <c r="F2969" t="s">
        <v>8218</v>
      </c>
      <c r="G2969" t="s">
        <v>8224</v>
      </c>
      <c r="H2969" t="s">
        <v>8246</v>
      </c>
      <c r="I2969">
        <v>1466463600</v>
      </c>
      <c r="J2969">
        <v>1463337315</v>
      </c>
      <c r="K2969" s="14">
        <f t="shared" si="235"/>
        <v>42505.774479166663</v>
      </c>
      <c r="L2969" s="13">
        <f t="shared" si="234"/>
        <v>2016</v>
      </c>
      <c r="M2969" s="14">
        <f t="shared" si="236"/>
        <v>42541.958333333328</v>
      </c>
      <c r="N2969" t="b">
        <v>0</v>
      </c>
      <c r="O2969">
        <v>207</v>
      </c>
      <c r="P2969" t="b">
        <v>1</v>
      </c>
      <c r="Q2969" t="s">
        <v>8269</v>
      </c>
      <c r="R2969" s="10" t="s">
        <v>8315</v>
      </c>
      <c r="S2969" t="s">
        <v>8316</v>
      </c>
      <c r="T2969">
        <f t="shared" si="237"/>
        <v>100</v>
      </c>
      <c r="U2969">
        <f t="shared" si="238"/>
        <v>48.44</v>
      </c>
    </row>
    <row r="2970" spans="1:21" ht="43.5" x14ac:dyDescent="0.35">
      <c r="A2970">
        <v>3571</v>
      </c>
      <c r="B2970" s="3" t="s">
        <v>3570</v>
      </c>
      <c r="C2970" s="3" t="s">
        <v>7681</v>
      </c>
      <c r="D2970" s="6">
        <v>1500</v>
      </c>
      <c r="E2970" s="8">
        <v>1831</v>
      </c>
      <c r="F2970" t="s">
        <v>8218</v>
      </c>
      <c r="G2970" t="s">
        <v>8224</v>
      </c>
      <c r="H2970" t="s">
        <v>8246</v>
      </c>
      <c r="I2970">
        <v>1414701413</v>
      </c>
      <c r="J2970">
        <v>1412109413</v>
      </c>
      <c r="K2970" s="14">
        <f t="shared" si="235"/>
        <v>41912.858946759261</v>
      </c>
      <c r="L2970" s="13">
        <f t="shared" si="234"/>
        <v>2014</v>
      </c>
      <c r="M2970" s="14">
        <f t="shared" si="236"/>
        <v>41942.858946759261</v>
      </c>
      <c r="N2970" t="b">
        <v>0</v>
      </c>
      <c r="O2970">
        <v>25</v>
      </c>
      <c r="P2970" t="b">
        <v>1</v>
      </c>
      <c r="Q2970" t="s">
        <v>8269</v>
      </c>
      <c r="R2970" s="10" t="s">
        <v>8315</v>
      </c>
      <c r="S2970" t="s">
        <v>8316</v>
      </c>
      <c r="T2970">
        <f t="shared" si="237"/>
        <v>122</v>
      </c>
      <c r="U2970">
        <f t="shared" si="238"/>
        <v>73.239999999999995</v>
      </c>
    </row>
    <row r="2971" spans="1:21" ht="43.5" x14ac:dyDescent="0.35">
      <c r="A2971">
        <v>4086</v>
      </c>
      <c r="B2971" s="3" t="s">
        <v>4082</v>
      </c>
      <c r="C2971" s="3" t="s">
        <v>8189</v>
      </c>
      <c r="D2971" s="6">
        <v>1000</v>
      </c>
      <c r="E2971" s="8">
        <v>47</v>
      </c>
      <c r="F2971" t="s">
        <v>8220</v>
      </c>
      <c r="G2971" t="s">
        <v>8223</v>
      </c>
      <c r="H2971" t="s">
        <v>8245</v>
      </c>
      <c r="I2971">
        <v>1448078400</v>
      </c>
      <c r="J2971">
        <v>1445985299</v>
      </c>
      <c r="K2971" s="14">
        <f t="shared" si="235"/>
        <v>42304.940960648149</v>
      </c>
      <c r="L2971" s="13">
        <f t="shared" si="234"/>
        <v>2015</v>
      </c>
      <c r="M2971" s="14">
        <f t="shared" si="236"/>
        <v>42329.166666666672</v>
      </c>
      <c r="N2971" t="b">
        <v>0</v>
      </c>
      <c r="O2971">
        <v>5</v>
      </c>
      <c r="P2971" t="b">
        <v>0</v>
      </c>
      <c r="Q2971" t="s">
        <v>8269</v>
      </c>
      <c r="R2971" s="10" t="s">
        <v>8315</v>
      </c>
      <c r="S2971" t="s">
        <v>8316</v>
      </c>
      <c r="T2971">
        <f t="shared" si="237"/>
        <v>5</v>
      </c>
      <c r="U2971">
        <f t="shared" si="238"/>
        <v>9.4</v>
      </c>
    </row>
    <row r="2972" spans="1:21" ht="29" x14ac:dyDescent="0.35">
      <c r="A2972">
        <v>3926</v>
      </c>
      <c r="B2972" s="3" t="s">
        <v>3923</v>
      </c>
      <c r="C2972" s="3" t="s">
        <v>8034</v>
      </c>
      <c r="D2972" s="6">
        <v>5000</v>
      </c>
      <c r="E2972" s="8">
        <v>15</v>
      </c>
      <c r="F2972" t="s">
        <v>8220</v>
      </c>
      <c r="G2972" t="s">
        <v>8225</v>
      </c>
      <c r="H2972" t="s">
        <v>8247</v>
      </c>
      <c r="I2972">
        <v>1419645748</v>
      </c>
      <c r="J2972">
        <v>1417053748</v>
      </c>
      <c r="K2972" s="14">
        <f t="shared" si="235"/>
        <v>41970.085046296299</v>
      </c>
      <c r="L2972" s="13">
        <f t="shared" si="234"/>
        <v>2014</v>
      </c>
      <c r="M2972" s="14">
        <f t="shared" si="236"/>
        <v>42000.085046296299</v>
      </c>
      <c r="N2972" t="b">
        <v>0</v>
      </c>
      <c r="O2972">
        <v>1</v>
      </c>
      <c r="P2972" t="b">
        <v>0</v>
      </c>
      <c r="Q2972" t="s">
        <v>8269</v>
      </c>
      <c r="R2972" s="10" t="s">
        <v>8315</v>
      </c>
      <c r="S2972" t="s">
        <v>8316</v>
      </c>
      <c r="T2972">
        <f t="shared" si="237"/>
        <v>0</v>
      </c>
      <c r="U2972">
        <f t="shared" si="238"/>
        <v>15</v>
      </c>
    </row>
    <row r="2973" spans="1:21" ht="43.5" x14ac:dyDescent="0.35">
      <c r="A2973">
        <v>3139</v>
      </c>
      <c r="B2973" s="3" t="s">
        <v>3139</v>
      </c>
      <c r="C2973" s="3" t="s">
        <v>7249</v>
      </c>
      <c r="D2973" s="6">
        <v>50000</v>
      </c>
      <c r="E2973" s="8">
        <v>2700</v>
      </c>
      <c r="F2973" t="s">
        <v>8221</v>
      </c>
      <c r="G2973" t="s">
        <v>8237</v>
      </c>
      <c r="H2973" t="s">
        <v>8255</v>
      </c>
      <c r="I2973">
        <v>1490416380</v>
      </c>
      <c r="J2973">
        <v>1487485760</v>
      </c>
      <c r="K2973" s="14">
        <f t="shared" si="235"/>
        <v>42785.270370370374</v>
      </c>
      <c r="L2973" s="13">
        <f t="shared" si="234"/>
        <v>2017</v>
      </c>
      <c r="M2973" s="14">
        <f t="shared" si="236"/>
        <v>42819.189583333333</v>
      </c>
      <c r="N2973" t="b">
        <v>0</v>
      </c>
      <c r="O2973">
        <v>6</v>
      </c>
      <c r="P2973" t="b">
        <v>0</v>
      </c>
      <c r="Q2973" t="s">
        <v>8269</v>
      </c>
      <c r="R2973" s="10" t="s">
        <v>8315</v>
      </c>
      <c r="S2973" t="s">
        <v>8316</v>
      </c>
      <c r="T2973">
        <f t="shared" si="237"/>
        <v>5</v>
      </c>
      <c r="U2973">
        <f t="shared" si="238"/>
        <v>450</v>
      </c>
    </row>
    <row r="2974" spans="1:21" ht="43.5" x14ac:dyDescent="0.35">
      <c r="A2974">
        <v>3128</v>
      </c>
      <c r="B2974" s="3" t="s">
        <v>3128</v>
      </c>
      <c r="C2974" s="3" t="s">
        <v>7238</v>
      </c>
      <c r="D2974" s="6">
        <v>15000</v>
      </c>
      <c r="E2974" s="8">
        <v>16291</v>
      </c>
      <c r="F2974" t="s">
        <v>8221</v>
      </c>
      <c r="G2974" t="s">
        <v>8223</v>
      </c>
      <c r="H2974" t="s">
        <v>8245</v>
      </c>
      <c r="I2974">
        <v>1489690141</v>
      </c>
      <c r="J2974">
        <v>1487101741</v>
      </c>
      <c r="K2974" s="14">
        <f t="shared" si="235"/>
        <v>42780.825706018513</v>
      </c>
      <c r="L2974" s="13">
        <f t="shared" si="234"/>
        <v>2017</v>
      </c>
      <c r="M2974" s="14">
        <f t="shared" si="236"/>
        <v>42810.784039351856</v>
      </c>
      <c r="N2974" t="b">
        <v>0</v>
      </c>
      <c r="O2974">
        <v>117</v>
      </c>
      <c r="P2974" t="b">
        <v>0</v>
      </c>
      <c r="Q2974" t="s">
        <v>8269</v>
      </c>
      <c r="R2974" s="10" t="s">
        <v>8315</v>
      </c>
      <c r="S2974" t="s">
        <v>8316</v>
      </c>
      <c r="T2974">
        <f t="shared" si="237"/>
        <v>109</v>
      </c>
      <c r="U2974">
        <f t="shared" si="238"/>
        <v>139.24</v>
      </c>
    </row>
    <row r="2975" spans="1:21" ht="43.5" x14ac:dyDescent="0.35">
      <c r="A2975">
        <v>3684</v>
      </c>
      <c r="B2975" s="3" t="s">
        <v>3681</v>
      </c>
      <c r="C2975" s="3" t="s">
        <v>7794</v>
      </c>
      <c r="D2975" s="6">
        <v>750</v>
      </c>
      <c r="E2975" s="8">
        <v>1043</v>
      </c>
      <c r="F2975" t="s">
        <v>8218</v>
      </c>
      <c r="G2975" t="s">
        <v>8223</v>
      </c>
      <c r="H2975" t="s">
        <v>8245</v>
      </c>
      <c r="I2975">
        <v>1441167586</v>
      </c>
      <c r="J2975">
        <v>1438575586</v>
      </c>
      <c r="K2975" s="14">
        <f t="shared" si="235"/>
        <v>42219.180393518516</v>
      </c>
      <c r="L2975" s="13">
        <f t="shared" si="234"/>
        <v>2015</v>
      </c>
      <c r="M2975" s="14">
        <f t="shared" si="236"/>
        <v>42249.180393518516</v>
      </c>
      <c r="N2975" t="b">
        <v>0</v>
      </c>
      <c r="O2975">
        <v>23</v>
      </c>
      <c r="P2975" t="b">
        <v>1</v>
      </c>
      <c r="Q2975" t="s">
        <v>8269</v>
      </c>
      <c r="R2975" s="10" t="s">
        <v>8315</v>
      </c>
      <c r="S2975" t="s">
        <v>8316</v>
      </c>
      <c r="T2975">
        <f t="shared" si="237"/>
        <v>139</v>
      </c>
      <c r="U2975">
        <f t="shared" si="238"/>
        <v>45.35</v>
      </c>
    </row>
    <row r="2976" spans="1:21" ht="43.5" x14ac:dyDescent="0.35">
      <c r="A2976">
        <v>3235</v>
      </c>
      <c r="B2976" s="3" t="s">
        <v>3235</v>
      </c>
      <c r="C2976" s="3" t="s">
        <v>7345</v>
      </c>
      <c r="D2976" s="6">
        <v>15000</v>
      </c>
      <c r="E2976" s="8">
        <v>15481</v>
      </c>
      <c r="F2976" t="s">
        <v>8218</v>
      </c>
      <c r="G2976" t="s">
        <v>8223</v>
      </c>
      <c r="H2976" t="s">
        <v>8245</v>
      </c>
      <c r="I2976">
        <v>1467361251</v>
      </c>
      <c r="J2976">
        <v>1464769251</v>
      </c>
      <c r="K2976" s="14">
        <f t="shared" si="235"/>
        <v>42522.347812499997</v>
      </c>
      <c r="L2976" s="13">
        <f t="shared" si="234"/>
        <v>2016</v>
      </c>
      <c r="M2976" s="14">
        <f t="shared" si="236"/>
        <v>42552.347812499997</v>
      </c>
      <c r="N2976" t="b">
        <v>1</v>
      </c>
      <c r="O2976">
        <v>181</v>
      </c>
      <c r="P2976" t="b">
        <v>1</v>
      </c>
      <c r="Q2976" t="s">
        <v>8269</v>
      </c>
      <c r="R2976" s="10" t="s">
        <v>8315</v>
      </c>
      <c r="S2976" t="s">
        <v>8316</v>
      </c>
      <c r="T2976">
        <f t="shared" si="237"/>
        <v>103</v>
      </c>
      <c r="U2976">
        <f t="shared" si="238"/>
        <v>85.53</v>
      </c>
    </row>
    <row r="2977" spans="1:21" ht="43.5" x14ac:dyDescent="0.35">
      <c r="A2977">
        <v>2897</v>
      </c>
      <c r="B2977" s="3" t="s">
        <v>2897</v>
      </c>
      <c r="C2977" s="3" t="s">
        <v>7007</v>
      </c>
      <c r="D2977" s="6">
        <v>12000</v>
      </c>
      <c r="E2977" s="8">
        <v>550</v>
      </c>
      <c r="F2977" t="s">
        <v>8220</v>
      </c>
      <c r="G2977" t="s">
        <v>8223</v>
      </c>
      <c r="H2977" t="s">
        <v>8245</v>
      </c>
      <c r="I2977">
        <v>1444577345</v>
      </c>
      <c r="J2977">
        <v>1441985458</v>
      </c>
      <c r="K2977" s="14">
        <f t="shared" si="235"/>
        <v>42258.646504629629</v>
      </c>
      <c r="L2977" s="13">
        <f t="shared" si="234"/>
        <v>2015</v>
      </c>
      <c r="M2977" s="14">
        <f t="shared" si="236"/>
        <v>42288.645196759258</v>
      </c>
      <c r="N2977" t="b">
        <v>0</v>
      </c>
      <c r="O2977">
        <v>3</v>
      </c>
      <c r="P2977" t="b">
        <v>0</v>
      </c>
      <c r="Q2977" t="s">
        <v>8269</v>
      </c>
      <c r="R2977" s="10" t="s">
        <v>8315</v>
      </c>
      <c r="S2977" t="s">
        <v>8316</v>
      </c>
      <c r="T2977">
        <f t="shared" si="237"/>
        <v>5</v>
      </c>
      <c r="U2977">
        <f t="shared" si="238"/>
        <v>183.33</v>
      </c>
    </row>
    <row r="2978" spans="1:21" ht="29" x14ac:dyDescent="0.35">
      <c r="A2978">
        <v>3237</v>
      </c>
      <c r="B2978" s="3" t="s">
        <v>3237</v>
      </c>
      <c r="C2978" s="3" t="s">
        <v>7347</v>
      </c>
      <c r="D2978" s="6">
        <v>35000</v>
      </c>
      <c r="E2978" s="8">
        <v>35275.64</v>
      </c>
      <c r="F2978" t="s">
        <v>8218</v>
      </c>
      <c r="G2978" t="s">
        <v>8223</v>
      </c>
      <c r="H2978" t="s">
        <v>8245</v>
      </c>
      <c r="I2978">
        <v>1443499140</v>
      </c>
      <c r="J2978">
        <v>1441452184</v>
      </c>
      <c r="K2978" s="14">
        <f t="shared" si="235"/>
        <v>42252.474351851852</v>
      </c>
      <c r="L2978" s="13">
        <f t="shared" si="234"/>
        <v>2015</v>
      </c>
      <c r="M2978" s="14">
        <f t="shared" si="236"/>
        <v>42276.165972222225</v>
      </c>
      <c r="N2978" t="b">
        <v>1</v>
      </c>
      <c r="O2978">
        <v>269</v>
      </c>
      <c r="P2978" t="b">
        <v>1</v>
      </c>
      <c r="Q2978" t="s">
        <v>8269</v>
      </c>
      <c r="R2978" s="10" t="s">
        <v>8315</v>
      </c>
      <c r="S2978" t="s">
        <v>8316</v>
      </c>
      <c r="T2978">
        <f t="shared" si="237"/>
        <v>101</v>
      </c>
      <c r="U2978">
        <f t="shared" si="238"/>
        <v>131.13999999999999</v>
      </c>
    </row>
    <row r="2979" spans="1:21" ht="43.5" x14ac:dyDescent="0.35">
      <c r="A2979">
        <v>3959</v>
      </c>
      <c r="B2979" s="3" t="s">
        <v>3956</v>
      </c>
      <c r="C2979" s="3" t="s">
        <v>8066</v>
      </c>
      <c r="D2979" s="6">
        <v>1200</v>
      </c>
      <c r="E2979" s="8">
        <v>292</v>
      </c>
      <c r="F2979" t="s">
        <v>8220</v>
      </c>
      <c r="G2979" t="s">
        <v>8223</v>
      </c>
      <c r="H2979" t="s">
        <v>8245</v>
      </c>
      <c r="I2979">
        <v>1411930556</v>
      </c>
      <c r="J2979">
        <v>1409338556</v>
      </c>
      <c r="K2979" s="14">
        <f t="shared" si="235"/>
        <v>41880.788842592592</v>
      </c>
      <c r="L2979" s="13">
        <f t="shared" si="234"/>
        <v>2014</v>
      </c>
      <c r="M2979" s="14">
        <f t="shared" si="236"/>
        <v>41910.788842592592</v>
      </c>
      <c r="N2979" t="b">
        <v>0</v>
      </c>
      <c r="O2979">
        <v>12</v>
      </c>
      <c r="P2979" t="b">
        <v>0</v>
      </c>
      <c r="Q2979" t="s">
        <v>8269</v>
      </c>
      <c r="R2979" s="10" t="s">
        <v>8315</v>
      </c>
      <c r="S2979" t="s">
        <v>8316</v>
      </c>
      <c r="T2979">
        <f t="shared" si="237"/>
        <v>24</v>
      </c>
      <c r="U2979">
        <f t="shared" si="238"/>
        <v>24.33</v>
      </c>
    </row>
    <row r="2980" spans="1:21" ht="43.5" x14ac:dyDescent="0.35">
      <c r="A2980">
        <v>3928</v>
      </c>
      <c r="B2980" s="3" t="s">
        <v>3925</v>
      </c>
      <c r="C2980" s="3" t="s">
        <v>8036</v>
      </c>
      <c r="D2980" s="6">
        <v>5000</v>
      </c>
      <c r="E2980" s="8">
        <v>651</v>
      </c>
      <c r="F2980" t="s">
        <v>8220</v>
      </c>
      <c r="G2980" t="s">
        <v>8223</v>
      </c>
      <c r="H2980" t="s">
        <v>8245</v>
      </c>
      <c r="I2980">
        <v>1444971540</v>
      </c>
      <c r="J2980">
        <v>1442593427</v>
      </c>
      <c r="K2980" s="14">
        <f t="shared" si="235"/>
        <v>42265.683182870373</v>
      </c>
      <c r="L2980" s="13">
        <f t="shared" si="234"/>
        <v>2015</v>
      </c>
      <c r="M2980" s="14">
        <f t="shared" si="236"/>
        <v>42293.207638888889</v>
      </c>
      <c r="N2980" t="b">
        <v>0</v>
      </c>
      <c r="O2980">
        <v>7</v>
      </c>
      <c r="P2980" t="b">
        <v>0</v>
      </c>
      <c r="Q2980" t="s">
        <v>8269</v>
      </c>
      <c r="R2980" s="10" t="s">
        <v>8315</v>
      </c>
      <c r="S2980" t="s">
        <v>8316</v>
      </c>
      <c r="T2980">
        <f t="shared" si="237"/>
        <v>13</v>
      </c>
      <c r="U2980">
        <f t="shared" si="238"/>
        <v>93</v>
      </c>
    </row>
    <row r="2981" spans="1:21" ht="43.5" x14ac:dyDescent="0.35">
      <c r="A2981">
        <v>3618</v>
      </c>
      <c r="B2981" s="3" t="s">
        <v>3616</v>
      </c>
      <c r="C2981" s="3" t="s">
        <v>7728</v>
      </c>
      <c r="D2981" s="6">
        <v>2000</v>
      </c>
      <c r="E2981" s="8">
        <v>2020</v>
      </c>
      <c r="F2981" t="s">
        <v>8218</v>
      </c>
      <c r="G2981" t="s">
        <v>8224</v>
      </c>
      <c r="H2981" t="s">
        <v>8246</v>
      </c>
      <c r="I2981">
        <v>1433343850</v>
      </c>
      <c r="J2981">
        <v>1430751850</v>
      </c>
      <c r="K2981" s="14">
        <f t="shared" si="235"/>
        <v>42128.627893518518</v>
      </c>
      <c r="L2981" s="13">
        <f t="shared" si="234"/>
        <v>2015</v>
      </c>
      <c r="M2981" s="14">
        <f t="shared" si="236"/>
        <v>42158.627893518518</v>
      </c>
      <c r="N2981" t="b">
        <v>0</v>
      </c>
      <c r="O2981">
        <v>56</v>
      </c>
      <c r="P2981" t="b">
        <v>1</v>
      </c>
      <c r="Q2981" t="s">
        <v>8269</v>
      </c>
      <c r="R2981" s="10" t="s">
        <v>8315</v>
      </c>
      <c r="S2981" t="s">
        <v>8316</v>
      </c>
      <c r="T2981">
        <f t="shared" si="237"/>
        <v>101</v>
      </c>
      <c r="U2981">
        <f t="shared" si="238"/>
        <v>36.07</v>
      </c>
    </row>
    <row r="2982" spans="1:21" ht="43.5" x14ac:dyDescent="0.35">
      <c r="A2982">
        <v>3673</v>
      </c>
      <c r="B2982" s="3" t="s">
        <v>3670</v>
      </c>
      <c r="C2982" s="3" t="s">
        <v>7783</v>
      </c>
      <c r="D2982" s="6">
        <v>4000</v>
      </c>
      <c r="E2982" s="8">
        <v>4545</v>
      </c>
      <c r="F2982" t="s">
        <v>8218</v>
      </c>
      <c r="G2982" t="s">
        <v>8224</v>
      </c>
      <c r="H2982" t="s">
        <v>8246</v>
      </c>
      <c r="I2982">
        <v>1415191920</v>
      </c>
      <c r="J2982">
        <v>1412233497</v>
      </c>
      <c r="K2982" s="14">
        <f t="shared" si="235"/>
        <v>41914.295104166667</v>
      </c>
      <c r="L2982" s="13">
        <f t="shared" si="234"/>
        <v>2014</v>
      </c>
      <c r="M2982" s="14">
        <f t="shared" si="236"/>
        <v>41948.536111111112</v>
      </c>
      <c r="N2982" t="b">
        <v>0</v>
      </c>
      <c r="O2982">
        <v>114</v>
      </c>
      <c r="P2982" t="b">
        <v>1</v>
      </c>
      <c r="Q2982" t="s">
        <v>8269</v>
      </c>
      <c r="R2982" s="10" t="s">
        <v>8315</v>
      </c>
      <c r="S2982" t="s">
        <v>8316</v>
      </c>
      <c r="T2982">
        <f t="shared" si="237"/>
        <v>114</v>
      </c>
      <c r="U2982">
        <f t="shared" si="238"/>
        <v>39.869999999999997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4">
        <f t="shared" si="235"/>
        <v>42225.559675925921</v>
      </c>
      <c r="L2983" s="13">
        <f t="shared" si="234"/>
        <v>2015</v>
      </c>
      <c r="M2983" s="14">
        <f t="shared" si="236"/>
        <v>42270.559675925921</v>
      </c>
      <c r="N2983" t="b">
        <v>1</v>
      </c>
      <c r="O2983">
        <v>97</v>
      </c>
      <c r="P2983" t="b">
        <v>1</v>
      </c>
      <c r="Q2983" t="s">
        <v>8301</v>
      </c>
      <c r="R2983" s="10" t="s">
        <v>8315</v>
      </c>
      <c r="S2983" t="s">
        <v>8355</v>
      </c>
      <c r="T2983">
        <f t="shared" si="237"/>
        <v>129</v>
      </c>
      <c r="U2983">
        <f t="shared" si="238"/>
        <v>53.16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4">
        <f t="shared" si="235"/>
        <v>42381.686840277776</v>
      </c>
      <c r="L2984" s="13">
        <f t="shared" si="234"/>
        <v>2016</v>
      </c>
      <c r="M2984" s="14">
        <f t="shared" si="236"/>
        <v>42411.686840277776</v>
      </c>
      <c r="N2984" t="b">
        <v>1</v>
      </c>
      <c r="O2984">
        <v>59</v>
      </c>
      <c r="P2984" t="b">
        <v>1</v>
      </c>
      <c r="Q2984" t="s">
        <v>8301</v>
      </c>
      <c r="R2984" s="10" t="s">
        <v>8315</v>
      </c>
      <c r="S2984" t="s">
        <v>8355</v>
      </c>
      <c r="T2984">
        <f t="shared" si="237"/>
        <v>102</v>
      </c>
      <c r="U2984">
        <f t="shared" si="238"/>
        <v>86.49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4">
        <f t="shared" si="235"/>
        <v>41894.632361111115</v>
      </c>
      <c r="L2985" s="13">
        <f t="shared" si="234"/>
        <v>2014</v>
      </c>
      <c r="M2985" s="14">
        <f t="shared" si="236"/>
        <v>41954.674027777779</v>
      </c>
      <c r="N2985" t="b">
        <v>1</v>
      </c>
      <c r="O2985">
        <v>1095</v>
      </c>
      <c r="P2985" t="b">
        <v>1</v>
      </c>
      <c r="Q2985" t="s">
        <v>8301</v>
      </c>
      <c r="R2985" s="10" t="s">
        <v>8315</v>
      </c>
      <c r="S2985" t="s">
        <v>8355</v>
      </c>
      <c r="T2985">
        <f t="shared" si="237"/>
        <v>147</v>
      </c>
      <c r="U2985">
        <f t="shared" si="238"/>
        <v>155.24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4">
        <f t="shared" si="235"/>
        <v>42576.278715277775</v>
      </c>
      <c r="L2986" s="13">
        <f t="shared" si="234"/>
        <v>2016</v>
      </c>
      <c r="M2986" s="14">
        <f t="shared" si="236"/>
        <v>42606.278715277775</v>
      </c>
      <c r="N2986" t="b">
        <v>1</v>
      </c>
      <c r="O2986">
        <v>218</v>
      </c>
      <c r="P2986" t="b">
        <v>1</v>
      </c>
      <c r="Q2986" t="s">
        <v>8301</v>
      </c>
      <c r="R2986" s="10" t="s">
        <v>8315</v>
      </c>
      <c r="S2986" t="s">
        <v>8355</v>
      </c>
      <c r="T2986">
        <f t="shared" si="237"/>
        <v>100</v>
      </c>
      <c r="U2986">
        <f t="shared" si="238"/>
        <v>115.08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4">
        <f t="shared" si="235"/>
        <v>42654.973703703698</v>
      </c>
      <c r="L2987" s="13">
        <f t="shared" si="234"/>
        <v>2016</v>
      </c>
      <c r="M2987" s="14">
        <f t="shared" si="236"/>
        <v>42674.166666666672</v>
      </c>
      <c r="N2987" t="b">
        <v>0</v>
      </c>
      <c r="O2987">
        <v>111</v>
      </c>
      <c r="P2987" t="b">
        <v>1</v>
      </c>
      <c r="Q2987" t="s">
        <v>8301</v>
      </c>
      <c r="R2987" s="10" t="s">
        <v>8315</v>
      </c>
      <c r="S2987" t="s">
        <v>8355</v>
      </c>
      <c r="T2987">
        <f t="shared" si="237"/>
        <v>122</v>
      </c>
      <c r="U2987">
        <f t="shared" si="238"/>
        <v>109.59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4">
        <f t="shared" si="235"/>
        <v>42431.500069444446</v>
      </c>
      <c r="L2988" s="13">
        <f t="shared" si="234"/>
        <v>2016</v>
      </c>
      <c r="M2988" s="14">
        <f t="shared" si="236"/>
        <v>42491.458402777775</v>
      </c>
      <c r="N2988" t="b">
        <v>0</v>
      </c>
      <c r="O2988">
        <v>56</v>
      </c>
      <c r="P2988" t="b">
        <v>1</v>
      </c>
      <c r="Q2988" t="s">
        <v>8301</v>
      </c>
      <c r="R2988" s="10" t="s">
        <v>8315</v>
      </c>
      <c r="S2988" t="s">
        <v>8355</v>
      </c>
      <c r="T2988">
        <f t="shared" si="237"/>
        <v>106</v>
      </c>
      <c r="U2988">
        <f t="shared" si="238"/>
        <v>45.21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4">
        <f t="shared" si="235"/>
        <v>42627.307303240741</v>
      </c>
      <c r="L2989" s="13">
        <f t="shared" si="234"/>
        <v>2016</v>
      </c>
      <c r="M2989" s="14">
        <f t="shared" si="236"/>
        <v>42656</v>
      </c>
      <c r="N2989" t="b">
        <v>0</v>
      </c>
      <c r="O2989">
        <v>265</v>
      </c>
      <c r="P2989" t="b">
        <v>1</v>
      </c>
      <c r="Q2989" t="s">
        <v>8301</v>
      </c>
      <c r="R2989" s="10" t="s">
        <v>8315</v>
      </c>
      <c r="S2989" t="s">
        <v>8355</v>
      </c>
      <c r="T2989">
        <f t="shared" si="237"/>
        <v>110</v>
      </c>
      <c r="U2989">
        <f t="shared" si="238"/>
        <v>104.15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4">
        <f t="shared" si="235"/>
        <v>42511.362048611118</v>
      </c>
      <c r="L2990" s="13">
        <f t="shared" si="234"/>
        <v>2016</v>
      </c>
      <c r="M2990" s="14">
        <f t="shared" si="236"/>
        <v>42541.362048611118</v>
      </c>
      <c r="N2990" t="b">
        <v>0</v>
      </c>
      <c r="O2990">
        <v>28</v>
      </c>
      <c r="P2990" t="b">
        <v>1</v>
      </c>
      <c r="Q2990" t="s">
        <v>8301</v>
      </c>
      <c r="R2990" s="10" t="s">
        <v>8315</v>
      </c>
      <c r="S2990" t="s">
        <v>8355</v>
      </c>
      <c r="T2990">
        <f t="shared" si="237"/>
        <v>100</v>
      </c>
      <c r="U2990">
        <f t="shared" si="238"/>
        <v>35.71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4">
        <f t="shared" si="235"/>
        <v>42337.02039351852</v>
      </c>
      <c r="L2991" s="13">
        <f t="shared" si="234"/>
        <v>2015</v>
      </c>
      <c r="M2991" s="14">
        <f t="shared" si="236"/>
        <v>42359.207638888889</v>
      </c>
      <c r="N2991" t="b">
        <v>0</v>
      </c>
      <c r="O2991">
        <v>364</v>
      </c>
      <c r="P2991" t="b">
        <v>1</v>
      </c>
      <c r="Q2991" t="s">
        <v>8301</v>
      </c>
      <c r="R2991" s="10" t="s">
        <v>8315</v>
      </c>
      <c r="S2991" t="s">
        <v>8355</v>
      </c>
      <c r="T2991">
        <f t="shared" si="237"/>
        <v>177</v>
      </c>
      <c r="U2991">
        <f t="shared" si="238"/>
        <v>97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4">
        <f t="shared" si="235"/>
        <v>42341.57430555555</v>
      </c>
      <c r="L2992" s="13">
        <f t="shared" si="234"/>
        <v>2015</v>
      </c>
      <c r="M2992" s="14">
        <f t="shared" si="236"/>
        <v>42376.57430555555</v>
      </c>
      <c r="N2992" t="b">
        <v>0</v>
      </c>
      <c r="O2992">
        <v>27</v>
      </c>
      <c r="P2992" t="b">
        <v>1</v>
      </c>
      <c r="Q2992" t="s">
        <v>8301</v>
      </c>
      <c r="R2992" s="10" t="s">
        <v>8315</v>
      </c>
      <c r="S2992" t="s">
        <v>8355</v>
      </c>
      <c r="T2992">
        <f t="shared" si="237"/>
        <v>100</v>
      </c>
      <c r="U2992">
        <f t="shared" si="238"/>
        <v>370.37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4">
        <f t="shared" si="235"/>
        <v>42740.837152777778</v>
      </c>
      <c r="L2993" s="13">
        <f t="shared" si="234"/>
        <v>2017</v>
      </c>
      <c r="M2993" s="14">
        <f t="shared" si="236"/>
        <v>42762.837152777778</v>
      </c>
      <c r="N2993" t="b">
        <v>0</v>
      </c>
      <c r="O2993">
        <v>93</v>
      </c>
      <c r="P2993" t="b">
        <v>1</v>
      </c>
      <c r="Q2993" t="s">
        <v>8301</v>
      </c>
      <c r="R2993" s="10" t="s">
        <v>8315</v>
      </c>
      <c r="S2993" t="s">
        <v>8355</v>
      </c>
      <c r="T2993">
        <f t="shared" si="237"/>
        <v>103</v>
      </c>
      <c r="U2993">
        <f t="shared" si="238"/>
        <v>94.41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4">
        <f t="shared" si="235"/>
        <v>42622.767476851848</v>
      </c>
      <c r="L2994" s="13">
        <f t="shared" si="234"/>
        <v>2016</v>
      </c>
      <c r="M2994" s="14">
        <f t="shared" si="236"/>
        <v>42652.767476851848</v>
      </c>
      <c r="N2994" t="b">
        <v>0</v>
      </c>
      <c r="O2994">
        <v>64</v>
      </c>
      <c r="P2994" t="b">
        <v>1</v>
      </c>
      <c r="Q2994" t="s">
        <v>8301</v>
      </c>
      <c r="R2994" s="10" t="s">
        <v>8315</v>
      </c>
      <c r="S2994" t="s">
        <v>8355</v>
      </c>
      <c r="T2994">
        <f t="shared" si="237"/>
        <v>105</v>
      </c>
      <c r="U2994">
        <f t="shared" si="238"/>
        <v>48.98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4">
        <f t="shared" si="235"/>
        <v>42390.838738425926</v>
      </c>
      <c r="L2995" s="13">
        <f t="shared" si="234"/>
        <v>2016</v>
      </c>
      <c r="M2995" s="14">
        <f t="shared" si="236"/>
        <v>42420.838738425926</v>
      </c>
      <c r="N2995" t="b">
        <v>0</v>
      </c>
      <c r="O2995">
        <v>22</v>
      </c>
      <c r="P2995" t="b">
        <v>1</v>
      </c>
      <c r="Q2995" t="s">
        <v>8301</v>
      </c>
      <c r="R2995" s="10" t="s">
        <v>8315</v>
      </c>
      <c r="S2995" t="s">
        <v>8355</v>
      </c>
      <c r="T2995">
        <f t="shared" si="237"/>
        <v>100</v>
      </c>
      <c r="U2995">
        <f t="shared" si="238"/>
        <v>45.59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4">
        <f t="shared" si="235"/>
        <v>41885.478842592594</v>
      </c>
      <c r="L2996" s="13">
        <f t="shared" si="234"/>
        <v>2014</v>
      </c>
      <c r="M2996" s="14">
        <f t="shared" si="236"/>
        <v>41915.478842592594</v>
      </c>
      <c r="N2996" t="b">
        <v>0</v>
      </c>
      <c r="O2996">
        <v>59</v>
      </c>
      <c r="P2996" t="b">
        <v>1</v>
      </c>
      <c r="Q2996" t="s">
        <v>8301</v>
      </c>
      <c r="R2996" s="10" t="s">
        <v>8315</v>
      </c>
      <c r="S2996" t="s">
        <v>8355</v>
      </c>
      <c r="T2996">
        <f t="shared" si="237"/>
        <v>458</v>
      </c>
      <c r="U2996">
        <f t="shared" si="238"/>
        <v>23.28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4">
        <f t="shared" si="235"/>
        <v>42724.665173611109</v>
      </c>
      <c r="L2997" s="13">
        <f t="shared" si="234"/>
        <v>2016</v>
      </c>
      <c r="M2997" s="14">
        <f t="shared" si="236"/>
        <v>42754.665173611109</v>
      </c>
      <c r="N2997" t="b">
        <v>0</v>
      </c>
      <c r="O2997">
        <v>249</v>
      </c>
      <c r="P2997" t="b">
        <v>1</v>
      </c>
      <c r="Q2997" t="s">
        <v>8301</v>
      </c>
      <c r="R2997" s="10" t="s">
        <v>8315</v>
      </c>
      <c r="S2997" t="s">
        <v>8355</v>
      </c>
      <c r="T2997">
        <f t="shared" si="237"/>
        <v>105</v>
      </c>
      <c r="U2997">
        <f t="shared" si="238"/>
        <v>63.23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4">
        <f t="shared" si="235"/>
        <v>42090.912500000006</v>
      </c>
      <c r="L2998" s="13">
        <f t="shared" si="234"/>
        <v>2015</v>
      </c>
      <c r="M2998" s="14">
        <f t="shared" si="236"/>
        <v>42150.912500000006</v>
      </c>
      <c r="N2998" t="b">
        <v>0</v>
      </c>
      <c r="O2998">
        <v>392</v>
      </c>
      <c r="P2998" t="b">
        <v>1</v>
      </c>
      <c r="Q2998" t="s">
        <v>8301</v>
      </c>
      <c r="R2998" s="10" t="s">
        <v>8315</v>
      </c>
      <c r="S2998" t="s">
        <v>8355</v>
      </c>
      <c r="T2998">
        <f t="shared" si="237"/>
        <v>172</v>
      </c>
      <c r="U2998">
        <f t="shared" si="238"/>
        <v>153.52000000000001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4">
        <f t="shared" si="235"/>
        <v>42775.733715277776</v>
      </c>
      <c r="L2999" s="13">
        <f t="shared" si="234"/>
        <v>2017</v>
      </c>
      <c r="M2999" s="14">
        <f t="shared" si="236"/>
        <v>42793.207638888889</v>
      </c>
      <c r="N2999" t="b">
        <v>0</v>
      </c>
      <c r="O2999">
        <v>115</v>
      </c>
      <c r="P2999" t="b">
        <v>1</v>
      </c>
      <c r="Q2999" t="s">
        <v>8301</v>
      </c>
      <c r="R2999" s="10" t="s">
        <v>8315</v>
      </c>
      <c r="S2999" t="s">
        <v>8355</v>
      </c>
      <c r="T2999">
        <f t="shared" si="237"/>
        <v>104</v>
      </c>
      <c r="U2999">
        <f t="shared" si="238"/>
        <v>90.2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4">
        <f t="shared" si="235"/>
        <v>41778.193622685183</v>
      </c>
      <c r="L3000" s="13">
        <f t="shared" si="234"/>
        <v>2014</v>
      </c>
      <c r="M3000" s="14">
        <f t="shared" si="236"/>
        <v>41806.184027777781</v>
      </c>
      <c r="N3000" t="b">
        <v>0</v>
      </c>
      <c r="O3000">
        <v>433</v>
      </c>
      <c r="P3000" t="b">
        <v>1</v>
      </c>
      <c r="Q3000" t="s">
        <v>8301</v>
      </c>
      <c r="R3000" s="10" t="s">
        <v>8315</v>
      </c>
      <c r="S3000" t="s">
        <v>8355</v>
      </c>
      <c r="T3000">
        <f t="shared" si="237"/>
        <v>103</v>
      </c>
      <c r="U3000">
        <f t="shared" si="238"/>
        <v>118.97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4">
        <f t="shared" si="235"/>
        <v>42780.740277777775</v>
      </c>
      <c r="L3001" s="13">
        <f t="shared" si="234"/>
        <v>2017</v>
      </c>
      <c r="M3001" s="14">
        <f t="shared" si="236"/>
        <v>42795.083333333328</v>
      </c>
      <c r="N3001" t="b">
        <v>0</v>
      </c>
      <c r="O3001">
        <v>20</v>
      </c>
      <c r="P3001" t="b">
        <v>1</v>
      </c>
      <c r="Q3001" t="s">
        <v>8301</v>
      </c>
      <c r="R3001" s="10" t="s">
        <v>8315</v>
      </c>
      <c r="S3001" t="s">
        <v>8355</v>
      </c>
      <c r="T3001">
        <f t="shared" si="237"/>
        <v>119</v>
      </c>
      <c r="U3001">
        <f t="shared" si="238"/>
        <v>80.25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4">
        <f t="shared" si="235"/>
        <v>42752.827199074076</v>
      </c>
      <c r="L3002" s="13">
        <f t="shared" si="234"/>
        <v>2017</v>
      </c>
      <c r="M3002" s="14">
        <f t="shared" si="236"/>
        <v>42766.75</v>
      </c>
      <c r="N3002" t="b">
        <v>0</v>
      </c>
      <c r="O3002">
        <v>8</v>
      </c>
      <c r="P3002" t="b">
        <v>1</v>
      </c>
      <c r="Q3002" t="s">
        <v>8301</v>
      </c>
      <c r="R3002" s="10" t="s">
        <v>8315</v>
      </c>
      <c r="S3002" t="s">
        <v>8355</v>
      </c>
      <c r="T3002">
        <f t="shared" si="237"/>
        <v>100</v>
      </c>
      <c r="U3002">
        <f t="shared" si="238"/>
        <v>62.5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4">
        <f t="shared" si="235"/>
        <v>42534.895625000005</v>
      </c>
      <c r="L3003" s="13">
        <f t="shared" si="234"/>
        <v>2016</v>
      </c>
      <c r="M3003" s="14">
        <f t="shared" si="236"/>
        <v>42564.895625000005</v>
      </c>
      <c r="N3003" t="b">
        <v>0</v>
      </c>
      <c r="O3003">
        <v>175</v>
      </c>
      <c r="P3003" t="b">
        <v>1</v>
      </c>
      <c r="Q3003" t="s">
        <v>8301</v>
      </c>
      <c r="R3003" s="10" t="s">
        <v>8315</v>
      </c>
      <c r="S3003" t="s">
        <v>8355</v>
      </c>
      <c r="T3003">
        <f t="shared" si="237"/>
        <v>319</v>
      </c>
      <c r="U3003">
        <f t="shared" si="238"/>
        <v>131.38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4">
        <f t="shared" si="235"/>
        <v>41239.83625</v>
      </c>
      <c r="L3004" s="13">
        <f t="shared" si="234"/>
        <v>2012</v>
      </c>
      <c r="M3004" s="14">
        <f t="shared" si="236"/>
        <v>41269.83625</v>
      </c>
      <c r="N3004" t="b">
        <v>0</v>
      </c>
      <c r="O3004">
        <v>104</v>
      </c>
      <c r="P3004" t="b">
        <v>1</v>
      </c>
      <c r="Q3004" t="s">
        <v>8301</v>
      </c>
      <c r="R3004" s="10" t="s">
        <v>8315</v>
      </c>
      <c r="S3004" t="s">
        <v>8355</v>
      </c>
      <c r="T3004">
        <f t="shared" si="237"/>
        <v>109</v>
      </c>
      <c r="U3004">
        <f t="shared" si="238"/>
        <v>73.03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4">
        <f t="shared" si="235"/>
        <v>42398.849259259259</v>
      </c>
      <c r="L3005" s="13">
        <f t="shared" si="234"/>
        <v>2016</v>
      </c>
      <c r="M3005" s="14">
        <f t="shared" si="236"/>
        <v>42430.249305555553</v>
      </c>
      <c r="N3005" t="b">
        <v>0</v>
      </c>
      <c r="O3005">
        <v>17</v>
      </c>
      <c r="P3005" t="b">
        <v>1</v>
      </c>
      <c r="Q3005" t="s">
        <v>8301</v>
      </c>
      <c r="R3005" s="10" t="s">
        <v>8315</v>
      </c>
      <c r="S3005" t="s">
        <v>8355</v>
      </c>
      <c r="T3005">
        <f t="shared" si="237"/>
        <v>101</v>
      </c>
      <c r="U3005">
        <f t="shared" si="238"/>
        <v>178.53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4">
        <f t="shared" si="235"/>
        <v>41928.881064814814</v>
      </c>
      <c r="L3006" s="13">
        <f t="shared" si="234"/>
        <v>2014</v>
      </c>
      <c r="M3006" s="14">
        <f t="shared" si="236"/>
        <v>41958.922731481478</v>
      </c>
      <c r="N3006" t="b">
        <v>0</v>
      </c>
      <c r="O3006">
        <v>277</v>
      </c>
      <c r="P3006" t="b">
        <v>1</v>
      </c>
      <c r="Q3006" t="s">
        <v>8301</v>
      </c>
      <c r="R3006" s="10" t="s">
        <v>8315</v>
      </c>
      <c r="S3006" t="s">
        <v>8355</v>
      </c>
      <c r="T3006">
        <f t="shared" si="237"/>
        <v>113</v>
      </c>
      <c r="U3006">
        <f t="shared" si="238"/>
        <v>162.91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4">
        <f t="shared" si="235"/>
        <v>41888.674826388888</v>
      </c>
      <c r="L3007" s="13">
        <f t="shared" si="234"/>
        <v>2014</v>
      </c>
      <c r="M3007" s="14">
        <f t="shared" si="236"/>
        <v>41918.674826388888</v>
      </c>
      <c r="N3007" t="b">
        <v>0</v>
      </c>
      <c r="O3007">
        <v>118</v>
      </c>
      <c r="P3007" t="b">
        <v>1</v>
      </c>
      <c r="Q3007" t="s">
        <v>8301</v>
      </c>
      <c r="R3007" s="10" t="s">
        <v>8315</v>
      </c>
      <c r="S3007" t="s">
        <v>8355</v>
      </c>
      <c r="T3007">
        <f t="shared" si="237"/>
        <v>120</v>
      </c>
      <c r="U3007">
        <f t="shared" si="238"/>
        <v>108.24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4">
        <f t="shared" si="235"/>
        <v>41957.756840277783</v>
      </c>
      <c r="L3008" s="13">
        <f t="shared" si="234"/>
        <v>2014</v>
      </c>
      <c r="M3008" s="14">
        <f t="shared" si="236"/>
        <v>41987.756840277783</v>
      </c>
      <c r="N3008" t="b">
        <v>0</v>
      </c>
      <c r="O3008">
        <v>97</v>
      </c>
      <c r="P3008" t="b">
        <v>1</v>
      </c>
      <c r="Q3008" t="s">
        <v>8301</v>
      </c>
      <c r="R3008" s="10" t="s">
        <v>8315</v>
      </c>
      <c r="S3008" t="s">
        <v>8355</v>
      </c>
      <c r="T3008">
        <f t="shared" si="237"/>
        <v>108</v>
      </c>
      <c r="U3008">
        <f t="shared" si="238"/>
        <v>88.87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4">
        <f t="shared" si="235"/>
        <v>42098.216238425928</v>
      </c>
      <c r="L3009" s="13">
        <f t="shared" si="234"/>
        <v>2015</v>
      </c>
      <c r="M3009" s="14">
        <f t="shared" si="236"/>
        <v>42119.216238425928</v>
      </c>
      <c r="N3009" t="b">
        <v>0</v>
      </c>
      <c r="O3009">
        <v>20</v>
      </c>
      <c r="P3009" t="b">
        <v>1</v>
      </c>
      <c r="Q3009" t="s">
        <v>8301</v>
      </c>
      <c r="R3009" s="10" t="s">
        <v>8315</v>
      </c>
      <c r="S3009" t="s">
        <v>8355</v>
      </c>
      <c r="T3009">
        <f t="shared" si="237"/>
        <v>180</v>
      </c>
      <c r="U3009">
        <f t="shared" si="238"/>
        <v>54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4">
        <f t="shared" si="235"/>
        <v>42360.212025462963</v>
      </c>
      <c r="L3010" s="13">
        <f t="shared" si="234"/>
        <v>2015</v>
      </c>
      <c r="M3010" s="14">
        <f t="shared" si="236"/>
        <v>42390.212025462963</v>
      </c>
      <c r="N3010" t="b">
        <v>0</v>
      </c>
      <c r="O3010">
        <v>26</v>
      </c>
      <c r="P3010" t="b">
        <v>1</v>
      </c>
      <c r="Q3010" t="s">
        <v>8301</v>
      </c>
      <c r="R3010" s="10" t="s">
        <v>8315</v>
      </c>
      <c r="S3010" t="s">
        <v>8355</v>
      </c>
      <c r="T3010">
        <f t="shared" si="237"/>
        <v>101</v>
      </c>
      <c r="U3010">
        <f t="shared" si="238"/>
        <v>116.73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4">
        <f t="shared" si="235"/>
        <v>41939.569907407407</v>
      </c>
      <c r="L3011" s="13">
        <f t="shared" ref="L3011:L3074" si="239">YEAR(K3011)</f>
        <v>2014</v>
      </c>
      <c r="M3011" s="14">
        <f t="shared" si="236"/>
        <v>41969.611574074079</v>
      </c>
      <c r="N3011" t="b">
        <v>0</v>
      </c>
      <c r="O3011">
        <v>128</v>
      </c>
      <c r="P3011" t="b">
        <v>1</v>
      </c>
      <c r="Q3011" t="s">
        <v>8301</v>
      </c>
      <c r="R3011" s="10" t="s">
        <v>8315</v>
      </c>
      <c r="S3011" t="s">
        <v>8355</v>
      </c>
      <c r="T3011">
        <f t="shared" si="237"/>
        <v>120</v>
      </c>
      <c r="U3011">
        <f t="shared" si="238"/>
        <v>233.9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4">
        <f t="shared" si="235"/>
        <v>41996.832395833335</v>
      </c>
      <c r="L3012" s="13">
        <f t="shared" si="239"/>
        <v>2014</v>
      </c>
      <c r="M3012" s="14">
        <f t="shared" si="236"/>
        <v>42056.832395833335</v>
      </c>
      <c r="N3012" t="b">
        <v>0</v>
      </c>
      <c r="O3012">
        <v>15</v>
      </c>
      <c r="P3012" t="b">
        <v>1</v>
      </c>
      <c r="Q3012" t="s">
        <v>8301</v>
      </c>
      <c r="R3012" s="10" t="s">
        <v>8315</v>
      </c>
      <c r="S3012" t="s">
        <v>8355</v>
      </c>
      <c r="T3012">
        <f t="shared" si="237"/>
        <v>158</v>
      </c>
      <c r="U3012">
        <f t="shared" si="238"/>
        <v>158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4">
        <f t="shared" si="235"/>
        <v>42334.468935185185</v>
      </c>
      <c r="L3013" s="13">
        <f t="shared" si="239"/>
        <v>2015</v>
      </c>
      <c r="M3013" s="14">
        <f t="shared" si="236"/>
        <v>42361.957638888889</v>
      </c>
      <c r="N3013" t="b">
        <v>0</v>
      </c>
      <c r="O3013">
        <v>25</v>
      </c>
      <c r="P3013" t="b">
        <v>1</v>
      </c>
      <c r="Q3013" t="s">
        <v>8301</v>
      </c>
      <c r="R3013" s="10" t="s">
        <v>8315</v>
      </c>
      <c r="S3013" t="s">
        <v>8355</v>
      </c>
      <c r="T3013">
        <f t="shared" si="237"/>
        <v>124</v>
      </c>
      <c r="U3013">
        <f t="shared" si="238"/>
        <v>14.84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4">
        <f t="shared" si="235"/>
        <v>42024.702893518523</v>
      </c>
      <c r="L3014" s="13">
        <f t="shared" si="239"/>
        <v>2015</v>
      </c>
      <c r="M3014" s="14">
        <f t="shared" si="236"/>
        <v>42045.702893518523</v>
      </c>
      <c r="N3014" t="b">
        <v>0</v>
      </c>
      <c r="O3014">
        <v>55</v>
      </c>
      <c r="P3014" t="b">
        <v>1</v>
      </c>
      <c r="Q3014" t="s">
        <v>8301</v>
      </c>
      <c r="R3014" s="10" t="s">
        <v>8315</v>
      </c>
      <c r="S3014" t="s">
        <v>8355</v>
      </c>
      <c r="T3014">
        <f t="shared" si="237"/>
        <v>117</v>
      </c>
      <c r="U3014">
        <f t="shared" si="238"/>
        <v>85.18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4">
        <f t="shared" si="235"/>
        <v>42146.836215277777</v>
      </c>
      <c r="L3015" s="13">
        <f t="shared" si="239"/>
        <v>2015</v>
      </c>
      <c r="M3015" s="14">
        <f t="shared" si="236"/>
        <v>42176.836215277777</v>
      </c>
      <c r="N3015" t="b">
        <v>0</v>
      </c>
      <c r="O3015">
        <v>107</v>
      </c>
      <c r="P3015" t="b">
        <v>1</v>
      </c>
      <c r="Q3015" t="s">
        <v>8301</v>
      </c>
      <c r="R3015" s="10" t="s">
        <v>8315</v>
      </c>
      <c r="S3015" t="s">
        <v>8355</v>
      </c>
      <c r="T3015">
        <f t="shared" si="237"/>
        <v>157</v>
      </c>
      <c r="U3015">
        <f t="shared" si="238"/>
        <v>146.69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4">
        <f t="shared" si="235"/>
        <v>41920.123611111114</v>
      </c>
      <c r="L3016" s="13">
        <f t="shared" si="239"/>
        <v>2014</v>
      </c>
      <c r="M3016" s="14">
        <f t="shared" si="236"/>
        <v>41948.208333333336</v>
      </c>
      <c r="N3016" t="b">
        <v>0</v>
      </c>
      <c r="O3016">
        <v>557</v>
      </c>
      <c r="P3016" t="b">
        <v>1</v>
      </c>
      <c r="Q3016" t="s">
        <v>8301</v>
      </c>
      <c r="R3016" s="10" t="s">
        <v>8315</v>
      </c>
      <c r="S3016" t="s">
        <v>8355</v>
      </c>
      <c r="T3016">
        <f t="shared" si="237"/>
        <v>113</v>
      </c>
      <c r="U3016">
        <f t="shared" si="238"/>
        <v>50.76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4">
        <f t="shared" si="235"/>
        <v>41785.72729166667</v>
      </c>
      <c r="L3017" s="13">
        <f t="shared" si="239"/>
        <v>2014</v>
      </c>
      <c r="M3017" s="14">
        <f t="shared" si="236"/>
        <v>41801.166666666664</v>
      </c>
      <c r="N3017" t="b">
        <v>0</v>
      </c>
      <c r="O3017">
        <v>40</v>
      </c>
      <c r="P3017" t="b">
        <v>1</v>
      </c>
      <c r="Q3017" t="s">
        <v>8301</v>
      </c>
      <c r="R3017" s="10" t="s">
        <v>8315</v>
      </c>
      <c r="S3017" t="s">
        <v>8355</v>
      </c>
      <c r="T3017">
        <f t="shared" si="237"/>
        <v>103</v>
      </c>
      <c r="U3017">
        <f t="shared" si="238"/>
        <v>87.7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4">
        <f t="shared" ref="K3018:K3081" si="240">(((J3018/60)/60)/24)+DATE(1970,1,1)</f>
        <v>41778.548055555555</v>
      </c>
      <c r="L3018" s="13">
        <f t="shared" si="239"/>
        <v>2014</v>
      </c>
      <c r="M3018" s="14">
        <f t="shared" ref="M3018:M3081" si="241">(((I3018/60)/60)/24)+DATE(1970,1,1)</f>
        <v>41838.548055555555</v>
      </c>
      <c r="N3018" t="b">
        <v>0</v>
      </c>
      <c r="O3018">
        <v>36</v>
      </c>
      <c r="P3018" t="b">
        <v>1</v>
      </c>
      <c r="Q3018" t="s">
        <v>8301</v>
      </c>
      <c r="R3018" s="10" t="s">
        <v>8315</v>
      </c>
      <c r="S3018" t="s">
        <v>8355</v>
      </c>
      <c r="T3018">
        <f t="shared" ref="T3018:T3081" si="242">ROUND(E3018/D3018*100,0)</f>
        <v>103</v>
      </c>
      <c r="U3018">
        <f t="shared" ref="U3018:U3081" si="243">IFERROR(ROUND(E3018/O3018,2),0)</f>
        <v>242.28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4">
        <f t="shared" si="240"/>
        <v>41841.850034722222</v>
      </c>
      <c r="L3019" s="13">
        <f t="shared" si="239"/>
        <v>2014</v>
      </c>
      <c r="M3019" s="14">
        <f t="shared" si="241"/>
        <v>41871.850034722222</v>
      </c>
      <c r="N3019" t="b">
        <v>0</v>
      </c>
      <c r="O3019">
        <v>159</v>
      </c>
      <c r="P3019" t="b">
        <v>1</v>
      </c>
      <c r="Q3019" t="s">
        <v>8301</v>
      </c>
      <c r="R3019" s="10" t="s">
        <v>8315</v>
      </c>
      <c r="S3019" t="s">
        <v>8355</v>
      </c>
      <c r="T3019">
        <f t="shared" si="242"/>
        <v>106</v>
      </c>
      <c r="U3019">
        <f t="shared" si="243"/>
        <v>146.44999999999999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4">
        <f t="shared" si="240"/>
        <v>42163.29833333334</v>
      </c>
      <c r="L3020" s="13">
        <f t="shared" si="239"/>
        <v>2015</v>
      </c>
      <c r="M3020" s="14">
        <f t="shared" si="241"/>
        <v>42205.916666666672</v>
      </c>
      <c r="N3020" t="b">
        <v>0</v>
      </c>
      <c r="O3020">
        <v>41</v>
      </c>
      <c r="P3020" t="b">
        <v>1</v>
      </c>
      <c r="Q3020" t="s">
        <v>8301</v>
      </c>
      <c r="R3020" s="10" t="s">
        <v>8315</v>
      </c>
      <c r="S3020" t="s">
        <v>8355</v>
      </c>
      <c r="T3020">
        <f t="shared" si="242"/>
        <v>101</v>
      </c>
      <c r="U3020">
        <f t="shared" si="243"/>
        <v>103.17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4">
        <f t="shared" si="240"/>
        <v>41758.833564814813</v>
      </c>
      <c r="L3021" s="13">
        <f t="shared" si="239"/>
        <v>2014</v>
      </c>
      <c r="M3021" s="14">
        <f t="shared" si="241"/>
        <v>41786.125</v>
      </c>
      <c r="N3021" t="b">
        <v>0</v>
      </c>
      <c r="O3021">
        <v>226</v>
      </c>
      <c r="P3021" t="b">
        <v>1</v>
      </c>
      <c r="Q3021" t="s">
        <v>8301</v>
      </c>
      <c r="R3021" s="10" t="s">
        <v>8315</v>
      </c>
      <c r="S3021" t="s">
        <v>8355</v>
      </c>
      <c r="T3021">
        <f t="shared" si="242"/>
        <v>121</v>
      </c>
      <c r="U3021">
        <f t="shared" si="243"/>
        <v>80.459999999999994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4">
        <f t="shared" si="240"/>
        <v>42170.846446759257</v>
      </c>
      <c r="L3022" s="13">
        <f t="shared" si="239"/>
        <v>2015</v>
      </c>
      <c r="M3022" s="14">
        <f t="shared" si="241"/>
        <v>42230.846446759257</v>
      </c>
      <c r="N3022" t="b">
        <v>0</v>
      </c>
      <c r="O3022">
        <v>30</v>
      </c>
      <c r="P3022" t="b">
        <v>1</v>
      </c>
      <c r="Q3022" t="s">
        <v>8301</v>
      </c>
      <c r="R3022" s="10" t="s">
        <v>8315</v>
      </c>
      <c r="S3022" t="s">
        <v>8355</v>
      </c>
      <c r="T3022">
        <f t="shared" si="242"/>
        <v>101</v>
      </c>
      <c r="U3022">
        <f t="shared" si="243"/>
        <v>234.67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4">
        <f t="shared" si="240"/>
        <v>42660.618854166663</v>
      </c>
      <c r="L3023" s="13">
        <f t="shared" si="239"/>
        <v>2016</v>
      </c>
      <c r="M3023" s="14">
        <f t="shared" si="241"/>
        <v>42696.249305555553</v>
      </c>
      <c r="N3023" t="b">
        <v>0</v>
      </c>
      <c r="O3023">
        <v>103</v>
      </c>
      <c r="P3023" t="b">
        <v>1</v>
      </c>
      <c r="Q3023" t="s">
        <v>8301</v>
      </c>
      <c r="R3023" s="10" t="s">
        <v>8315</v>
      </c>
      <c r="S3023" t="s">
        <v>8355</v>
      </c>
      <c r="T3023">
        <f t="shared" si="242"/>
        <v>116</v>
      </c>
      <c r="U3023">
        <f t="shared" si="243"/>
        <v>50.69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4">
        <f t="shared" si="240"/>
        <v>42564.95380787037</v>
      </c>
      <c r="L3024" s="13">
        <f t="shared" si="239"/>
        <v>2016</v>
      </c>
      <c r="M3024" s="14">
        <f t="shared" si="241"/>
        <v>42609.95380787037</v>
      </c>
      <c r="N3024" t="b">
        <v>0</v>
      </c>
      <c r="O3024">
        <v>62</v>
      </c>
      <c r="P3024" t="b">
        <v>1</v>
      </c>
      <c r="Q3024" t="s">
        <v>8301</v>
      </c>
      <c r="R3024" s="10" t="s">
        <v>8315</v>
      </c>
      <c r="S3024" t="s">
        <v>8355</v>
      </c>
      <c r="T3024">
        <f t="shared" si="242"/>
        <v>101</v>
      </c>
      <c r="U3024">
        <f t="shared" si="243"/>
        <v>162.71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4">
        <f t="shared" si="240"/>
        <v>42121.675763888896</v>
      </c>
      <c r="L3025" s="13">
        <f t="shared" si="239"/>
        <v>2015</v>
      </c>
      <c r="M3025" s="14">
        <f t="shared" si="241"/>
        <v>42166.675763888896</v>
      </c>
      <c r="N3025" t="b">
        <v>0</v>
      </c>
      <c r="O3025">
        <v>6</v>
      </c>
      <c r="P3025" t="b">
        <v>1</v>
      </c>
      <c r="Q3025" t="s">
        <v>8301</v>
      </c>
      <c r="R3025" s="10" t="s">
        <v>8315</v>
      </c>
      <c r="S3025" t="s">
        <v>8355</v>
      </c>
      <c r="T3025">
        <f t="shared" si="242"/>
        <v>103</v>
      </c>
      <c r="U3025">
        <f t="shared" si="243"/>
        <v>120.17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4">
        <f t="shared" si="240"/>
        <v>41158.993923611109</v>
      </c>
      <c r="L3026" s="13">
        <f t="shared" si="239"/>
        <v>2012</v>
      </c>
      <c r="M3026" s="14">
        <f t="shared" si="241"/>
        <v>41188.993923611109</v>
      </c>
      <c r="N3026" t="b">
        <v>0</v>
      </c>
      <c r="O3026">
        <v>182</v>
      </c>
      <c r="P3026" t="b">
        <v>1</v>
      </c>
      <c r="Q3026" t="s">
        <v>8301</v>
      </c>
      <c r="R3026" s="10" t="s">
        <v>8315</v>
      </c>
      <c r="S3026" t="s">
        <v>8355</v>
      </c>
      <c r="T3026">
        <f t="shared" si="242"/>
        <v>246</v>
      </c>
      <c r="U3026">
        <f t="shared" si="243"/>
        <v>67.7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4">
        <f t="shared" si="240"/>
        <v>41761.509409722225</v>
      </c>
      <c r="L3027" s="13">
        <f t="shared" si="239"/>
        <v>2014</v>
      </c>
      <c r="M3027" s="14">
        <f t="shared" si="241"/>
        <v>41789.666666666664</v>
      </c>
      <c r="N3027" t="b">
        <v>0</v>
      </c>
      <c r="O3027">
        <v>145</v>
      </c>
      <c r="P3027" t="b">
        <v>1</v>
      </c>
      <c r="Q3027" t="s">
        <v>8301</v>
      </c>
      <c r="R3027" s="10" t="s">
        <v>8315</v>
      </c>
      <c r="S3027" t="s">
        <v>8355</v>
      </c>
      <c r="T3027">
        <f t="shared" si="242"/>
        <v>302</v>
      </c>
      <c r="U3027">
        <f t="shared" si="243"/>
        <v>52.1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4">
        <f t="shared" si="240"/>
        <v>42783.459398148145</v>
      </c>
      <c r="L3028" s="13">
        <f t="shared" si="239"/>
        <v>2017</v>
      </c>
      <c r="M3028" s="14">
        <f t="shared" si="241"/>
        <v>42797.459398148145</v>
      </c>
      <c r="N3028" t="b">
        <v>0</v>
      </c>
      <c r="O3028">
        <v>25</v>
      </c>
      <c r="P3028" t="b">
        <v>1</v>
      </c>
      <c r="Q3028" t="s">
        <v>8301</v>
      </c>
      <c r="R3028" s="10" t="s">
        <v>8315</v>
      </c>
      <c r="S3028" t="s">
        <v>8355</v>
      </c>
      <c r="T3028">
        <f t="shared" si="242"/>
        <v>143</v>
      </c>
      <c r="U3028">
        <f t="shared" si="243"/>
        <v>51.6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4">
        <f t="shared" si="240"/>
        <v>42053.704293981486</v>
      </c>
      <c r="L3029" s="13">
        <f t="shared" si="239"/>
        <v>2015</v>
      </c>
      <c r="M3029" s="14">
        <f t="shared" si="241"/>
        <v>42083.662627314814</v>
      </c>
      <c r="N3029" t="b">
        <v>0</v>
      </c>
      <c r="O3029">
        <v>320</v>
      </c>
      <c r="P3029" t="b">
        <v>1</v>
      </c>
      <c r="Q3029" t="s">
        <v>8301</v>
      </c>
      <c r="R3029" s="10" t="s">
        <v>8315</v>
      </c>
      <c r="S3029" t="s">
        <v>8355</v>
      </c>
      <c r="T3029">
        <f t="shared" si="242"/>
        <v>131</v>
      </c>
      <c r="U3029">
        <f t="shared" si="243"/>
        <v>164.3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4">
        <f t="shared" si="240"/>
        <v>42567.264178240745</v>
      </c>
      <c r="L3030" s="13">
        <f t="shared" si="239"/>
        <v>2016</v>
      </c>
      <c r="M3030" s="14">
        <f t="shared" si="241"/>
        <v>42597.264178240745</v>
      </c>
      <c r="N3030" t="b">
        <v>0</v>
      </c>
      <c r="O3030">
        <v>99</v>
      </c>
      <c r="P3030" t="b">
        <v>1</v>
      </c>
      <c r="Q3030" t="s">
        <v>8301</v>
      </c>
      <c r="R3030" s="10" t="s">
        <v>8315</v>
      </c>
      <c r="S3030" t="s">
        <v>8355</v>
      </c>
      <c r="T3030">
        <f t="shared" si="242"/>
        <v>168</v>
      </c>
      <c r="U3030">
        <f t="shared" si="243"/>
        <v>84.86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4">
        <f t="shared" si="240"/>
        <v>41932.708877314813</v>
      </c>
      <c r="L3031" s="13">
        <f t="shared" si="239"/>
        <v>2014</v>
      </c>
      <c r="M3031" s="14">
        <f t="shared" si="241"/>
        <v>41961.190972222219</v>
      </c>
      <c r="N3031" t="b">
        <v>0</v>
      </c>
      <c r="O3031">
        <v>348</v>
      </c>
      <c r="P3031" t="b">
        <v>1</v>
      </c>
      <c r="Q3031" t="s">
        <v>8301</v>
      </c>
      <c r="R3031" s="10" t="s">
        <v>8315</v>
      </c>
      <c r="S3031" t="s">
        <v>8355</v>
      </c>
      <c r="T3031">
        <f t="shared" si="242"/>
        <v>110</v>
      </c>
      <c r="U3031">
        <f t="shared" si="243"/>
        <v>94.55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4">
        <f t="shared" si="240"/>
        <v>42233.747349537036</v>
      </c>
      <c r="L3032" s="13">
        <f t="shared" si="239"/>
        <v>2015</v>
      </c>
      <c r="M3032" s="14">
        <f t="shared" si="241"/>
        <v>42263.747349537036</v>
      </c>
      <c r="N3032" t="b">
        <v>0</v>
      </c>
      <c r="O3032">
        <v>41</v>
      </c>
      <c r="P3032" t="b">
        <v>1</v>
      </c>
      <c r="Q3032" t="s">
        <v>8301</v>
      </c>
      <c r="R3032" s="10" t="s">
        <v>8315</v>
      </c>
      <c r="S3032" t="s">
        <v>8355</v>
      </c>
      <c r="T3032">
        <f t="shared" si="242"/>
        <v>107</v>
      </c>
      <c r="U3032">
        <f t="shared" si="243"/>
        <v>45.54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4">
        <f t="shared" si="240"/>
        <v>42597.882488425923</v>
      </c>
      <c r="L3033" s="13">
        <f t="shared" si="239"/>
        <v>2016</v>
      </c>
      <c r="M3033" s="14">
        <f t="shared" si="241"/>
        <v>42657.882488425923</v>
      </c>
      <c r="N3033" t="b">
        <v>0</v>
      </c>
      <c r="O3033">
        <v>29</v>
      </c>
      <c r="P3033" t="b">
        <v>1</v>
      </c>
      <c r="Q3033" t="s">
        <v>8301</v>
      </c>
      <c r="R3033" s="10" t="s">
        <v>8315</v>
      </c>
      <c r="S3033" t="s">
        <v>8355</v>
      </c>
      <c r="T3033">
        <f t="shared" si="242"/>
        <v>100</v>
      </c>
      <c r="U3033">
        <f t="shared" si="243"/>
        <v>51.72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4">
        <f t="shared" si="240"/>
        <v>42228.044664351852</v>
      </c>
      <c r="L3034" s="13">
        <f t="shared" si="239"/>
        <v>2015</v>
      </c>
      <c r="M3034" s="14">
        <f t="shared" si="241"/>
        <v>42258.044664351852</v>
      </c>
      <c r="N3034" t="b">
        <v>0</v>
      </c>
      <c r="O3034">
        <v>25</v>
      </c>
      <c r="P3034" t="b">
        <v>1</v>
      </c>
      <c r="Q3034" t="s">
        <v>8301</v>
      </c>
      <c r="R3034" s="10" t="s">
        <v>8315</v>
      </c>
      <c r="S3034" t="s">
        <v>8355</v>
      </c>
      <c r="T3034">
        <f t="shared" si="242"/>
        <v>127</v>
      </c>
      <c r="U3034">
        <f t="shared" si="243"/>
        <v>50.88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4">
        <f t="shared" si="240"/>
        <v>42570.110243055555</v>
      </c>
      <c r="L3035" s="13">
        <f t="shared" si="239"/>
        <v>2016</v>
      </c>
      <c r="M3035" s="14">
        <f t="shared" si="241"/>
        <v>42600.110243055555</v>
      </c>
      <c r="N3035" t="b">
        <v>0</v>
      </c>
      <c r="O3035">
        <v>23</v>
      </c>
      <c r="P3035" t="b">
        <v>1</v>
      </c>
      <c r="Q3035" t="s">
        <v>8301</v>
      </c>
      <c r="R3035" s="10" t="s">
        <v>8315</v>
      </c>
      <c r="S3035" t="s">
        <v>8355</v>
      </c>
      <c r="T3035">
        <f t="shared" si="242"/>
        <v>147</v>
      </c>
      <c r="U3035">
        <f t="shared" si="243"/>
        <v>191.13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4">
        <f t="shared" si="240"/>
        <v>42644.535358796296</v>
      </c>
      <c r="L3036" s="13">
        <f t="shared" si="239"/>
        <v>2016</v>
      </c>
      <c r="M3036" s="14">
        <f t="shared" si="241"/>
        <v>42675.165972222225</v>
      </c>
      <c r="N3036" t="b">
        <v>0</v>
      </c>
      <c r="O3036">
        <v>1260</v>
      </c>
      <c r="P3036" t="b">
        <v>1</v>
      </c>
      <c r="Q3036" t="s">
        <v>8301</v>
      </c>
      <c r="R3036" s="10" t="s">
        <v>8315</v>
      </c>
      <c r="S3036" t="s">
        <v>8355</v>
      </c>
      <c r="T3036">
        <f t="shared" si="242"/>
        <v>113</v>
      </c>
      <c r="U3036">
        <f t="shared" si="243"/>
        <v>89.31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4">
        <f t="shared" si="240"/>
        <v>41368.560289351852</v>
      </c>
      <c r="L3037" s="13">
        <f t="shared" si="239"/>
        <v>2013</v>
      </c>
      <c r="M3037" s="14">
        <f t="shared" si="241"/>
        <v>41398.560289351852</v>
      </c>
      <c r="N3037" t="b">
        <v>0</v>
      </c>
      <c r="O3037">
        <v>307</v>
      </c>
      <c r="P3037" t="b">
        <v>1</v>
      </c>
      <c r="Q3037" t="s">
        <v>8301</v>
      </c>
      <c r="R3037" s="10" t="s">
        <v>8315</v>
      </c>
      <c r="S3037" t="s">
        <v>8355</v>
      </c>
      <c r="T3037">
        <f t="shared" si="242"/>
        <v>109</v>
      </c>
      <c r="U3037">
        <f t="shared" si="243"/>
        <v>88.59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4">
        <f t="shared" si="240"/>
        <v>41466.785231481481</v>
      </c>
      <c r="L3038" s="13">
        <f t="shared" si="239"/>
        <v>2013</v>
      </c>
      <c r="M3038" s="14">
        <f t="shared" si="241"/>
        <v>41502.499305555553</v>
      </c>
      <c r="N3038" t="b">
        <v>0</v>
      </c>
      <c r="O3038">
        <v>329</v>
      </c>
      <c r="P3038" t="b">
        <v>1</v>
      </c>
      <c r="Q3038" t="s">
        <v>8301</v>
      </c>
      <c r="R3038" s="10" t="s">
        <v>8315</v>
      </c>
      <c r="S3038" t="s">
        <v>8355</v>
      </c>
      <c r="T3038">
        <f t="shared" si="242"/>
        <v>127</v>
      </c>
      <c r="U3038">
        <f t="shared" si="243"/>
        <v>96.3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4">
        <f t="shared" si="240"/>
        <v>40378.893206018518</v>
      </c>
      <c r="L3039" s="13">
        <f t="shared" si="239"/>
        <v>2010</v>
      </c>
      <c r="M3039" s="14">
        <f t="shared" si="241"/>
        <v>40453.207638888889</v>
      </c>
      <c r="N3039" t="b">
        <v>0</v>
      </c>
      <c r="O3039">
        <v>32</v>
      </c>
      <c r="P3039" t="b">
        <v>1</v>
      </c>
      <c r="Q3039" t="s">
        <v>8301</v>
      </c>
      <c r="R3039" s="10" t="s">
        <v>8315</v>
      </c>
      <c r="S3039" t="s">
        <v>8355</v>
      </c>
      <c r="T3039">
        <f t="shared" si="242"/>
        <v>213</v>
      </c>
      <c r="U3039">
        <f t="shared" si="243"/>
        <v>33.31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4">
        <f t="shared" si="240"/>
        <v>42373.252280092594</v>
      </c>
      <c r="L3040" s="13">
        <f t="shared" si="239"/>
        <v>2016</v>
      </c>
      <c r="M3040" s="14">
        <f t="shared" si="241"/>
        <v>42433.252280092594</v>
      </c>
      <c r="N3040" t="b">
        <v>0</v>
      </c>
      <c r="O3040">
        <v>27</v>
      </c>
      <c r="P3040" t="b">
        <v>1</v>
      </c>
      <c r="Q3040" t="s">
        <v>8301</v>
      </c>
      <c r="R3040" s="10" t="s">
        <v>8315</v>
      </c>
      <c r="S3040" t="s">
        <v>8355</v>
      </c>
      <c r="T3040">
        <f t="shared" si="242"/>
        <v>101</v>
      </c>
      <c r="U3040">
        <f t="shared" si="243"/>
        <v>37.22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4">
        <f t="shared" si="240"/>
        <v>41610.794421296298</v>
      </c>
      <c r="L3041" s="13">
        <f t="shared" si="239"/>
        <v>2013</v>
      </c>
      <c r="M3041" s="14">
        <f t="shared" si="241"/>
        <v>41637.332638888889</v>
      </c>
      <c r="N3041" t="b">
        <v>0</v>
      </c>
      <c r="O3041">
        <v>236</v>
      </c>
      <c r="P3041" t="b">
        <v>1</v>
      </c>
      <c r="Q3041" t="s">
        <v>8301</v>
      </c>
      <c r="R3041" s="10" t="s">
        <v>8315</v>
      </c>
      <c r="S3041" t="s">
        <v>8355</v>
      </c>
      <c r="T3041">
        <f t="shared" si="242"/>
        <v>109</v>
      </c>
      <c r="U3041">
        <f t="shared" si="243"/>
        <v>92.13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4">
        <f t="shared" si="240"/>
        <v>42177.791909722218</v>
      </c>
      <c r="L3042" s="13">
        <f t="shared" si="239"/>
        <v>2015</v>
      </c>
      <c r="M3042" s="14">
        <f t="shared" si="241"/>
        <v>42181.958333333328</v>
      </c>
      <c r="N3042" t="b">
        <v>0</v>
      </c>
      <c r="O3042">
        <v>42</v>
      </c>
      <c r="P3042" t="b">
        <v>1</v>
      </c>
      <c r="Q3042" t="s">
        <v>8301</v>
      </c>
      <c r="R3042" s="10" t="s">
        <v>8315</v>
      </c>
      <c r="S3042" t="s">
        <v>8355</v>
      </c>
      <c r="T3042">
        <f t="shared" si="242"/>
        <v>108</v>
      </c>
      <c r="U3042">
        <f t="shared" si="243"/>
        <v>76.790000000000006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4">
        <f t="shared" si="240"/>
        <v>42359.868611111116</v>
      </c>
      <c r="L3043" s="13">
        <f t="shared" si="239"/>
        <v>2015</v>
      </c>
      <c r="M3043" s="14">
        <f t="shared" si="241"/>
        <v>42389.868611111116</v>
      </c>
      <c r="N3043" t="b">
        <v>0</v>
      </c>
      <c r="O3043">
        <v>95</v>
      </c>
      <c r="P3043" t="b">
        <v>1</v>
      </c>
      <c r="Q3043" t="s">
        <v>8301</v>
      </c>
      <c r="R3043" s="10" t="s">
        <v>8315</v>
      </c>
      <c r="S3043" t="s">
        <v>8355</v>
      </c>
      <c r="T3043">
        <f t="shared" si="242"/>
        <v>110</v>
      </c>
      <c r="U3043">
        <f t="shared" si="243"/>
        <v>96.53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4">
        <f t="shared" si="240"/>
        <v>42253.688043981485</v>
      </c>
      <c r="L3044" s="13">
        <f t="shared" si="239"/>
        <v>2015</v>
      </c>
      <c r="M3044" s="14">
        <f t="shared" si="241"/>
        <v>42283.688043981485</v>
      </c>
      <c r="N3044" t="b">
        <v>0</v>
      </c>
      <c r="O3044">
        <v>37</v>
      </c>
      <c r="P3044" t="b">
        <v>1</v>
      </c>
      <c r="Q3044" t="s">
        <v>8301</v>
      </c>
      <c r="R3044" s="10" t="s">
        <v>8315</v>
      </c>
      <c r="S3044" t="s">
        <v>8355</v>
      </c>
      <c r="T3044">
        <f t="shared" si="242"/>
        <v>128</v>
      </c>
      <c r="U3044">
        <f t="shared" si="243"/>
        <v>51.89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4">
        <f t="shared" si="240"/>
        <v>42083.070590277777</v>
      </c>
      <c r="L3045" s="13">
        <f t="shared" si="239"/>
        <v>2015</v>
      </c>
      <c r="M3045" s="14">
        <f t="shared" si="241"/>
        <v>42110.118055555555</v>
      </c>
      <c r="N3045" t="b">
        <v>0</v>
      </c>
      <c r="O3045">
        <v>128</v>
      </c>
      <c r="P3045" t="b">
        <v>1</v>
      </c>
      <c r="Q3045" t="s">
        <v>8301</v>
      </c>
      <c r="R3045" s="10" t="s">
        <v>8315</v>
      </c>
      <c r="S3045" t="s">
        <v>8355</v>
      </c>
      <c r="T3045">
        <f t="shared" si="242"/>
        <v>110</v>
      </c>
      <c r="U3045">
        <f t="shared" si="243"/>
        <v>128.91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4">
        <f t="shared" si="240"/>
        <v>42387.7268287037</v>
      </c>
      <c r="L3046" s="13">
        <f t="shared" si="239"/>
        <v>2016</v>
      </c>
      <c r="M3046" s="14">
        <f t="shared" si="241"/>
        <v>42402.7268287037</v>
      </c>
      <c r="N3046" t="b">
        <v>0</v>
      </c>
      <c r="O3046">
        <v>156</v>
      </c>
      <c r="P3046" t="b">
        <v>1</v>
      </c>
      <c r="Q3046" t="s">
        <v>8301</v>
      </c>
      <c r="R3046" s="10" t="s">
        <v>8315</v>
      </c>
      <c r="S3046" t="s">
        <v>8355</v>
      </c>
      <c r="T3046">
        <f t="shared" si="242"/>
        <v>109</v>
      </c>
      <c r="U3046">
        <f t="shared" si="243"/>
        <v>84.11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4">
        <f t="shared" si="240"/>
        <v>41843.155729166669</v>
      </c>
      <c r="L3047" s="13">
        <f t="shared" si="239"/>
        <v>2014</v>
      </c>
      <c r="M3047" s="14">
        <f t="shared" si="241"/>
        <v>41873.155729166669</v>
      </c>
      <c r="N3047" t="b">
        <v>0</v>
      </c>
      <c r="O3047">
        <v>64</v>
      </c>
      <c r="P3047" t="b">
        <v>1</v>
      </c>
      <c r="Q3047" t="s">
        <v>8301</v>
      </c>
      <c r="R3047" s="10" t="s">
        <v>8315</v>
      </c>
      <c r="S3047" t="s">
        <v>8355</v>
      </c>
      <c r="T3047">
        <f t="shared" si="242"/>
        <v>133</v>
      </c>
      <c r="U3047">
        <f t="shared" si="243"/>
        <v>82.94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4">
        <f t="shared" si="240"/>
        <v>41862.803078703706</v>
      </c>
      <c r="L3048" s="13">
        <f t="shared" si="239"/>
        <v>2014</v>
      </c>
      <c r="M3048" s="14">
        <f t="shared" si="241"/>
        <v>41892.202777777777</v>
      </c>
      <c r="N3048" t="b">
        <v>0</v>
      </c>
      <c r="O3048">
        <v>58</v>
      </c>
      <c r="P3048" t="b">
        <v>1</v>
      </c>
      <c r="Q3048" t="s">
        <v>8301</v>
      </c>
      <c r="R3048" s="10" t="s">
        <v>8315</v>
      </c>
      <c r="S3048" t="s">
        <v>8355</v>
      </c>
      <c r="T3048">
        <f t="shared" si="242"/>
        <v>191</v>
      </c>
      <c r="U3048">
        <f t="shared" si="243"/>
        <v>259.95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4">
        <f t="shared" si="240"/>
        <v>42443.989050925928</v>
      </c>
      <c r="L3049" s="13">
        <f t="shared" si="239"/>
        <v>2016</v>
      </c>
      <c r="M3049" s="14">
        <f t="shared" si="241"/>
        <v>42487.552777777775</v>
      </c>
      <c r="N3049" t="b">
        <v>0</v>
      </c>
      <c r="O3049">
        <v>20</v>
      </c>
      <c r="P3049" t="b">
        <v>1</v>
      </c>
      <c r="Q3049" t="s">
        <v>8301</v>
      </c>
      <c r="R3049" s="10" t="s">
        <v>8315</v>
      </c>
      <c r="S3049" t="s">
        <v>8355</v>
      </c>
      <c r="T3049">
        <f t="shared" si="242"/>
        <v>149</v>
      </c>
      <c r="U3049">
        <f t="shared" si="243"/>
        <v>37.25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4">
        <f t="shared" si="240"/>
        <v>41975.901180555549</v>
      </c>
      <c r="L3050" s="13">
        <f t="shared" si="239"/>
        <v>2014</v>
      </c>
      <c r="M3050" s="14">
        <f t="shared" si="241"/>
        <v>42004.890277777777</v>
      </c>
      <c r="N3050" t="b">
        <v>0</v>
      </c>
      <c r="O3050">
        <v>47</v>
      </c>
      <c r="P3050" t="b">
        <v>1</v>
      </c>
      <c r="Q3050" t="s">
        <v>8301</v>
      </c>
      <c r="R3050" s="10" t="s">
        <v>8315</v>
      </c>
      <c r="S3050" t="s">
        <v>8355</v>
      </c>
      <c r="T3050">
        <f t="shared" si="242"/>
        <v>166</v>
      </c>
      <c r="U3050">
        <f t="shared" si="243"/>
        <v>177.02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4">
        <f t="shared" si="240"/>
        <v>42139.014525462961</v>
      </c>
      <c r="L3051" s="13">
        <f t="shared" si="239"/>
        <v>2015</v>
      </c>
      <c r="M3051" s="14">
        <f t="shared" si="241"/>
        <v>42169.014525462961</v>
      </c>
      <c r="N3051" t="b">
        <v>0</v>
      </c>
      <c r="O3051">
        <v>54</v>
      </c>
      <c r="P3051" t="b">
        <v>1</v>
      </c>
      <c r="Q3051" t="s">
        <v>8301</v>
      </c>
      <c r="R3051" s="10" t="s">
        <v>8315</v>
      </c>
      <c r="S3051" t="s">
        <v>8355</v>
      </c>
      <c r="T3051">
        <f t="shared" si="242"/>
        <v>107</v>
      </c>
      <c r="U3051">
        <f t="shared" si="243"/>
        <v>74.069999999999993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4">
        <f t="shared" si="240"/>
        <v>42465.16851851852</v>
      </c>
      <c r="L3052" s="13">
        <f t="shared" si="239"/>
        <v>2016</v>
      </c>
      <c r="M3052" s="14">
        <f t="shared" si="241"/>
        <v>42495.16851851852</v>
      </c>
      <c r="N3052" t="b">
        <v>0</v>
      </c>
      <c r="O3052">
        <v>9</v>
      </c>
      <c r="P3052" t="b">
        <v>1</v>
      </c>
      <c r="Q3052" t="s">
        <v>8301</v>
      </c>
      <c r="R3052" s="10" t="s">
        <v>8315</v>
      </c>
      <c r="S3052" t="s">
        <v>8355</v>
      </c>
      <c r="T3052">
        <f t="shared" si="242"/>
        <v>106</v>
      </c>
      <c r="U3052">
        <f t="shared" si="243"/>
        <v>70.67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4">
        <f t="shared" si="240"/>
        <v>42744.416030092587</v>
      </c>
      <c r="L3053" s="13">
        <f t="shared" si="239"/>
        <v>2017</v>
      </c>
      <c r="M3053" s="14">
        <f t="shared" si="241"/>
        <v>42774.416030092587</v>
      </c>
      <c r="N3053" t="b">
        <v>1</v>
      </c>
      <c r="O3053">
        <v>35</v>
      </c>
      <c r="P3053" t="b">
        <v>0</v>
      </c>
      <c r="Q3053" t="s">
        <v>8301</v>
      </c>
      <c r="R3053" s="10" t="s">
        <v>8315</v>
      </c>
      <c r="S3053" t="s">
        <v>8355</v>
      </c>
      <c r="T3053">
        <f t="shared" si="242"/>
        <v>24</v>
      </c>
      <c r="U3053">
        <f t="shared" si="243"/>
        <v>23.63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4">
        <f t="shared" si="240"/>
        <v>42122.670069444444</v>
      </c>
      <c r="L3054" s="13">
        <f t="shared" si="239"/>
        <v>2015</v>
      </c>
      <c r="M3054" s="14">
        <f t="shared" si="241"/>
        <v>42152.665972222225</v>
      </c>
      <c r="N3054" t="b">
        <v>0</v>
      </c>
      <c r="O3054">
        <v>2</v>
      </c>
      <c r="P3054" t="b">
        <v>0</v>
      </c>
      <c r="Q3054" t="s">
        <v>8301</v>
      </c>
      <c r="R3054" s="10" t="s">
        <v>8315</v>
      </c>
      <c r="S3054" t="s">
        <v>8355</v>
      </c>
      <c r="T3054">
        <f t="shared" si="242"/>
        <v>0</v>
      </c>
      <c r="U3054">
        <f t="shared" si="243"/>
        <v>37.5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4">
        <f t="shared" si="240"/>
        <v>41862.761724537035</v>
      </c>
      <c r="L3055" s="13">
        <f t="shared" si="239"/>
        <v>2014</v>
      </c>
      <c r="M3055" s="14">
        <f t="shared" si="241"/>
        <v>41914.165972222225</v>
      </c>
      <c r="N3055" t="b">
        <v>0</v>
      </c>
      <c r="O3055">
        <v>3</v>
      </c>
      <c r="P3055" t="b">
        <v>0</v>
      </c>
      <c r="Q3055" t="s">
        <v>8301</v>
      </c>
      <c r="R3055" s="10" t="s">
        <v>8315</v>
      </c>
      <c r="S3055" t="s">
        <v>8355</v>
      </c>
      <c r="T3055">
        <f t="shared" si="242"/>
        <v>0</v>
      </c>
      <c r="U3055">
        <f t="shared" si="243"/>
        <v>13.33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4">
        <f t="shared" si="240"/>
        <v>42027.832800925928</v>
      </c>
      <c r="L3056" s="13">
        <f t="shared" si="239"/>
        <v>2015</v>
      </c>
      <c r="M3056" s="14">
        <f t="shared" si="241"/>
        <v>42065.044444444444</v>
      </c>
      <c r="N3056" t="b">
        <v>0</v>
      </c>
      <c r="O3056">
        <v>0</v>
      </c>
      <c r="P3056" t="b">
        <v>0</v>
      </c>
      <c r="Q3056" t="s">
        <v>8301</v>
      </c>
      <c r="R3056" s="10" t="s">
        <v>8315</v>
      </c>
      <c r="S3056" t="s">
        <v>8355</v>
      </c>
      <c r="T3056">
        <f t="shared" si="242"/>
        <v>0</v>
      </c>
      <c r="U3056">
        <f t="shared" si="243"/>
        <v>0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4">
        <f t="shared" si="240"/>
        <v>41953.95821759259</v>
      </c>
      <c r="L3057" s="13">
        <f t="shared" si="239"/>
        <v>2014</v>
      </c>
      <c r="M3057" s="14">
        <f t="shared" si="241"/>
        <v>42013.95821759259</v>
      </c>
      <c r="N3057" t="b">
        <v>0</v>
      </c>
      <c r="O3057">
        <v>1</v>
      </c>
      <c r="P3057" t="b">
        <v>0</v>
      </c>
      <c r="Q3057" t="s">
        <v>8301</v>
      </c>
      <c r="R3057" s="10" t="s">
        <v>8315</v>
      </c>
      <c r="S3057" t="s">
        <v>8355</v>
      </c>
      <c r="T3057">
        <f t="shared" si="242"/>
        <v>0</v>
      </c>
      <c r="U3057">
        <f t="shared" si="243"/>
        <v>1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4">
        <f t="shared" si="240"/>
        <v>41851.636388888888</v>
      </c>
      <c r="L3058" s="13">
        <f t="shared" si="239"/>
        <v>2014</v>
      </c>
      <c r="M3058" s="14">
        <f t="shared" si="241"/>
        <v>41911.636388888888</v>
      </c>
      <c r="N3058" t="b">
        <v>0</v>
      </c>
      <c r="O3058">
        <v>0</v>
      </c>
      <c r="P3058" t="b">
        <v>0</v>
      </c>
      <c r="Q3058" t="s">
        <v>8301</v>
      </c>
      <c r="R3058" s="10" t="s">
        <v>8315</v>
      </c>
      <c r="S3058" t="s">
        <v>8355</v>
      </c>
      <c r="T3058">
        <f t="shared" si="242"/>
        <v>0</v>
      </c>
      <c r="U3058">
        <f t="shared" si="243"/>
        <v>0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4">
        <f t="shared" si="240"/>
        <v>42433.650590277779</v>
      </c>
      <c r="L3059" s="13">
        <f t="shared" si="239"/>
        <v>2016</v>
      </c>
      <c r="M3059" s="14">
        <f t="shared" si="241"/>
        <v>42463.608923611115</v>
      </c>
      <c r="N3059" t="b">
        <v>0</v>
      </c>
      <c r="O3059">
        <v>0</v>
      </c>
      <c r="P3059" t="b">
        <v>0</v>
      </c>
      <c r="Q3059" t="s">
        <v>8301</v>
      </c>
      <c r="R3059" s="10" t="s">
        <v>8315</v>
      </c>
      <c r="S3059" t="s">
        <v>8355</v>
      </c>
      <c r="T3059">
        <f t="shared" si="242"/>
        <v>0</v>
      </c>
      <c r="U3059">
        <f t="shared" si="243"/>
        <v>0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4">
        <f t="shared" si="240"/>
        <v>42460.374305555553</v>
      </c>
      <c r="L3060" s="13">
        <f t="shared" si="239"/>
        <v>2016</v>
      </c>
      <c r="M3060" s="14">
        <f t="shared" si="241"/>
        <v>42510.374305555553</v>
      </c>
      <c r="N3060" t="b">
        <v>0</v>
      </c>
      <c r="O3060">
        <v>3</v>
      </c>
      <c r="P3060" t="b">
        <v>0</v>
      </c>
      <c r="Q3060" t="s">
        <v>8301</v>
      </c>
      <c r="R3060" s="10" t="s">
        <v>8315</v>
      </c>
      <c r="S3060" t="s">
        <v>8355</v>
      </c>
      <c r="T3060">
        <f t="shared" si="242"/>
        <v>0</v>
      </c>
      <c r="U3060">
        <f t="shared" si="243"/>
        <v>1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4">
        <f t="shared" si="240"/>
        <v>41829.935717592591</v>
      </c>
      <c r="L3061" s="13">
        <f t="shared" si="239"/>
        <v>2014</v>
      </c>
      <c r="M3061" s="14">
        <f t="shared" si="241"/>
        <v>41859.935717592591</v>
      </c>
      <c r="N3061" t="b">
        <v>0</v>
      </c>
      <c r="O3061">
        <v>11</v>
      </c>
      <c r="P3061" t="b">
        <v>0</v>
      </c>
      <c r="Q3061" t="s">
        <v>8301</v>
      </c>
      <c r="R3061" s="10" t="s">
        <v>8315</v>
      </c>
      <c r="S3061" t="s">
        <v>8355</v>
      </c>
      <c r="T3061">
        <f t="shared" si="242"/>
        <v>3</v>
      </c>
      <c r="U3061">
        <f t="shared" si="243"/>
        <v>41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4">
        <f t="shared" si="240"/>
        <v>42245.274699074071</v>
      </c>
      <c r="L3062" s="13">
        <f t="shared" si="239"/>
        <v>2015</v>
      </c>
      <c r="M3062" s="14">
        <f t="shared" si="241"/>
        <v>42275.274699074071</v>
      </c>
      <c r="N3062" t="b">
        <v>0</v>
      </c>
      <c r="O3062">
        <v>6</v>
      </c>
      <c r="P3062" t="b">
        <v>0</v>
      </c>
      <c r="Q3062" t="s">
        <v>8301</v>
      </c>
      <c r="R3062" s="10" t="s">
        <v>8315</v>
      </c>
      <c r="S3062" t="s">
        <v>8355</v>
      </c>
      <c r="T3062">
        <f t="shared" si="242"/>
        <v>0</v>
      </c>
      <c r="U3062">
        <f t="shared" si="243"/>
        <v>55.83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4">
        <f t="shared" si="240"/>
        <v>41834.784120370372</v>
      </c>
      <c r="L3063" s="13">
        <f t="shared" si="239"/>
        <v>2014</v>
      </c>
      <c r="M3063" s="14">
        <f t="shared" si="241"/>
        <v>41864.784120370372</v>
      </c>
      <c r="N3063" t="b">
        <v>0</v>
      </c>
      <c r="O3063">
        <v>0</v>
      </c>
      <c r="P3063" t="b">
        <v>0</v>
      </c>
      <c r="Q3063" t="s">
        <v>8301</v>
      </c>
      <c r="R3063" s="10" t="s">
        <v>8315</v>
      </c>
      <c r="S3063" t="s">
        <v>8355</v>
      </c>
      <c r="T3063">
        <f t="shared" si="242"/>
        <v>0</v>
      </c>
      <c r="U3063">
        <f t="shared" si="243"/>
        <v>0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4">
        <f t="shared" si="240"/>
        <v>42248.535787037035</v>
      </c>
      <c r="L3064" s="13">
        <f t="shared" si="239"/>
        <v>2015</v>
      </c>
      <c r="M3064" s="14">
        <f t="shared" si="241"/>
        <v>42277.75</v>
      </c>
      <c r="N3064" t="b">
        <v>0</v>
      </c>
      <c r="O3064">
        <v>67</v>
      </c>
      <c r="P3064" t="b">
        <v>0</v>
      </c>
      <c r="Q3064" t="s">
        <v>8301</v>
      </c>
      <c r="R3064" s="10" t="s">
        <v>8315</v>
      </c>
      <c r="S3064" t="s">
        <v>8355</v>
      </c>
      <c r="T3064">
        <f t="shared" si="242"/>
        <v>67</v>
      </c>
      <c r="U3064">
        <f t="shared" si="243"/>
        <v>99.76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4">
        <f t="shared" si="240"/>
        <v>42630.922893518517</v>
      </c>
      <c r="L3065" s="13">
        <f t="shared" si="239"/>
        <v>2016</v>
      </c>
      <c r="M3065" s="14">
        <f t="shared" si="241"/>
        <v>42665.922893518517</v>
      </c>
      <c r="N3065" t="b">
        <v>0</v>
      </c>
      <c r="O3065">
        <v>23</v>
      </c>
      <c r="P3065" t="b">
        <v>0</v>
      </c>
      <c r="Q3065" t="s">
        <v>8301</v>
      </c>
      <c r="R3065" s="10" t="s">
        <v>8315</v>
      </c>
      <c r="S3065" t="s">
        <v>8355</v>
      </c>
      <c r="T3065">
        <f t="shared" si="242"/>
        <v>20</v>
      </c>
      <c r="U3065">
        <f t="shared" si="243"/>
        <v>25.52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4">
        <f t="shared" si="240"/>
        <v>42299.130162037036</v>
      </c>
      <c r="L3066" s="13">
        <f t="shared" si="239"/>
        <v>2015</v>
      </c>
      <c r="M3066" s="14">
        <f t="shared" si="241"/>
        <v>42330.290972222225</v>
      </c>
      <c r="N3066" t="b">
        <v>0</v>
      </c>
      <c r="O3066">
        <v>72</v>
      </c>
      <c r="P3066" t="b">
        <v>0</v>
      </c>
      <c r="Q3066" t="s">
        <v>8301</v>
      </c>
      <c r="R3066" s="10" t="s">
        <v>8315</v>
      </c>
      <c r="S3066" t="s">
        <v>8355</v>
      </c>
      <c r="T3066">
        <f t="shared" si="242"/>
        <v>11</v>
      </c>
      <c r="U3066">
        <f t="shared" si="243"/>
        <v>117.65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4">
        <f t="shared" si="240"/>
        <v>41825.055231481485</v>
      </c>
      <c r="L3067" s="13">
        <f t="shared" si="239"/>
        <v>2014</v>
      </c>
      <c r="M3067" s="14">
        <f t="shared" si="241"/>
        <v>41850.055231481485</v>
      </c>
      <c r="N3067" t="b">
        <v>0</v>
      </c>
      <c r="O3067">
        <v>2</v>
      </c>
      <c r="P3067" t="b">
        <v>0</v>
      </c>
      <c r="Q3067" t="s">
        <v>8301</v>
      </c>
      <c r="R3067" s="10" t="s">
        <v>8315</v>
      </c>
      <c r="S3067" t="s">
        <v>8355</v>
      </c>
      <c r="T3067">
        <f t="shared" si="242"/>
        <v>0</v>
      </c>
      <c r="U3067">
        <f t="shared" si="243"/>
        <v>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4">
        <f t="shared" si="240"/>
        <v>42531.228437500002</v>
      </c>
      <c r="L3068" s="13">
        <f t="shared" si="239"/>
        <v>2016</v>
      </c>
      <c r="M3068" s="14">
        <f t="shared" si="241"/>
        <v>42561.228437500002</v>
      </c>
      <c r="N3068" t="b">
        <v>0</v>
      </c>
      <c r="O3068">
        <v>15</v>
      </c>
      <c r="P3068" t="b">
        <v>0</v>
      </c>
      <c r="Q3068" t="s">
        <v>8301</v>
      </c>
      <c r="R3068" s="10" t="s">
        <v>8315</v>
      </c>
      <c r="S3068" t="s">
        <v>8355</v>
      </c>
      <c r="T3068">
        <f t="shared" si="242"/>
        <v>12</v>
      </c>
      <c r="U3068">
        <f t="shared" si="243"/>
        <v>2796.67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4">
        <f t="shared" si="240"/>
        <v>42226.938414351855</v>
      </c>
      <c r="L3069" s="13">
        <f t="shared" si="239"/>
        <v>2015</v>
      </c>
      <c r="M3069" s="14">
        <f t="shared" si="241"/>
        <v>42256.938414351855</v>
      </c>
      <c r="N3069" t="b">
        <v>0</v>
      </c>
      <c r="O3069">
        <v>1</v>
      </c>
      <c r="P3069" t="b">
        <v>0</v>
      </c>
      <c r="Q3069" t="s">
        <v>8301</v>
      </c>
      <c r="R3069" s="10" t="s">
        <v>8315</v>
      </c>
      <c r="S3069" t="s">
        <v>8355</v>
      </c>
      <c r="T3069">
        <f t="shared" si="242"/>
        <v>3</v>
      </c>
      <c r="U3069">
        <f t="shared" si="243"/>
        <v>200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4">
        <f t="shared" si="240"/>
        <v>42263.691574074073</v>
      </c>
      <c r="L3070" s="13">
        <f t="shared" si="239"/>
        <v>2015</v>
      </c>
      <c r="M3070" s="14">
        <f t="shared" si="241"/>
        <v>42293.691574074073</v>
      </c>
      <c r="N3070" t="b">
        <v>0</v>
      </c>
      <c r="O3070">
        <v>2</v>
      </c>
      <c r="P3070" t="b">
        <v>0</v>
      </c>
      <c r="Q3070" t="s">
        <v>8301</v>
      </c>
      <c r="R3070" s="10" t="s">
        <v>8315</v>
      </c>
      <c r="S3070" t="s">
        <v>8355</v>
      </c>
      <c r="T3070">
        <f t="shared" si="242"/>
        <v>0</v>
      </c>
      <c r="U3070">
        <f t="shared" si="243"/>
        <v>87.5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4">
        <f t="shared" si="240"/>
        <v>41957.833726851852</v>
      </c>
      <c r="L3071" s="13">
        <f t="shared" si="239"/>
        <v>2014</v>
      </c>
      <c r="M3071" s="14">
        <f t="shared" si="241"/>
        <v>41987.833726851852</v>
      </c>
      <c r="N3071" t="b">
        <v>0</v>
      </c>
      <c r="O3071">
        <v>7</v>
      </c>
      <c r="P3071" t="b">
        <v>0</v>
      </c>
      <c r="Q3071" t="s">
        <v>8301</v>
      </c>
      <c r="R3071" s="10" t="s">
        <v>8315</v>
      </c>
      <c r="S3071" t="s">
        <v>8355</v>
      </c>
      <c r="T3071">
        <f t="shared" si="242"/>
        <v>14</v>
      </c>
      <c r="U3071">
        <f t="shared" si="243"/>
        <v>20.14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4">
        <f t="shared" si="240"/>
        <v>42690.733437499999</v>
      </c>
      <c r="L3072" s="13">
        <f t="shared" si="239"/>
        <v>2016</v>
      </c>
      <c r="M3072" s="14">
        <f t="shared" si="241"/>
        <v>42711.733437499999</v>
      </c>
      <c r="N3072" t="b">
        <v>0</v>
      </c>
      <c r="O3072">
        <v>16</v>
      </c>
      <c r="P3072" t="b">
        <v>0</v>
      </c>
      <c r="Q3072" t="s">
        <v>8301</v>
      </c>
      <c r="R3072" s="10" t="s">
        <v>8315</v>
      </c>
      <c r="S3072" t="s">
        <v>8355</v>
      </c>
      <c r="T3072">
        <f t="shared" si="242"/>
        <v>3</v>
      </c>
      <c r="U3072">
        <f t="shared" si="243"/>
        <v>20.88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4">
        <f t="shared" si="240"/>
        <v>42097.732418981483</v>
      </c>
      <c r="L3073" s="13">
        <f t="shared" si="239"/>
        <v>2015</v>
      </c>
      <c r="M3073" s="14">
        <f t="shared" si="241"/>
        <v>42115.249305555553</v>
      </c>
      <c r="N3073" t="b">
        <v>0</v>
      </c>
      <c r="O3073">
        <v>117</v>
      </c>
      <c r="P3073" t="b">
        <v>0</v>
      </c>
      <c r="Q3073" t="s">
        <v>8301</v>
      </c>
      <c r="R3073" s="10" t="s">
        <v>8315</v>
      </c>
      <c r="S3073" t="s">
        <v>8355</v>
      </c>
      <c r="T3073">
        <f t="shared" si="242"/>
        <v>60</v>
      </c>
      <c r="U3073">
        <f t="shared" si="243"/>
        <v>61.31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4">
        <f t="shared" si="240"/>
        <v>42658.690532407403</v>
      </c>
      <c r="L3074" s="13">
        <f t="shared" si="239"/>
        <v>2016</v>
      </c>
      <c r="M3074" s="14">
        <f t="shared" si="241"/>
        <v>42673.073611111111</v>
      </c>
      <c r="N3074" t="b">
        <v>0</v>
      </c>
      <c r="O3074">
        <v>2</v>
      </c>
      <c r="P3074" t="b">
        <v>0</v>
      </c>
      <c r="Q3074" t="s">
        <v>8301</v>
      </c>
      <c r="R3074" s="10" t="s">
        <v>8315</v>
      </c>
      <c r="S3074" t="s">
        <v>8355</v>
      </c>
      <c r="T3074">
        <f t="shared" si="242"/>
        <v>0</v>
      </c>
      <c r="U3074">
        <f t="shared" si="243"/>
        <v>1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4">
        <f t="shared" si="240"/>
        <v>42111.684027777781</v>
      </c>
      <c r="L3075" s="13">
        <f t="shared" ref="L3075:L3138" si="244">YEAR(K3075)</f>
        <v>2015</v>
      </c>
      <c r="M3075" s="14">
        <f t="shared" si="241"/>
        <v>42169.804861111115</v>
      </c>
      <c r="N3075" t="b">
        <v>0</v>
      </c>
      <c r="O3075">
        <v>7</v>
      </c>
      <c r="P3075" t="b">
        <v>0</v>
      </c>
      <c r="Q3075" t="s">
        <v>8301</v>
      </c>
      <c r="R3075" s="10" t="s">
        <v>8315</v>
      </c>
      <c r="S3075" t="s">
        <v>8355</v>
      </c>
      <c r="T3075">
        <f t="shared" si="242"/>
        <v>0</v>
      </c>
      <c r="U3075">
        <f t="shared" si="243"/>
        <v>92.14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4">
        <f t="shared" si="240"/>
        <v>42409.571284722217</v>
      </c>
      <c r="L3076" s="13">
        <f t="shared" si="244"/>
        <v>2016</v>
      </c>
      <c r="M3076" s="14">
        <f t="shared" si="241"/>
        <v>42439.571284722217</v>
      </c>
      <c r="N3076" t="b">
        <v>0</v>
      </c>
      <c r="O3076">
        <v>3</v>
      </c>
      <c r="P3076" t="b">
        <v>0</v>
      </c>
      <c r="Q3076" t="s">
        <v>8301</v>
      </c>
      <c r="R3076" s="10" t="s">
        <v>8315</v>
      </c>
      <c r="S3076" t="s">
        <v>8355</v>
      </c>
      <c r="T3076">
        <f t="shared" si="242"/>
        <v>0</v>
      </c>
      <c r="U3076">
        <f t="shared" si="243"/>
        <v>7.33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4">
        <f t="shared" si="240"/>
        <v>42551.102314814809</v>
      </c>
      <c r="L3077" s="13">
        <f t="shared" si="244"/>
        <v>2016</v>
      </c>
      <c r="M3077" s="14">
        <f t="shared" si="241"/>
        <v>42601.102314814809</v>
      </c>
      <c r="N3077" t="b">
        <v>0</v>
      </c>
      <c r="O3077">
        <v>20</v>
      </c>
      <c r="P3077" t="b">
        <v>0</v>
      </c>
      <c r="Q3077" t="s">
        <v>8301</v>
      </c>
      <c r="R3077" s="10" t="s">
        <v>8315</v>
      </c>
      <c r="S3077" t="s">
        <v>8355</v>
      </c>
      <c r="T3077">
        <f t="shared" si="242"/>
        <v>9</v>
      </c>
      <c r="U3077">
        <f t="shared" si="243"/>
        <v>64.8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4">
        <f t="shared" si="240"/>
        <v>42226.651886574073</v>
      </c>
      <c r="L3078" s="13">
        <f t="shared" si="244"/>
        <v>2015</v>
      </c>
      <c r="M3078" s="14">
        <f t="shared" si="241"/>
        <v>42286.651886574073</v>
      </c>
      <c r="N3078" t="b">
        <v>0</v>
      </c>
      <c r="O3078">
        <v>50</v>
      </c>
      <c r="P3078" t="b">
        <v>0</v>
      </c>
      <c r="Q3078" t="s">
        <v>8301</v>
      </c>
      <c r="R3078" s="10" t="s">
        <v>8315</v>
      </c>
      <c r="S3078" t="s">
        <v>8355</v>
      </c>
      <c r="T3078">
        <f t="shared" si="242"/>
        <v>15</v>
      </c>
      <c r="U3078">
        <f t="shared" si="243"/>
        <v>30.12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4">
        <f t="shared" si="240"/>
        <v>42766.956921296296</v>
      </c>
      <c r="L3079" s="13">
        <f t="shared" si="244"/>
        <v>2017</v>
      </c>
      <c r="M3079" s="14">
        <f t="shared" si="241"/>
        <v>42796.956921296296</v>
      </c>
      <c r="N3079" t="b">
        <v>0</v>
      </c>
      <c r="O3079">
        <v>2</v>
      </c>
      <c r="P3079" t="b">
        <v>0</v>
      </c>
      <c r="Q3079" t="s">
        <v>8301</v>
      </c>
      <c r="R3079" s="10" t="s">
        <v>8315</v>
      </c>
      <c r="S3079" t="s">
        <v>8355</v>
      </c>
      <c r="T3079">
        <f t="shared" si="242"/>
        <v>0</v>
      </c>
      <c r="U3079">
        <f t="shared" si="243"/>
        <v>52.5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4">
        <f t="shared" si="240"/>
        <v>42031.138831018514</v>
      </c>
      <c r="L3080" s="13">
        <f t="shared" si="244"/>
        <v>2015</v>
      </c>
      <c r="M3080" s="14">
        <f t="shared" si="241"/>
        <v>42061.138831018514</v>
      </c>
      <c r="N3080" t="b">
        <v>0</v>
      </c>
      <c r="O3080">
        <v>3</v>
      </c>
      <c r="P3080" t="b">
        <v>0</v>
      </c>
      <c r="Q3080" t="s">
        <v>8301</v>
      </c>
      <c r="R3080" s="10" t="s">
        <v>8315</v>
      </c>
      <c r="S3080" t="s">
        <v>8355</v>
      </c>
      <c r="T3080">
        <f t="shared" si="242"/>
        <v>0</v>
      </c>
      <c r="U3080">
        <f t="shared" si="243"/>
        <v>23.67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4">
        <f t="shared" si="240"/>
        <v>42055.713368055556</v>
      </c>
      <c r="L3081" s="13">
        <f t="shared" si="244"/>
        <v>2015</v>
      </c>
      <c r="M3081" s="14">
        <f t="shared" si="241"/>
        <v>42085.671701388885</v>
      </c>
      <c r="N3081" t="b">
        <v>0</v>
      </c>
      <c r="O3081">
        <v>27</v>
      </c>
      <c r="P3081" t="b">
        <v>0</v>
      </c>
      <c r="Q3081" t="s">
        <v>8301</v>
      </c>
      <c r="R3081" s="10" t="s">
        <v>8315</v>
      </c>
      <c r="S3081" t="s">
        <v>8355</v>
      </c>
      <c r="T3081">
        <f t="shared" si="242"/>
        <v>1</v>
      </c>
      <c r="U3081">
        <f t="shared" si="243"/>
        <v>415.78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4">
        <f t="shared" ref="K3082:K3145" si="245">(((J3082/60)/60)/24)+DATE(1970,1,1)</f>
        <v>41940.028287037036</v>
      </c>
      <c r="L3082" s="13">
        <f t="shared" si="244"/>
        <v>2014</v>
      </c>
      <c r="M3082" s="14">
        <f t="shared" ref="M3082:M3145" si="246">(((I3082/60)/60)/24)+DATE(1970,1,1)</f>
        <v>42000.0699537037</v>
      </c>
      <c r="N3082" t="b">
        <v>0</v>
      </c>
      <c r="O3082">
        <v>7</v>
      </c>
      <c r="P3082" t="b">
        <v>0</v>
      </c>
      <c r="Q3082" t="s">
        <v>8301</v>
      </c>
      <c r="R3082" s="10" t="s">
        <v>8315</v>
      </c>
      <c r="S3082" t="s">
        <v>8355</v>
      </c>
      <c r="T3082">
        <f t="shared" ref="T3082:T3145" si="247">ROUND(E3082/D3082*100,0)</f>
        <v>0</v>
      </c>
      <c r="U3082">
        <f t="shared" ref="U3082:U3145" si="248">IFERROR(ROUND(E3082/O3082,2),0)</f>
        <v>53.71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4">
        <f t="shared" si="245"/>
        <v>42237.181608796294</v>
      </c>
      <c r="L3083" s="13">
        <f t="shared" si="244"/>
        <v>2015</v>
      </c>
      <c r="M3083" s="14">
        <f t="shared" si="246"/>
        <v>42267.181608796294</v>
      </c>
      <c r="N3083" t="b">
        <v>0</v>
      </c>
      <c r="O3083">
        <v>5</v>
      </c>
      <c r="P3083" t="b">
        <v>0</v>
      </c>
      <c r="Q3083" t="s">
        <v>8301</v>
      </c>
      <c r="R3083" s="10" t="s">
        <v>8315</v>
      </c>
      <c r="S3083" t="s">
        <v>8355</v>
      </c>
      <c r="T3083">
        <f t="shared" si="247"/>
        <v>0</v>
      </c>
      <c r="U3083">
        <f t="shared" si="248"/>
        <v>420.6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4">
        <f t="shared" si="245"/>
        <v>42293.922986111109</v>
      </c>
      <c r="L3084" s="13">
        <f t="shared" si="244"/>
        <v>2015</v>
      </c>
      <c r="M3084" s="14">
        <f t="shared" si="246"/>
        <v>42323.96465277778</v>
      </c>
      <c r="N3084" t="b">
        <v>0</v>
      </c>
      <c r="O3084">
        <v>0</v>
      </c>
      <c r="P3084" t="b">
        <v>0</v>
      </c>
      <c r="Q3084" t="s">
        <v>8301</v>
      </c>
      <c r="R3084" s="10" t="s">
        <v>8315</v>
      </c>
      <c r="S3084" t="s">
        <v>8355</v>
      </c>
      <c r="T3084">
        <f t="shared" si="247"/>
        <v>0</v>
      </c>
      <c r="U3084">
        <f t="shared" si="248"/>
        <v>0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4">
        <f t="shared" si="245"/>
        <v>41853.563402777778</v>
      </c>
      <c r="L3085" s="13">
        <f t="shared" si="244"/>
        <v>2014</v>
      </c>
      <c r="M3085" s="14">
        <f t="shared" si="246"/>
        <v>41883.208333333336</v>
      </c>
      <c r="N3085" t="b">
        <v>0</v>
      </c>
      <c r="O3085">
        <v>3</v>
      </c>
      <c r="P3085" t="b">
        <v>0</v>
      </c>
      <c r="Q3085" t="s">
        <v>8301</v>
      </c>
      <c r="R3085" s="10" t="s">
        <v>8315</v>
      </c>
      <c r="S3085" t="s">
        <v>8355</v>
      </c>
      <c r="T3085">
        <f t="shared" si="247"/>
        <v>0</v>
      </c>
      <c r="U3085">
        <f t="shared" si="248"/>
        <v>18.670000000000002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4">
        <f t="shared" si="245"/>
        <v>42100.723738425921</v>
      </c>
      <c r="L3086" s="13">
        <f t="shared" si="244"/>
        <v>2015</v>
      </c>
      <c r="M3086" s="14">
        <f t="shared" si="246"/>
        <v>42129.783333333333</v>
      </c>
      <c r="N3086" t="b">
        <v>0</v>
      </c>
      <c r="O3086">
        <v>6</v>
      </c>
      <c r="P3086" t="b">
        <v>0</v>
      </c>
      <c r="Q3086" t="s">
        <v>8301</v>
      </c>
      <c r="R3086" s="10" t="s">
        <v>8315</v>
      </c>
      <c r="S3086" t="s">
        <v>8355</v>
      </c>
      <c r="T3086">
        <f t="shared" si="247"/>
        <v>12</v>
      </c>
      <c r="U3086">
        <f t="shared" si="248"/>
        <v>78.33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4">
        <f t="shared" si="245"/>
        <v>42246.883784722217</v>
      </c>
      <c r="L3087" s="13">
        <f t="shared" si="244"/>
        <v>2015</v>
      </c>
      <c r="M3087" s="14">
        <f t="shared" si="246"/>
        <v>42276.883784722217</v>
      </c>
      <c r="N3087" t="b">
        <v>0</v>
      </c>
      <c r="O3087">
        <v>9</v>
      </c>
      <c r="P3087" t="b">
        <v>0</v>
      </c>
      <c r="Q3087" t="s">
        <v>8301</v>
      </c>
      <c r="R3087" s="10" t="s">
        <v>8315</v>
      </c>
      <c r="S3087" t="s">
        <v>8355</v>
      </c>
      <c r="T3087">
        <f t="shared" si="247"/>
        <v>2</v>
      </c>
      <c r="U3087">
        <f t="shared" si="248"/>
        <v>67.78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4">
        <f t="shared" si="245"/>
        <v>42173.67082175926</v>
      </c>
      <c r="L3088" s="13">
        <f t="shared" si="244"/>
        <v>2015</v>
      </c>
      <c r="M3088" s="14">
        <f t="shared" si="246"/>
        <v>42233.67082175926</v>
      </c>
      <c r="N3088" t="b">
        <v>0</v>
      </c>
      <c r="O3088">
        <v>3</v>
      </c>
      <c r="P3088" t="b">
        <v>0</v>
      </c>
      <c r="Q3088" t="s">
        <v>8301</v>
      </c>
      <c r="R3088" s="10" t="s">
        <v>8315</v>
      </c>
      <c r="S3088" t="s">
        <v>8355</v>
      </c>
      <c r="T3088">
        <f t="shared" si="247"/>
        <v>0</v>
      </c>
      <c r="U3088">
        <f t="shared" si="248"/>
        <v>16.670000000000002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4">
        <f t="shared" si="245"/>
        <v>42665.150347222225</v>
      </c>
      <c r="L3089" s="13">
        <f t="shared" si="244"/>
        <v>2016</v>
      </c>
      <c r="M3089" s="14">
        <f t="shared" si="246"/>
        <v>42725.192013888889</v>
      </c>
      <c r="N3089" t="b">
        <v>0</v>
      </c>
      <c r="O3089">
        <v>2</v>
      </c>
      <c r="P3089" t="b">
        <v>0</v>
      </c>
      <c r="Q3089" t="s">
        <v>8301</v>
      </c>
      <c r="R3089" s="10" t="s">
        <v>8315</v>
      </c>
      <c r="S3089" t="s">
        <v>8355</v>
      </c>
      <c r="T3089">
        <f t="shared" si="247"/>
        <v>1</v>
      </c>
      <c r="U3089">
        <f t="shared" si="248"/>
        <v>62.5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4">
        <f t="shared" si="245"/>
        <v>41981.57230324074</v>
      </c>
      <c r="L3090" s="13">
        <f t="shared" si="244"/>
        <v>2014</v>
      </c>
      <c r="M3090" s="14">
        <f t="shared" si="246"/>
        <v>42012.570138888885</v>
      </c>
      <c r="N3090" t="b">
        <v>0</v>
      </c>
      <c r="O3090">
        <v>3</v>
      </c>
      <c r="P3090" t="b">
        <v>0</v>
      </c>
      <c r="Q3090" t="s">
        <v>8301</v>
      </c>
      <c r="R3090" s="10" t="s">
        <v>8315</v>
      </c>
      <c r="S3090" t="s">
        <v>8355</v>
      </c>
      <c r="T3090">
        <f t="shared" si="247"/>
        <v>0</v>
      </c>
      <c r="U3090">
        <f t="shared" si="248"/>
        <v>42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4">
        <f t="shared" si="245"/>
        <v>42528.542627314819</v>
      </c>
      <c r="L3091" s="13">
        <f t="shared" si="244"/>
        <v>2016</v>
      </c>
      <c r="M3091" s="14">
        <f t="shared" si="246"/>
        <v>42560.082638888889</v>
      </c>
      <c r="N3091" t="b">
        <v>0</v>
      </c>
      <c r="O3091">
        <v>45</v>
      </c>
      <c r="P3091" t="b">
        <v>0</v>
      </c>
      <c r="Q3091" t="s">
        <v>8301</v>
      </c>
      <c r="R3091" s="10" t="s">
        <v>8315</v>
      </c>
      <c r="S3091" t="s">
        <v>8355</v>
      </c>
      <c r="T3091">
        <f t="shared" si="247"/>
        <v>23</v>
      </c>
      <c r="U3091">
        <f t="shared" si="248"/>
        <v>130.09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4">
        <f t="shared" si="245"/>
        <v>42065.818807870368</v>
      </c>
      <c r="L3092" s="13">
        <f t="shared" si="244"/>
        <v>2015</v>
      </c>
      <c r="M3092" s="14">
        <f t="shared" si="246"/>
        <v>42125.777141203704</v>
      </c>
      <c r="N3092" t="b">
        <v>0</v>
      </c>
      <c r="O3092">
        <v>9</v>
      </c>
      <c r="P3092" t="b">
        <v>0</v>
      </c>
      <c r="Q3092" t="s">
        <v>8301</v>
      </c>
      <c r="R3092" s="10" t="s">
        <v>8315</v>
      </c>
      <c r="S3092" t="s">
        <v>8355</v>
      </c>
      <c r="T3092">
        <f t="shared" si="247"/>
        <v>5</v>
      </c>
      <c r="U3092">
        <f t="shared" si="248"/>
        <v>1270.22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4">
        <f t="shared" si="245"/>
        <v>42566.948414351849</v>
      </c>
      <c r="L3093" s="13">
        <f t="shared" si="244"/>
        <v>2016</v>
      </c>
      <c r="M3093" s="14">
        <f t="shared" si="246"/>
        <v>42596.948414351849</v>
      </c>
      <c r="N3093" t="b">
        <v>0</v>
      </c>
      <c r="O3093">
        <v>9</v>
      </c>
      <c r="P3093" t="b">
        <v>0</v>
      </c>
      <c r="Q3093" t="s">
        <v>8301</v>
      </c>
      <c r="R3093" s="10" t="s">
        <v>8315</v>
      </c>
      <c r="S3093" t="s">
        <v>8355</v>
      </c>
      <c r="T3093">
        <f t="shared" si="247"/>
        <v>16</v>
      </c>
      <c r="U3093">
        <f t="shared" si="248"/>
        <v>88.44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4">
        <f t="shared" si="245"/>
        <v>42255.619351851856</v>
      </c>
      <c r="L3094" s="13">
        <f t="shared" si="244"/>
        <v>2015</v>
      </c>
      <c r="M3094" s="14">
        <f t="shared" si="246"/>
        <v>42292.916666666672</v>
      </c>
      <c r="N3094" t="b">
        <v>0</v>
      </c>
      <c r="O3094">
        <v>21</v>
      </c>
      <c r="P3094" t="b">
        <v>0</v>
      </c>
      <c r="Q3094" t="s">
        <v>8301</v>
      </c>
      <c r="R3094" s="10" t="s">
        <v>8315</v>
      </c>
      <c r="S3094" t="s">
        <v>8355</v>
      </c>
      <c r="T3094">
        <f t="shared" si="247"/>
        <v>1</v>
      </c>
      <c r="U3094">
        <f t="shared" si="248"/>
        <v>56.34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4">
        <f t="shared" si="245"/>
        <v>41760.909039351849</v>
      </c>
      <c r="L3095" s="13">
        <f t="shared" si="244"/>
        <v>2014</v>
      </c>
      <c r="M3095" s="14">
        <f t="shared" si="246"/>
        <v>41791.165972222225</v>
      </c>
      <c r="N3095" t="b">
        <v>0</v>
      </c>
      <c r="O3095">
        <v>17</v>
      </c>
      <c r="P3095" t="b">
        <v>0</v>
      </c>
      <c r="Q3095" t="s">
        <v>8301</v>
      </c>
      <c r="R3095" s="10" t="s">
        <v>8315</v>
      </c>
      <c r="S3095" t="s">
        <v>8355</v>
      </c>
      <c r="T3095">
        <f t="shared" si="247"/>
        <v>23</v>
      </c>
      <c r="U3095">
        <f t="shared" si="248"/>
        <v>53.53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4">
        <f t="shared" si="245"/>
        <v>42207.795787037037</v>
      </c>
      <c r="L3096" s="13">
        <f t="shared" si="244"/>
        <v>2015</v>
      </c>
      <c r="M3096" s="14">
        <f t="shared" si="246"/>
        <v>42267.795787037037</v>
      </c>
      <c r="N3096" t="b">
        <v>0</v>
      </c>
      <c r="O3096">
        <v>1</v>
      </c>
      <c r="P3096" t="b">
        <v>0</v>
      </c>
      <c r="Q3096" t="s">
        <v>8301</v>
      </c>
      <c r="R3096" s="10" t="s">
        <v>8315</v>
      </c>
      <c r="S3096" t="s">
        <v>8355</v>
      </c>
      <c r="T3096">
        <f t="shared" si="247"/>
        <v>0</v>
      </c>
      <c r="U3096">
        <f t="shared" si="248"/>
        <v>25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4">
        <f t="shared" si="245"/>
        <v>42523.025231481486</v>
      </c>
      <c r="L3097" s="13">
        <f t="shared" si="244"/>
        <v>2016</v>
      </c>
      <c r="M3097" s="14">
        <f t="shared" si="246"/>
        <v>42583.025231481486</v>
      </c>
      <c r="N3097" t="b">
        <v>0</v>
      </c>
      <c r="O3097">
        <v>1</v>
      </c>
      <c r="P3097" t="b">
        <v>0</v>
      </c>
      <c r="Q3097" t="s">
        <v>8301</v>
      </c>
      <c r="R3097" s="10" t="s">
        <v>8315</v>
      </c>
      <c r="S3097" t="s">
        <v>8355</v>
      </c>
      <c r="T3097">
        <f t="shared" si="247"/>
        <v>0</v>
      </c>
      <c r="U3097">
        <f t="shared" si="248"/>
        <v>50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4">
        <f t="shared" si="245"/>
        <v>42114.825532407413</v>
      </c>
      <c r="L3098" s="13">
        <f t="shared" si="244"/>
        <v>2015</v>
      </c>
      <c r="M3098" s="14">
        <f t="shared" si="246"/>
        <v>42144.825532407413</v>
      </c>
      <c r="N3098" t="b">
        <v>0</v>
      </c>
      <c r="O3098">
        <v>14</v>
      </c>
      <c r="P3098" t="b">
        <v>0</v>
      </c>
      <c r="Q3098" t="s">
        <v>8301</v>
      </c>
      <c r="R3098" s="10" t="s">
        <v>8315</v>
      </c>
      <c r="S3098" t="s">
        <v>8355</v>
      </c>
      <c r="T3098">
        <f t="shared" si="247"/>
        <v>4</v>
      </c>
      <c r="U3098">
        <f t="shared" si="248"/>
        <v>56.79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4">
        <f t="shared" si="245"/>
        <v>42629.503483796296</v>
      </c>
      <c r="L3099" s="13">
        <f t="shared" si="244"/>
        <v>2016</v>
      </c>
      <c r="M3099" s="14">
        <f t="shared" si="246"/>
        <v>42650.583333333328</v>
      </c>
      <c r="N3099" t="b">
        <v>0</v>
      </c>
      <c r="O3099">
        <v>42</v>
      </c>
      <c r="P3099" t="b">
        <v>0</v>
      </c>
      <c r="Q3099" t="s">
        <v>8301</v>
      </c>
      <c r="R3099" s="10" t="s">
        <v>8315</v>
      </c>
      <c r="S3099" t="s">
        <v>8355</v>
      </c>
      <c r="T3099">
        <f t="shared" si="247"/>
        <v>17</v>
      </c>
      <c r="U3099">
        <f t="shared" si="248"/>
        <v>40.83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4">
        <f t="shared" si="245"/>
        <v>42359.792233796295</v>
      </c>
      <c r="L3100" s="13">
        <f t="shared" si="244"/>
        <v>2015</v>
      </c>
      <c r="M3100" s="14">
        <f t="shared" si="246"/>
        <v>42408.01180555555</v>
      </c>
      <c r="N3100" t="b">
        <v>0</v>
      </c>
      <c r="O3100">
        <v>27</v>
      </c>
      <c r="P3100" t="b">
        <v>0</v>
      </c>
      <c r="Q3100" t="s">
        <v>8301</v>
      </c>
      <c r="R3100" s="10" t="s">
        <v>8315</v>
      </c>
      <c r="S3100" t="s">
        <v>8355</v>
      </c>
      <c r="T3100">
        <f t="shared" si="247"/>
        <v>4</v>
      </c>
      <c r="U3100">
        <f t="shared" si="248"/>
        <v>65.11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4">
        <f t="shared" si="245"/>
        <v>42382.189710648148</v>
      </c>
      <c r="L3101" s="13">
        <f t="shared" si="244"/>
        <v>2016</v>
      </c>
      <c r="M3101" s="14">
        <f t="shared" si="246"/>
        <v>42412.189710648148</v>
      </c>
      <c r="N3101" t="b">
        <v>0</v>
      </c>
      <c r="O3101">
        <v>5</v>
      </c>
      <c r="P3101" t="b">
        <v>0</v>
      </c>
      <c r="Q3101" t="s">
        <v>8301</v>
      </c>
      <c r="R3101" s="10" t="s">
        <v>8315</v>
      </c>
      <c r="S3101" t="s">
        <v>8355</v>
      </c>
      <c r="T3101">
        <f t="shared" si="247"/>
        <v>14</v>
      </c>
      <c r="U3101">
        <f t="shared" si="248"/>
        <v>55.6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4">
        <f t="shared" si="245"/>
        <v>41902.622395833336</v>
      </c>
      <c r="L3102" s="13">
        <f t="shared" si="244"/>
        <v>2014</v>
      </c>
      <c r="M3102" s="14">
        <f t="shared" si="246"/>
        <v>41932.622395833336</v>
      </c>
      <c r="N3102" t="b">
        <v>0</v>
      </c>
      <c r="O3102">
        <v>13</v>
      </c>
      <c r="P3102" t="b">
        <v>0</v>
      </c>
      <c r="Q3102" t="s">
        <v>8301</v>
      </c>
      <c r="R3102" s="10" t="s">
        <v>8315</v>
      </c>
      <c r="S3102" t="s">
        <v>8355</v>
      </c>
      <c r="T3102">
        <f t="shared" si="247"/>
        <v>15</v>
      </c>
      <c r="U3102">
        <f t="shared" si="248"/>
        <v>140.54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4">
        <f t="shared" si="245"/>
        <v>42171.383530092593</v>
      </c>
      <c r="L3103" s="13">
        <f t="shared" si="244"/>
        <v>2015</v>
      </c>
      <c r="M3103" s="14">
        <f t="shared" si="246"/>
        <v>42201.330555555556</v>
      </c>
      <c r="N3103" t="b">
        <v>0</v>
      </c>
      <c r="O3103">
        <v>12</v>
      </c>
      <c r="P3103" t="b">
        <v>0</v>
      </c>
      <c r="Q3103" t="s">
        <v>8301</v>
      </c>
      <c r="R3103" s="10" t="s">
        <v>8315</v>
      </c>
      <c r="S3103" t="s">
        <v>8355</v>
      </c>
      <c r="T3103">
        <f t="shared" si="247"/>
        <v>12</v>
      </c>
      <c r="U3103">
        <f t="shared" si="248"/>
        <v>25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4">
        <f t="shared" si="245"/>
        <v>42555.340486111112</v>
      </c>
      <c r="L3104" s="13">
        <f t="shared" si="244"/>
        <v>2016</v>
      </c>
      <c r="M3104" s="14">
        <f t="shared" si="246"/>
        <v>42605.340486111112</v>
      </c>
      <c r="N3104" t="b">
        <v>0</v>
      </c>
      <c r="O3104">
        <v>90</v>
      </c>
      <c r="P3104" t="b">
        <v>0</v>
      </c>
      <c r="Q3104" t="s">
        <v>8301</v>
      </c>
      <c r="R3104" s="10" t="s">
        <v>8315</v>
      </c>
      <c r="S3104" t="s">
        <v>8355</v>
      </c>
      <c r="T3104">
        <f t="shared" si="247"/>
        <v>39</v>
      </c>
      <c r="U3104">
        <f t="shared" si="248"/>
        <v>69.53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4">
        <f t="shared" si="245"/>
        <v>42107.156319444446</v>
      </c>
      <c r="L3105" s="13">
        <f t="shared" si="244"/>
        <v>2015</v>
      </c>
      <c r="M3105" s="14">
        <f t="shared" si="246"/>
        <v>42167.156319444446</v>
      </c>
      <c r="N3105" t="b">
        <v>0</v>
      </c>
      <c r="O3105">
        <v>2</v>
      </c>
      <c r="P3105" t="b">
        <v>0</v>
      </c>
      <c r="Q3105" t="s">
        <v>8301</v>
      </c>
      <c r="R3105" s="10" t="s">
        <v>8315</v>
      </c>
      <c r="S3105" t="s">
        <v>8355</v>
      </c>
      <c r="T3105">
        <f t="shared" si="247"/>
        <v>0</v>
      </c>
      <c r="U3105">
        <f t="shared" si="248"/>
        <v>5.5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4">
        <f t="shared" si="245"/>
        <v>42006.908692129626</v>
      </c>
      <c r="L3106" s="13">
        <f t="shared" si="244"/>
        <v>2015</v>
      </c>
      <c r="M3106" s="14">
        <f t="shared" si="246"/>
        <v>42038.083333333328</v>
      </c>
      <c r="N3106" t="b">
        <v>0</v>
      </c>
      <c r="O3106">
        <v>5</v>
      </c>
      <c r="P3106" t="b">
        <v>0</v>
      </c>
      <c r="Q3106" t="s">
        <v>8301</v>
      </c>
      <c r="R3106" s="10" t="s">
        <v>8315</v>
      </c>
      <c r="S3106" t="s">
        <v>8355</v>
      </c>
      <c r="T3106">
        <f t="shared" si="247"/>
        <v>30</v>
      </c>
      <c r="U3106">
        <f t="shared" si="248"/>
        <v>237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4">
        <f t="shared" si="245"/>
        <v>41876.718935185185</v>
      </c>
      <c r="L3107" s="13">
        <f t="shared" si="244"/>
        <v>2014</v>
      </c>
      <c r="M3107" s="14">
        <f t="shared" si="246"/>
        <v>41931.208333333336</v>
      </c>
      <c r="N3107" t="b">
        <v>0</v>
      </c>
      <c r="O3107">
        <v>31</v>
      </c>
      <c r="P3107" t="b">
        <v>0</v>
      </c>
      <c r="Q3107" t="s">
        <v>8301</v>
      </c>
      <c r="R3107" s="10" t="s">
        <v>8315</v>
      </c>
      <c r="S3107" t="s">
        <v>8355</v>
      </c>
      <c r="T3107">
        <f t="shared" si="247"/>
        <v>42</v>
      </c>
      <c r="U3107">
        <f t="shared" si="248"/>
        <v>79.87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4">
        <f t="shared" si="245"/>
        <v>42241.429120370376</v>
      </c>
      <c r="L3108" s="13">
        <f t="shared" si="244"/>
        <v>2015</v>
      </c>
      <c r="M3108" s="14">
        <f t="shared" si="246"/>
        <v>42263.916666666672</v>
      </c>
      <c r="N3108" t="b">
        <v>0</v>
      </c>
      <c r="O3108">
        <v>4</v>
      </c>
      <c r="P3108" t="b">
        <v>0</v>
      </c>
      <c r="Q3108" t="s">
        <v>8301</v>
      </c>
      <c r="R3108" s="10" t="s">
        <v>8315</v>
      </c>
      <c r="S3108" t="s">
        <v>8355</v>
      </c>
      <c r="T3108">
        <f t="shared" si="247"/>
        <v>4</v>
      </c>
      <c r="U3108">
        <f t="shared" si="248"/>
        <v>10.25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4">
        <f t="shared" si="245"/>
        <v>42128.814247685179</v>
      </c>
      <c r="L3109" s="13">
        <f t="shared" si="244"/>
        <v>2015</v>
      </c>
      <c r="M3109" s="14">
        <f t="shared" si="246"/>
        <v>42135.814247685179</v>
      </c>
      <c r="N3109" t="b">
        <v>0</v>
      </c>
      <c r="O3109">
        <v>29</v>
      </c>
      <c r="P3109" t="b">
        <v>0</v>
      </c>
      <c r="Q3109" t="s">
        <v>8301</v>
      </c>
      <c r="R3109" s="10" t="s">
        <v>8315</v>
      </c>
      <c r="S3109" t="s">
        <v>8355</v>
      </c>
      <c r="T3109">
        <f t="shared" si="247"/>
        <v>20</v>
      </c>
      <c r="U3109">
        <f t="shared" si="248"/>
        <v>272.58999999999997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4">
        <f t="shared" si="245"/>
        <v>42062.680486111116</v>
      </c>
      <c r="L3110" s="13">
        <f t="shared" si="244"/>
        <v>2015</v>
      </c>
      <c r="M3110" s="14">
        <f t="shared" si="246"/>
        <v>42122.638819444444</v>
      </c>
      <c r="N3110" t="b">
        <v>0</v>
      </c>
      <c r="O3110">
        <v>2</v>
      </c>
      <c r="P3110" t="b">
        <v>0</v>
      </c>
      <c r="Q3110" t="s">
        <v>8301</v>
      </c>
      <c r="R3110" s="10" t="s">
        <v>8315</v>
      </c>
      <c r="S3110" t="s">
        <v>8355</v>
      </c>
      <c r="T3110">
        <f t="shared" si="247"/>
        <v>0</v>
      </c>
      <c r="U3110">
        <f t="shared" si="248"/>
        <v>13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4">
        <f t="shared" si="245"/>
        <v>41844.125115740739</v>
      </c>
      <c r="L3111" s="13">
        <f t="shared" si="244"/>
        <v>2014</v>
      </c>
      <c r="M3111" s="14">
        <f t="shared" si="246"/>
        <v>41879.125115740739</v>
      </c>
      <c r="N3111" t="b">
        <v>0</v>
      </c>
      <c r="O3111">
        <v>114</v>
      </c>
      <c r="P3111" t="b">
        <v>0</v>
      </c>
      <c r="Q3111" t="s">
        <v>8301</v>
      </c>
      <c r="R3111" s="10" t="s">
        <v>8315</v>
      </c>
      <c r="S3111" t="s">
        <v>8355</v>
      </c>
      <c r="T3111">
        <f t="shared" si="247"/>
        <v>25</v>
      </c>
      <c r="U3111">
        <f t="shared" si="248"/>
        <v>58.18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4">
        <f t="shared" si="245"/>
        <v>42745.031469907408</v>
      </c>
      <c r="L3112" s="13">
        <f t="shared" si="244"/>
        <v>2017</v>
      </c>
      <c r="M3112" s="14">
        <f t="shared" si="246"/>
        <v>42785.031469907408</v>
      </c>
      <c r="N3112" t="b">
        <v>0</v>
      </c>
      <c r="O3112">
        <v>1</v>
      </c>
      <c r="P3112" t="b">
        <v>0</v>
      </c>
      <c r="Q3112" t="s">
        <v>8301</v>
      </c>
      <c r="R3112" s="10" t="s">
        <v>8315</v>
      </c>
      <c r="S3112" t="s">
        <v>8355</v>
      </c>
      <c r="T3112">
        <f t="shared" si="247"/>
        <v>0</v>
      </c>
      <c r="U3112">
        <f t="shared" si="248"/>
        <v>10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4">
        <f t="shared" si="245"/>
        <v>41885.595138888886</v>
      </c>
      <c r="L3113" s="13">
        <f t="shared" si="244"/>
        <v>2014</v>
      </c>
      <c r="M3113" s="14">
        <f t="shared" si="246"/>
        <v>41916.595138888886</v>
      </c>
      <c r="N3113" t="b">
        <v>0</v>
      </c>
      <c r="O3113">
        <v>76</v>
      </c>
      <c r="P3113" t="b">
        <v>0</v>
      </c>
      <c r="Q3113" t="s">
        <v>8301</v>
      </c>
      <c r="R3113" s="10" t="s">
        <v>8315</v>
      </c>
      <c r="S3113" t="s">
        <v>8355</v>
      </c>
      <c r="T3113">
        <f t="shared" si="247"/>
        <v>27</v>
      </c>
      <c r="U3113">
        <f t="shared" si="248"/>
        <v>70.11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4">
        <f t="shared" si="245"/>
        <v>42615.121921296297</v>
      </c>
      <c r="L3114" s="13">
        <f t="shared" si="244"/>
        <v>2016</v>
      </c>
      <c r="M3114" s="14">
        <f t="shared" si="246"/>
        <v>42675.121921296297</v>
      </c>
      <c r="N3114" t="b">
        <v>0</v>
      </c>
      <c r="O3114">
        <v>9</v>
      </c>
      <c r="P3114" t="b">
        <v>0</v>
      </c>
      <c r="Q3114" t="s">
        <v>8301</v>
      </c>
      <c r="R3114" s="10" t="s">
        <v>8315</v>
      </c>
      <c r="S3114" t="s">
        <v>8355</v>
      </c>
      <c r="T3114">
        <f t="shared" si="247"/>
        <v>5</v>
      </c>
      <c r="U3114">
        <f t="shared" si="248"/>
        <v>57.89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4">
        <f t="shared" si="245"/>
        <v>42081.731273148151</v>
      </c>
      <c r="L3115" s="13">
        <f t="shared" si="244"/>
        <v>2015</v>
      </c>
      <c r="M3115" s="14">
        <f t="shared" si="246"/>
        <v>42111.731273148151</v>
      </c>
      <c r="N3115" t="b">
        <v>0</v>
      </c>
      <c r="O3115">
        <v>37</v>
      </c>
      <c r="P3115" t="b">
        <v>0</v>
      </c>
      <c r="Q3115" t="s">
        <v>8301</v>
      </c>
      <c r="R3115" s="10" t="s">
        <v>8315</v>
      </c>
      <c r="S3115" t="s">
        <v>8355</v>
      </c>
      <c r="T3115">
        <f t="shared" si="247"/>
        <v>4</v>
      </c>
      <c r="U3115">
        <f t="shared" si="248"/>
        <v>125.27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4">
        <f t="shared" si="245"/>
        <v>41843.632523148146</v>
      </c>
      <c r="L3116" s="13">
        <f t="shared" si="244"/>
        <v>2014</v>
      </c>
      <c r="M3116" s="14">
        <f t="shared" si="246"/>
        <v>41903.632523148146</v>
      </c>
      <c r="N3116" t="b">
        <v>0</v>
      </c>
      <c r="O3116">
        <v>0</v>
      </c>
      <c r="P3116" t="b">
        <v>0</v>
      </c>
      <c r="Q3116" t="s">
        <v>8301</v>
      </c>
      <c r="R3116" s="10" t="s">
        <v>8315</v>
      </c>
      <c r="S3116" t="s">
        <v>8355</v>
      </c>
      <c r="T3116">
        <f t="shared" si="247"/>
        <v>0</v>
      </c>
      <c r="U3116">
        <f t="shared" si="248"/>
        <v>0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4">
        <f t="shared" si="245"/>
        <v>42496.447071759263</v>
      </c>
      <c r="L3117" s="13">
        <f t="shared" si="244"/>
        <v>2016</v>
      </c>
      <c r="M3117" s="14">
        <f t="shared" si="246"/>
        <v>42526.447071759263</v>
      </c>
      <c r="N3117" t="b">
        <v>0</v>
      </c>
      <c r="O3117">
        <v>1</v>
      </c>
      <c r="P3117" t="b">
        <v>0</v>
      </c>
      <c r="Q3117" t="s">
        <v>8301</v>
      </c>
      <c r="R3117" s="10" t="s">
        <v>8315</v>
      </c>
      <c r="S3117" t="s">
        <v>8355</v>
      </c>
      <c r="T3117">
        <f t="shared" si="247"/>
        <v>3</v>
      </c>
      <c r="U3117">
        <f t="shared" si="248"/>
        <v>300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4">
        <f t="shared" si="245"/>
        <v>42081.515335648146</v>
      </c>
      <c r="L3118" s="13">
        <f t="shared" si="244"/>
        <v>2015</v>
      </c>
      <c r="M3118" s="14">
        <f t="shared" si="246"/>
        <v>42095.515335648146</v>
      </c>
      <c r="N3118" t="b">
        <v>0</v>
      </c>
      <c r="O3118">
        <v>10</v>
      </c>
      <c r="P3118" t="b">
        <v>0</v>
      </c>
      <c r="Q3118" t="s">
        <v>8301</v>
      </c>
      <c r="R3118" s="10" t="s">
        <v>8315</v>
      </c>
      <c r="S3118" t="s">
        <v>8355</v>
      </c>
      <c r="T3118">
        <f t="shared" si="247"/>
        <v>57</v>
      </c>
      <c r="U3118">
        <f t="shared" si="248"/>
        <v>43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4">
        <f t="shared" si="245"/>
        <v>42509.374537037031</v>
      </c>
      <c r="L3119" s="13">
        <f t="shared" si="244"/>
        <v>2016</v>
      </c>
      <c r="M3119" s="14">
        <f t="shared" si="246"/>
        <v>42517.55</v>
      </c>
      <c r="N3119" t="b">
        <v>0</v>
      </c>
      <c r="O3119">
        <v>1</v>
      </c>
      <c r="P3119" t="b">
        <v>0</v>
      </c>
      <c r="Q3119" t="s">
        <v>8301</v>
      </c>
      <c r="R3119" s="10" t="s">
        <v>8315</v>
      </c>
      <c r="S3119" t="s">
        <v>8355</v>
      </c>
      <c r="T3119">
        <f t="shared" si="247"/>
        <v>0</v>
      </c>
      <c r="U3119">
        <f t="shared" si="248"/>
        <v>1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4">
        <f t="shared" si="245"/>
        <v>42534.649571759262</v>
      </c>
      <c r="L3120" s="13">
        <f t="shared" si="244"/>
        <v>2016</v>
      </c>
      <c r="M3120" s="14">
        <f t="shared" si="246"/>
        <v>42553.649571759262</v>
      </c>
      <c r="N3120" t="b">
        <v>0</v>
      </c>
      <c r="O3120">
        <v>2</v>
      </c>
      <c r="P3120" t="b">
        <v>0</v>
      </c>
      <c r="Q3120" t="s">
        <v>8301</v>
      </c>
      <c r="R3120" s="10" t="s">
        <v>8315</v>
      </c>
      <c r="S3120" t="s">
        <v>8355</v>
      </c>
      <c r="T3120">
        <f t="shared" si="247"/>
        <v>0</v>
      </c>
      <c r="U3120">
        <f t="shared" si="248"/>
        <v>775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4">
        <f t="shared" si="245"/>
        <v>42060.04550925926</v>
      </c>
      <c r="L3121" s="13">
        <f t="shared" si="244"/>
        <v>2015</v>
      </c>
      <c r="M3121" s="14">
        <f t="shared" si="246"/>
        <v>42090.003842592589</v>
      </c>
      <c r="N3121" t="b">
        <v>0</v>
      </c>
      <c r="O3121">
        <v>1</v>
      </c>
      <c r="P3121" t="b">
        <v>0</v>
      </c>
      <c r="Q3121" t="s">
        <v>8301</v>
      </c>
      <c r="R3121" s="10" t="s">
        <v>8315</v>
      </c>
      <c r="S3121" t="s">
        <v>8355</v>
      </c>
      <c r="T3121">
        <f t="shared" si="247"/>
        <v>0</v>
      </c>
      <c r="U3121">
        <f t="shared" si="248"/>
        <v>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4">
        <f t="shared" si="245"/>
        <v>42435.942083333335</v>
      </c>
      <c r="L3122" s="13">
        <f t="shared" si="244"/>
        <v>2016</v>
      </c>
      <c r="M3122" s="14">
        <f t="shared" si="246"/>
        <v>42495.900416666671</v>
      </c>
      <c r="N3122" t="b">
        <v>0</v>
      </c>
      <c r="O3122">
        <v>10</v>
      </c>
      <c r="P3122" t="b">
        <v>0</v>
      </c>
      <c r="Q3122" t="s">
        <v>8301</v>
      </c>
      <c r="R3122" s="10" t="s">
        <v>8315</v>
      </c>
      <c r="S3122" t="s">
        <v>8355</v>
      </c>
      <c r="T3122">
        <f t="shared" si="247"/>
        <v>0</v>
      </c>
      <c r="U3122">
        <f t="shared" si="248"/>
        <v>12.8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4">
        <f t="shared" si="245"/>
        <v>41848.679803240739</v>
      </c>
      <c r="L3123" s="13">
        <f t="shared" si="244"/>
        <v>2014</v>
      </c>
      <c r="M3123" s="14">
        <f t="shared" si="246"/>
        <v>41908.679803240739</v>
      </c>
      <c r="N3123" t="b">
        <v>0</v>
      </c>
      <c r="O3123">
        <v>1</v>
      </c>
      <c r="P3123" t="b">
        <v>0</v>
      </c>
      <c r="Q3123" t="s">
        <v>8301</v>
      </c>
      <c r="R3123" s="10" t="s">
        <v>8315</v>
      </c>
      <c r="S3123" t="s">
        <v>8355</v>
      </c>
      <c r="T3123">
        <f t="shared" si="247"/>
        <v>1</v>
      </c>
      <c r="U3123">
        <f t="shared" si="248"/>
        <v>10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4">
        <f t="shared" si="245"/>
        <v>42678.932083333333</v>
      </c>
      <c r="L3124" s="13">
        <f t="shared" si="244"/>
        <v>2016</v>
      </c>
      <c r="M3124" s="14">
        <f t="shared" si="246"/>
        <v>42683.973750000005</v>
      </c>
      <c r="N3124" t="b">
        <v>0</v>
      </c>
      <c r="O3124">
        <v>2</v>
      </c>
      <c r="P3124" t="b">
        <v>0</v>
      </c>
      <c r="Q3124" t="s">
        <v>8301</v>
      </c>
      <c r="R3124" s="10" t="s">
        <v>8315</v>
      </c>
      <c r="S3124" t="s">
        <v>8355</v>
      </c>
      <c r="T3124">
        <f t="shared" si="247"/>
        <v>58</v>
      </c>
      <c r="U3124">
        <f t="shared" si="248"/>
        <v>58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4">
        <f t="shared" si="245"/>
        <v>42530.993032407408</v>
      </c>
      <c r="L3125" s="13">
        <f t="shared" si="244"/>
        <v>2016</v>
      </c>
      <c r="M3125" s="14">
        <f t="shared" si="246"/>
        <v>42560.993032407408</v>
      </c>
      <c r="N3125" t="b">
        <v>0</v>
      </c>
      <c r="O3125">
        <v>348</v>
      </c>
      <c r="P3125" t="b">
        <v>0</v>
      </c>
      <c r="Q3125" t="s">
        <v>8301</v>
      </c>
      <c r="R3125" s="10" t="s">
        <v>8315</v>
      </c>
      <c r="S3125" t="s">
        <v>8355</v>
      </c>
      <c r="T3125">
        <f t="shared" si="247"/>
        <v>68</v>
      </c>
      <c r="U3125">
        <f t="shared" si="248"/>
        <v>244.8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4">
        <f t="shared" si="245"/>
        <v>41977.780104166668</v>
      </c>
      <c r="L3126" s="13">
        <f t="shared" si="244"/>
        <v>2014</v>
      </c>
      <c r="M3126" s="14">
        <f t="shared" si="246"/>
        <v>42037.780104166668</v>
      </c>
      <c r="N3126" t="b">
        <v>0</v>
      </c>
      <c r="O3126">
        <v>4</v>
      </c>
      <c r="P3126" t="b">
        <v>0</v>
      </c>
      <c r="Q3126" t="s">
        <v>8301</v>
      </c>
      <c r="R3126" s="10" t="s">
        <v>8315</v>
      </c>
      <c r="S3126" t="s">
        <v>8355</v>
      </c>
      <c r="T3126">
        <f t="shared" si="247"/>
        <v>0</v>
      </c>
      <c r="U3126">
        <f t="shared" si="248"/>
        <v>6.5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4">
        <f t="shared" si="245"/>
        <v>42346.20685185185</v>
      </c>
      <c r="L3127" s="13">
        <f t="shared" si="244"/>
        <v>2015</v>
      </c>
      <c r="M3127" s="14">
        <f t="shared" si="246"/>
        <v>42376.20685185185</v>
      </c>
      <c r="N3127" t="b">
        <v>0</v>
      </c>
      <c r="O3127">
        <v>0</v>
      </c>
      <c r="P3127" t="b">
        <v>0</v>
      </c>
      <c r="Q3127" t="s">
        <v>8301</v>
      </c>
      <c r="R3127" s="10" t="s">
        <v>8315</v>
      </c>
      <c r="S3127" t="s">
        <v>8355</v>
      </c>
      <c r="T3127">
        <f t="shared" si="247"/>
        <v>0</v>
      </c>
      <c r="U3127">
        <f t="shared" si="248"/>
        <v>0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4">
        <f t="shared" si="245"/>
        <v>42427.01807870371</v>
      </c>
      <c r="L3128" s="13">
        <f t="shared" si="244"/>
        <v>2016</v>
      </c>
      <c r="M3128" s="14">
        <f t="shared" si="246"/>
        <v>42456.976412037038</v>
      </c>
      <c r="N3128" t="b">
        <v>0</v>
      </c>
      <c r="O3128">
        <v>17</v>
      </c>
      <c r="P3128" t="b">
        <v>0</v>
      </c>
      <c r="Q3128" t="s">
        <v>8301</v>
      </c>
      <c r="R3128" s="10" t="s">
        <v>8315</v>
      </c>
      <c r="S3128" t="s">
        <v>8355</v>
      </c>
      <c r="T3128">
        <f t="shared" si="247"/>
        <v>4</v>
      </c>
      <c r="U3128">
        <f t="shared" si="248"/>
        <v>61.18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4">
        <f t="shared" si="245"/>
        <v>42034.856817129628</v>
      </c>
      <c r="L3129" s="13">
        <f t="shared" si="244"/>
        <v>2015</v>
      </c>
      <c r="M3129" s="14">
        <f t="shared" si="246"/>
        <v>42064.856817129628</v>
      </c>
      <c r="N3129" t="b">
        <v>0</v>
      </c>
      <c r="O3129">
        <v>0</v>
      </c>
      <c r="P3129" t="b">
        <v>0</v>
      </c>
      <c r="Q3129" t="s">
        <v>8301</v>
      </c>
      <c r="R3129" s="10" t="s">
        <v>8315</v>
      </c>
      <c r="S3129" t="s">
        <v>8355</v>
      </c>
      <c r="T3129">
        <f t="shared" si="247"/>
        <v>0</v>
      </c>
      <c r="U3129">
        <f t="shared" si="248"/>
        <v>0</v>
      </c>
    </row>
    <row r="3130" spans="1:21" ht="43.5" x14ac:dyDescent="0.35">
      <c r="A3130">
        <v>3389</v>
      </c>
      <c r="B3130" s="3" t="s">
        <v>3388</v>
      </c>
      <c r="C3130" s="3" t="s">
        <v>7499</v>
      </c>
      <c r="D3130" s="6">
        <v>10000</v>
      </c>
      <c r="E3130" s="8">
        <v>11450</v>
      </c>
      <c r="F3130" t="s">
        <v>8218</v>
      </c>
      <c r="G3130" t="s">
        <v>8223</v>
      </c>
      <c r="H3130" t="s">
        <v>8245</v>
      </c>
      <c r="I3130">
        <v>1464960682</v>
      </c>
      <c r="J3130">
        <v>1462368682</v>
      </c>
      <c r="K3130" s="14">
        <f t="shared" si="245"/>
        <v>42494.563449074078</v>
      </c>
      <c r="L3130" s="13">
        <f t="shared" si="244"/>
        <v>2016</v>
      </c>
      <c r="M3130" s="14">
        <f t="shared" si="246"/>
        <v>42524.563449074078</v>
      </c>
      <c r="N3130" t="b">
        <v>0</v>
      </c>
      <c r="O3130">
        <v>62</v>
      </c>
      <c r="P3130" t="b">
        <v>1</v>
      </c>
      <c r="Q3130" t="s">
        <v>8269</v>
      </c>
      <c r="R3130" s="10" t="s">
        <v>8315</v>
      </c>
      <c r="S3130" t="s">
        <v>8316</v>
      </c>
      <c r="T3130">
        <f t="shared" si="247"/>
        <v>115</v>
      </c>
      <c r="U3130">
        <f t="shared" si="248"/>
        <v>184.68</v>
      </c>
    </row>
    <row r="3131" spans="1:21" ht="58" x14ac:dyDescent="0.35">
      <c r="A3131">
        <v>3407</v>
      </c>
      <c r="B3131" s="3" t="s">
        <v>3406</v>
      </c>
      <c r="C3131" s="3" t="s">
        <v>7517</v>
      </c>
      <c r="D3131" s="6">
        <v>2000</v>
      </c>
      <c r="E3131" s="8">
        <v>2142</v>
      </c>
      <c r="F3131" t="s">
        <v>8218</v>
      </c>
      <c r="G3131" t="s">
        <v>8224</v>
      </c>
      <c r="H3131" t="s">
        <v>8246</v>
      </c>
      <c r="I3131">
        <v>1404641289</v>
      </c>
      <c r="J3131">
        <v>1402049289</v>
      </c>
      <c r="K3131" s="14">
        <f t="shared" si="245"/>
        <v>41796.422326388885</v>
      </c>
      <c r="L3131" s="13">
        <f t="shared" si="244"/>
        <v>2014</v>
      </c>
      <c r="M3131" s="14">
        <f t="shared" si="246"/>
        <v>41826.422326388885</v>
      </c>
      <c r="N3131" t="b">
        <v>0</v>
      </c>
      <c r="O3131">
        <v>67</v>
      </c>
      <c r="P3131" t="b">
        <v>1</v>
      </c>
      <c r="Q3131" t="s">
        <v>8269</v>
      </c>
      <c r="R3131" s="10" t="s">
        <v>8315</v>
      </c>
      <c r="S3131" t="s">
        <v>8316</v>
      </c>
      <c r="T3131">
        <f t="shared" si="247"/>
        <v>107</v>
      </c>
      <c r="U3131">
        <f t="shared" si="248"/>
        <v>31.97</v>
      </c>
    </row>
    <row r="3132" spans="1:21" ht="43.5" x14ac:dyDescent="0.35">
      <c r="A3132">
        <v>3539</v>
      </c>
      <c r="B3132" s="3" t="s">
        <v>3538</v>
      </c>
      <c r="C3132" s="3" t="s">
        <v>7649</v>
      </c>
      <c r="D3132" s="6">
        <v>600</v>
      </c>
      <c r="E3132" s="8">
        <v>718</v>
      </c>
      <c r="F3132" t="s">
        <v>8218</v>
      </c>
      <c r="G3132" t="s">
        <v>8223</v>
      </c>
      <c r="H3132" t="s">
        <v>8245</v>
      </c>
      <c r="I3132">
        <v>1473358122</v>
      </c>
      <c r="J3132">
        <v>1471543722</v>
      </c>
      <c r="K3132" s="14">
        <f t="shared" si="245"/>
        <v>42600.756041666667</v>
      </c>
      <c r="L3132" s="13">
        <f t="shared" si="244"/>
        <v>2016</v>
      </c>
      <c r="M3132" s="14">
        <f t="shared" si="246"/>
        <v>42621.756041666667</v>
      </c>
      <c r="N3132" t="b">
        <v>0</v>
      </c>
      <c r="O3132">
        <v>13</v>
      </c>
      <c r="P3132" t="b">
        <v>1</v>
      </c>
      <c r="Q3132" t="s">
        <v>8269</v>
      </c>
      <c r="R3132" s="10" t="s">
        <v>8315</v>
      </c>
      <c r="S3132" t="s">
        <v>8316</v>
      </c>
      <c r="T3132">
        <f t="shared" si="247"/>
        <v>120</v>
      </c>
      <c r="U3132">
        <f t="shared" si="248"/>
        <v>55.23</v>
      </c>
    </row>
    <row r="3133" spans="1:21" ht="43.5" x14ac:dyDescent="0.35">
      <c r="A3133">
        <v>2866</v>
      </c>
      <c r="B3133" s="3" t="s">
        <v>2866</v>
      </c>
      <c r="C3133" s="3" t="s">
        <v>6976</v>
      </c>
      <c r="D3133" s="6">
        <v>5000</v>
      </c>
      <c r="E3133" s="8">
        <v>45</v>
      </c>
      <c r="F3133" t="s">
        <v>8220</v>
      </c>
      <c r="G3133" t="s">
        <v>8223</v>
      </c>
      <c r="H3133" t="s">
        <v>8245</v>
      </c>
      <c r="I3133">
        <v>1476482400</v>
      </c>
      <c r="J3133">
        <v>1473893721</v>
      </c>
      <c r="K3133" s="14">
        <f t="shared" si="245"/>
        <v>42627.955104166671</v>
      </c>
      <c r="L3133" s="13">
        <f t="shared" si="244"/>
        <v>2016</v>
      </c>
      <c r="M3133" s="14">
        <f t="shared" si="246"/>
        <v>42657.916666666672</v>
      </c>
      <c r="N3133" t="b">
        <v>0</v>
      </c>
      <c r="O3133">
        <v>2</v>
      </c>
      <c r="P3133" t="b">
        <v>0</v>
      </c>
      <c r="Q3133" t="s">
        <v>8269</v>
      </c>
      <c r="R3133" s="10" t="s">
        <v>8315</v>
      </c>
      <c r="S3133" t="s">
        <v>8316</v>
      </c>
      <c r="T3133">
        <f t="shared" si="247"/>
        <v>1</v>
      </c>
      <c r="U3133">
        <f t="shared" si="248"/>
        <v>22.5</v>
      </c>
    </row>
    <row r="3134" spans="1:21" ht="43.5" x14ac:dyDescent="0.35">
      <c r="A3134">
        <v>3269</v>
      </c>
      <c r="B3134" s="3" t="s">
        <v>3269</v>
      </c>
      <c r="C3134" s="3" t="s">
        <v>7379</v>
      </c>
      <c r="D3134" s="6">
        <v>8000</v>
      </c>
      <c r="E3134" s="8">
        <v>8120</v>
      </c>
      <c r="F3134" t="s">
        <v>8218</v>
      </c>
      <c r="G3134" t="s">
        <v>8224</v>
      </c>
      <c r="H3134" t="s">
        <v>8246</v>
      </c>
      <c r="I3134">
        <v>1434452400</v>
      </c>
      <c r="J3134">
        <v>1431509397</v>
      </c>
      <c r="K3134" s="14">
        <f t="shared" si="245"/>
        <v>42137.395798611105</v>
      </c>
      <c r="L3134" s="13">
        <f t="shared" si="244"/>
        <v>2015</v>
      </c>
      <c r="M3134" s="14">
        <f t="shared" si="246"/>
        <v>42171.458333333328</v>
      </c>
      <c r="N3134" t="b">
        <v>1</v>
      </c>
      <c r="O3134">
        <v>70</v>
      </c>
      <c r="P3134" t="b">
        <v>1</v>
      </c>
      <c r="Q3134" t="s">
        <v>8269</v>
      </c>
      <c r="R3134" s="10" t="s">
        <v>8315</v>
      </c>
      <c r="S3134" t="s">
        <v>8316</v>
      </c>
      <c r="T3134">
        <f t="shared" si="247"/>
        <v>102</v>
      </c>
      <c r="U3134">
        <f t="shared" si="248"/>
        <v>116</v>
      </c>
    </row>
    <row r="3135" spans="1:21" ht="43.5" x14ac:dyDescent="0.35">
      <c r="A3135">
        <v>4044</v>
      </c>
      <c r="B3135" s="3" t="s">
        <v>4040</v>
      </c>
      <c r="C3135" s="3" t="s">
        <v>8148</v>
      </c>
      <c r="D3135" s="6">
        <v>600</v>
      </c>
      <c r="E3135" s="8">
        <v>225</v>
      </c>
      <c r="F3135" t="s">
        <v>8220</v>
      </c>
      <c r="G3135" t="s">
        <v>8223</v>
      </c>
      <c r="H3135" t="s">
        <v>8245</v>
      </c>
      <c r="I3135">
        <v>1428642000</v>
      </c>
      <c r="J3135">
        <v>1426050982</v>
      </c>
      <c r="K3135" s="14">
        <f t="shared" si="245"/>
        <v>42074.219699074078</v>
      </c>
      <c r="L3135" s="13">
        <f t="shared" si="244"/>
        <v>2015</v>
      </c>
      <c r="M3135" s="14">
        <f t="shared" si="246"/>
        <v>42104.208333333328</v>
      </c>
      <c r="N3135" t="b">
        <v>0</v>
      </c>
      <c r="O3135">
        <v>4</v>
      </c>
      <c r="P3135" t="b">
        <v>0</v>
      </c>
      <c r="Q3135" t="s">
        <v>8269</v>
      </c>
      <c r="R3135" s="10" t="s">
        <v>8315</v>
      </c>
      <c r="S3135" t="s">
        <v>8316</v>
      </c>
      <c r="T3135">
        <f t="shared" si="247"/>
        <v>38</v>
      </c>
      <c r="U3135">
        <f t="shared" si="248"/>
        <v>56.25</v>
      </c>
    </row>
    <row r="3136" spans="1:21" ht="43.5" x14ac:dyDescent="0.35">
      <c r="A3136">
        <v>3598</v>
      </c>
      <c r="B3136" s="3" t="s">
        <v>3597</v>
      </c>
      <c r="C3136" s="3" t="s">
        <v>7708</v>
      </c>
      <c r="D3136" s="6">
        <v>1000</v>
      </c>
      <c r="E3136" s="8">
        <v>1101</v>
      </c>
      <c r="F3136" t="s">
        <v>8218</v>
      </c>
      <c r="G3136" t="s">
        <v>8223</v>
      </c>
      <c r="H3136" t="s">
        <v>8245</v>
      </c>
      <c r="I3136">
        <v>1409720340</v>
      </c>
      <c r="J3136">
        <v>1408129822</v>
      </c>
      <c r="K3136" s="14">
        <f t="shared" si="245"/>
        <v>41866.79886574074</v>
      </c>
      <c r="L3136" s="13">
        <f t="shared" si="244"/>
        <v>2014</v>
      </c>
      <c r="M3136" s="14">
        <f t="shared" si="246"/>
        <v>41885.207638888889</v>
      </c>
      <c r="N3136" t="b">
        <v>0</v>
      </c>
      <c r="O3136">
        <v>27</v>
      </c>
      <c r="P3136" t="b">
        <v>1</v>
      </c>
      <c r="Q3136" t="s">
        <v>8269</v>
      </c>
      <c r="R3136" s="10" t="s">
        <v>8315</v>
      </c>
      <c r="S3136" t="s">
        <v>8316</v>
      </c>
      <c r="T3136">
        <f t="shared" si="247"/>
        <v>110</v>
      </c>
      <c r="U3136">
        <f t="shared" si="248"/>
        <v>40.78</v>
      </c>
    </row>
    <row r="3137" spans="1:21" ht="29" x14ac:dyDescent="0.35">
      <c r="A3137">
        <v>3439</v>
      </c>
      <c r="B3137" s="3" t="s">
        <v>3438</v>
      </c>
      <c r="C3137" s="3" t="s">
        <v>7549</v>
      </c>
      <c r="D3137" s="6">
        <v>1200</v>
      </c>
      <c r="E3137" s="8">
        <v>1616.14</v>
      </c>
      <c r="F3137" t="s">
        <v>8218</v>
      </c>
      <c r="G3137" t="s">
        <v>8223</v>
      </c>
      <c r="H3137" t="s">
        <v>8245</v>
      </c>
      <c r="I3137">
        <v>1453179540</v>
      </c>
      <c r="J3137">
        <v>1452030730</v>
      </c>
      <c r="K3137" s="14">
        <f t="shared" si="245"/>
        <v>42374.911226851851</v>
      </c>
      <c r="L3137" s="13">
        <f t="shared" si="244"/>
        <v>2016</v>
      </c>
      <c r="M3137" s="14">
        <f t="shared" si="246"/>
        <v>42388.207638888889</v>
      </c>
      <c r="N3137" t="b">
        <v>0</v>
      </c>
      <c r="O3137">
        <v>18</v>
      </c>
      <c r="P3137" t="b">
        <v>1</v>
      </c>
      <c r="Q3137" t="s">
        <v>8269</v>
      </c>
      <c r="R3137" s="10" t="s">
        <v>8315</v>
      </c>
      <c r="S3137" t="s">
        <v>8316</v>
      </c>
      <c r="T3137">
        <f t="shared" si="247"/>
        <v>135</v>
      </c>
      <c r="U3137">
        <f t="shared" si="248"/>
        <v>89.79</v>
      </c>
    </row>
    <row r="3138" spans="1:21" ht="43.5" x14ac:dyDescent="0.35">
      <c r="A3138">
        <v>4077</v>
      </c>
      <c r="B3138" s="3" t="s">
        <v>4073</v>
      </c>
      <c r="C3138" s="3" t="s">
        <v>8180</v>
      </c>
      <c r="D3138" s="6">
        <v>15000</v>
      </c>
      <c r="E3138" s="8">
        <v>1335</v>
      </c>
      <c r="F3138" t="s">
        <v>8220</v>
      </c>
      <c r="G3138" t="s">
        <v>8223</v>
      </c>
      <c r="H3138" t="s">
        <v>8245</v>
      </c>
      <c r="I3138">
        <v>1482339794</v>
      </c>
      <c r="J3138">
        <v>1479747794</v>
      </c>
      <c r="K3138" s="14">
        <f t="shared" si="245"/>
        <v>42695.7105787037</v>
      </c>
      <c r="L3138" s="13">
        <f t="shared" si="244"/>
        <v>2016</v>
      </c>
      <c r="M3138" s="14">
        <f t="shared" si="246"/>
        <v>42725.7105787037</v>
      </c>
      <c r="N3138" t="b">
        <v>0</v>
      </c>
      <c r="O3138">
        <v>6</v>
      </c>
      <c r="P3138" t="b">
        <v>0</v>
      </c>
      <c r="Q3138" t="s">
        <v>8269</v>
      </c>
      <c r="R3138" s="10" t="s">
        <v>8315</v>
      </c>
      <c r="S3138" t="s">
        <v>8316</v>
      </c>
      <c r="T3138">
        <f t="shared" si="247"/>
        <v>9</v>
      </c>
      <c r="U3138">
        <f t="shared" si="248"/>
        <v>222.5</v>
      </c>
    </row>
    <row r="3139" spans="1:21" ht="58" x14ac:dyDescent="0.35">
      <c r="A3139">
        <v>3954</v>
      </c>
      <c r="B3139" s="3" t="s">
        <v>3951</v>
      </c>
      <c r="C3139" s="3" t="s">
        <v>8061</v>
      </c>
      <c r="D3139" s="6">
        <v>25000</v>
      </c>
      <c r="E3139" s="8">
        <v>0</v>
      </c>
      <c r="F3139" t="s">
        <v>8220</v>
      </c>
      <c r="G3139" t="s">
        <v>8228</v>
      </c>
      <c r="H3139" t="s">
        <v>8250</v>
      </c>
      <c r="I3139">
        <v>1405352264</v>
      </c>
      <c r="J3139">
        <v>1400168264</v>
      </c>
      <c r="K3139" s="14">
        <f t="shared" si="245"/>
        <v>41774.651203703703</v>
      </c>
      <c r="L3139" s="13">
        <f t="shared" ref="L3139:L3202" si="249">YEAR(K3139)</f>
        <v>2014</v>
      </c>
      <c r="M3139" s="14">
        <f t="shared" si="246"/>
        <v>41834.651203703703</v>
      </c>
      <c r="N3139" t="b">
        <v>0</v>
      </c>
      <c r="O3139">
        <v>0</v>
      </c>
      <c r="P3139" t="b">
        <v>0</v>
      </c>
      <c r="Q3139" t="s">
        <v>8269</v>
      </c>
      <c r="R3139" s="10" t="s">
        <v>8315</v>
      </c>
      <c r="S3139" t="s">
        <v>8316</v>
      </c>
      <c r="T3139">
        <f t="shared" si="247"/>
        <v>0</v>
      </c>
      <c r="U3139">
        <f t="shared" si="248"/>
        <v>0</v>
      </c>
    </row>
    <row r="3140" spans="1:21" ht="43.5" x14ac:dyDescent="0.35">
      <c r="A3140">
        <v>3479</v>
      </c>
      <c r="B3140" s="3" t="s">
        <v>3478</v>
      </c>
      <c r="C3140" s="3" t="s">
        <v>7589</v>
      </c>
      <c r="D3140" s="6">
        <v>1500</v>
      </c>
      <c r="E3140" s="8">
        <v>1918</v>
      </c>
      <c r="F3140" t="s">
        <v>8218</v>
      </c>
      <c r="G3140" t="s">
        <v>8224</v>
      </c>
      <c r="H3140" t="s">
        <v>8246</v>
      </c>
      <c r="I3140">
        <v>1403382680</v>
      </c>
      <c r="J3140">
        <v>1400790680</v>
      </c>
      <c r="K3140" s="14">
        <f t="shared" si="245"/>
        <v>41781.855092592588</v>
      </c>
      <c r="L3140" s="13">
        <f t="shared" si="249"/>
        <v>2014</v>
      </c>
      <c r="M3140" s="14">
        <f t="shared" si="246"/>
        <v>41811.855092592588</v>
      </c>
      <c r="N3140" t="b">
        <v>0</v>
      </c>
      <c r="O3140">
        <v>56</v>
      </c>
      <c r="P3140" t="b">
        <v>1</v>
      </c>
      <c r="Q3140" t="s">
        <v>8269</v>
      </c>
      <c r="R3140" s="10" t="s">
        <v>8315</v>
      </c>
      <c r="S3140" t="s">
        <v>8316</v>
      </c>
      <c r="T3140">
        <f t="shared" si="247"/>
        <v>128</v>
      </c>
      <c r="U3140">
        <f t="shared" si="248"/>
        <v>34.25</v>
      </c>
    </row>
    <row r="3141" spans="1:21" ht="43.5" x14ac:dyDescent="0.35">
      <c r="A3141">
        <v>2877</v>
      </c>
      <c r="B3141" s="3" t="s">
        <v>2877</v>
      </c>
      <c r="C3141" s="3" t="s">
        <v>6987</v>
      </c>
      <c r="D3141" s="6">
        <v>6000</v>
      </c>
      <c r="E3141" s="8">
        <v>650</v>
      </c>
      <c r="F3141" t="s">
        <v>8220</v>
      </c>
      <c r="G3141" t="s">
        <v>8223</v>
      </c>
      <c r="H3141" t="s">
        <v>8245</v>
      </c>
      <c r="I3141">
        <v>1480525200</v>
      </c>
      <c r="J3141">
        <v>1477781724</v>
      </c>
      <c r="K3141" s="14">
        <f t="shared" si="245"/>
        <v>42672.955138888887</v>
      </c>
      <c r="L3141" s="13">
        <f t="shared" si="249"/>
        <v>2016</v>
      </c>
      <c r="M3141" s="14">
        <f t="shared" si="246"/>
        <v>42704.708333333328</v>
      </c>
      <c r="N3141" t="b">
        <v>0</v>
      </c>
      <c r="O3141">
        <v>6</v>
      </c>
      <c r="P3141" t="b">
        <v>0</v>
      </c>
      <c r="Q3141" t="s">
        <v>8269</v>
      </c>
      <c r="R3141" s="10" t="s">
        <v>8315</v>
      </c>
      <c r="S3141" t="s">
        <v>8316</v>
      </c>
      <c r="T3141">
        <f t="shared" si="247"/>
        <v>11</v>
      </c>
      <c r="U3141">
        <f t="shared" si="248"/>
        <v>108.33</v>
      </c>
    </row>
    <row r="3142" spans="1:21" ht="29" x14ac:dyDescent="0.35">
      <c r="A3142">
        <v>3309</v>
      </c>
      <c r="B3142" s="3" t="s">
        <v>3309</v>
      </c>
      <c r="C3142" s="3" t="s">
        <v>7419</v>
      </c>
      <c r="D3142" s="6">
        <v>350</v>
      </c>
      <c r="E3142" s="8">
        <v>558</v>
      </c>
      <c r="F3142" t="s">
        <v>8218</v>
      </c>
      <c r="G3142" t="s">
        <v>8224</v>
      </c>
      <c r="H3142" t="s">
        <v>8246</v>
      </c>
      <c r="I3142">
        <v>1476632178</v>
      </c>
      <c r="J3142">
        <v>1473953778</v>
      </c>
      <c r="K3142" s="14">
        <f t="shared" si="245"/>
        <v>42628.650208333333</v>
      </c>
      <c r="L3142" s="13">
        <f t="shared" si="249"/>
        <v>2016</v>
      </c>
      <c r="M3142" s="14">
        <f t="shared" si="246"/>
        <v>42659.650208333333</v>
      </c>
      <c r="N3142" t="b">
        <v>0</v>
      </c>
      <c r="O3142">
        <v>31</v>
      </c>
      <c r="P3142" t="b">
        <v>1</v>
      </c>
      <c r="Q3142" t="s">
        <v>8269</v>
      </c>
      <c r="R3142" s="10" t="s">
        <v>8315</v>
      </c>
      <c r="S3142" t="s">
        <v>8316</v>
      </c>
      <c r="T3142">
        <f t="shared" si="247"/>
        <v>159</v>
      </c>
      <c r="U3142">
        <f t="shared" si="248"/>
        <v>18</v>
      </c>
    </row>
    <row r="3143" spans="1:21" ht="43.5" x14ac:dyDescent="0.35">
      <c r="A3143">
        <v>2847</v>
      </c>
      <c r="B3143" s="3" t="s">
        <v>2847</v>
      </c>
      <c r="C3143" s="3" t="s">
        <v>6957</v>
      </c>
      <c r="D3143" s="6">
        <v>2000</v>
      </c>
      <c r="E3143" s="8">
        <v>0</v>
      </c>
      <c r="F3143" t="s">
        <v>8220</v>
      </c>
      <c r="G3143" t="s">
        <v>8223</v>
      </c>
      <c r="H3143" t="s">
        <v>8245</v>
      </c>
      <c r="I3143">
        <v>1464031265</v>
      </c>
      <c r="J3143">
        <v>1458847265</v>
      </c>
      <c r="K3143" s="14">
        <f t="shared" si="245"/>
        <v>42453.806307870371</v>
      </c>
      <c r="L3143" s="13">
        <f t="shared" si="249"/>
        <v>2016</v>
      </c>
      <c r="M3143" s="14">
        <f t="shared" si="246"/>
        <v>42513.806307870371</v>
      </c>
      <c r="N3143" t="b">
        <v>0</v>
      </c>
      <c r="O3143">
        <v>0</v>
      </c>
      <c r="P3143" t="b">
        <v>0</v>
      </c>
      <c r="Q3143" t="s">
        <v>8269</v>
      </c>
      <c r="R3143" s="10" t="s">
        <v>8315</v>
      </c>
      <c r="S3143" t="s">
        <v>8316</v>
      </c>
      <c r="T3143">
        <f t="shared" si="247"/>
        <v>0</v>
      </c>
      <c r="U3143">
        <f t="shared" si="248"/>
        <v>0</v>
      </c>
    </row>
    <row r="3144" spans="1:21" ht="58" x14ac:dyDescent="0.35">
      <c r="A3144">
        <v>3215</v>
      </c>
      <c r="B3144" s="3" t="s">
        <v>3215</v>
      </c>
      <c r="C3144" s="3" t="s">
        <v>7325</v>
      </c>
      <c r="D3144" s="6">
        <v>35000</v>
      </c>
      <c r="E3144" s="8">
        <v>35123</v>
      </c>
      <c r="F3144" t="s">
        <v>8218</v>
      </c>
      <c r="G3144" t="s">
        <v>8223</v>
      </c>
      <c r="H3144" t="s">
        <v>8245</v>
      </c>
      <c r="I3144">
        <v>1441857540</v>
      </c>
      <c r="J3144">
        <v>1438617471</v>
      </c>
      <c r="K3144" s="14">
        <f t="shared" si="245"/>
        <v>42219.665173611109</v>
      </c>
      <c r="L3144" s="13">
        <f t="shared" si="249"/>
        <v>2015</v>
      </c>
      <c r="M3144" s="14">
        <f t="shared" si="246"/>
        <v>42257.165972222225</v>
      </c>
      <c r="N3144" t="b">
        <v>1</v>
      </c>
      <c r="O3144">
        <v>134</v>
      </c>
      <c r="P3144" t="b">
        <v>1</v>
      </c>
      <c r="Q3144" t="s">
        <v>8269</v>
      </c>
      <c r="R3144" s="10" t="s">
        <v>8315</v>
      </c>
      <c r="S3144" t="s">
        <v>8316</v>
      </c>
      <c r="T3144">
        <f t="shared" si="247"/>
        <v>100</v>
      </c>
      <c r="U3144">
        <f t="shared" si="248"/>
        <v>262.11</v>
      </c>
    </row>
    <row r="3145" spans="1:21" ht="43.5" x14ac:dyDescent="0.35">
      <c r="A3145">
        <v>3929</v>
      </c>
      <c r="B3145" s="3" t="s">
        <v>3926</v>
      </c>
      <c r="C3145" s="3" t="s">
        <v>8037</v>
      </c>
      <c r="D3145" s="6">
        <v>20000</v>
      </c>
      <c r="E3145" s="8">
        <v>453</v>
      </c>
      <c r="F3145" t="s">
        <v>8220</v>
      </c>
      <c r="G3145" t="s">
        <v>8223</v>
      </c>
      <c r="H3145" t="s">
        <v>8245</v>
      </c>
      <c r="I3145">
        <v>1474228265</v>
      </c>
      <c r="J3145">
        <v>1471636265</v>
      </c>
      <c r="K3145" s="14">
        <f t="shared" si="245"/>
        <v>42601.827141203699</v>
      </c>
      <c r="L3145" s="13">
        <f t="shared" si="249"/>
        <v>2016</v>
      </c>
      <c r="M3145" s="14">
        <f t="shared" si="246"/>
        <v>42631.827141203699</v>
      </c>
      <c r="N3145" t="b">
        <v>0</v>
      </c>
      <c r="O3145">
        <v>14</v>
      </c>
      <c r="P3145" t="b">
        <v>0</v>
      </c>
      <c r="Q3145" t="s">
        <v>8269</v>
      </c>
      <c r="R3145" s="10" t="s">
        <v>8315</v>
      </c>
      <c r="S3145" t="s">
        <v>8316</v>
      </c>
      <c r="T3145">
        <f t="shared" si="247"/>
        <v>2</v>
      </c>
      <c r="U3145">
        <f t="shared" si="248"/>
        <v>32.36</v>
      </c>
    </row>
    <row r="3146" spans="1:21" ht="43.5" x14ac:dyDescent="0.35">
      <c r="A3146">
        <v>3553</v>
      </c>
      <c r="B3146" s="3" t="s">
        <v>3552</v>
      </c>
      <c r="C3146" s="3" t="s">
        <v>7663</v>
      </c>
      <c r="D3146" s="6">
        <v>5500</v>
      </c>
      <c r="E3146" s="8">
        <v>5845</v>
      </c>
      <c r="F3146" t="s">
        <v>8218</v>
      </c>
      <c r="G3146" t="s">
        <v>8223</v>
      </c>
      <c r="H3146" t="s">
        <v>8245</v>
      </c>
      <c r="I3146">
        <v>1439337600</v>
      </c>
      <c r="J3146">
        <v>1436575280</v>
      </c>
      <c r="K3146" s="14">
        <f t="shared" ref="K3146:K3209" si="250">(((J3146/60)/60)/24)+DATE(1970,1,1)</f>
        <v>42196.028703703705</v>
      </c>
      <c r="L3146" s="13">
        <f t="shared" si="249"/>
        <v>2015</v>
      </c>
      <c r="M3146" s="14">
        <f t="shared" ref="M3146:M3209" si="251">(((I3146/60)/60)/24)+DATE(1970,1,1)</f>
        <v>42228</v>
      </c>
      <c r="N3146" t="b">
        <v>0</v>
      </c>
      <c r="O3146">
        <v>104</v>
      </c>
      <c r="P3146" t="b">
        <v>1</v>
      </c>
      <c r="Q3146" t="s">
        <v>8269</v>
      </c>
      <c r="R3146" s="10" t="s">
        <v>8315</v>
      </c>
      <c r="S3146" t="s">
        <v>8316</v>
      </c>
      <c r="T3146">
        <f t="shared" ref="T3146:T3209" si="252">ROUND(E3146/D3146*100,0)</f>
        <v>106</v>
      </c>
      <c r="U3146">
        <f t="shared" ref="U3146:U3209" si="253">IFERROR(ROUND(E3146/O3146,2),0)</f>
        <v>56.2</v>
      </c>
    </row>
    <row r="3147" spans="1:21" ht="43.5" x14ac:dyDescent="0.35">
      <c r="A3147">
        <v>4088</v>
      </c>
      <c r="B3147" s="3" t="s">
        <v>4084</v>
      </c>
      <c r="C3147" s="3" t="s">
        <v>8191</v>
      </c>
      <c r="D3147" s="6">
        <v>2000</v>
      </c>
      <c r="E3147" s="8">
        <v>216</v>
      </c>
      <c r="F3147" t="s">
        <v>8220</v>
      </c>
      <c r="G3147" t="s">
        <v>8224</v>
      </c>
      <c r="H3147" t="s">
        <v>8246</v>
      </c>
      <c r="I3147">
        <v>1421403960</v>
      </c>
      <c r="J3147">
        <v>1418827324</v>
      </c>
      <c r="K3147" s="14">
        <f t="shared" si="250"/>
        <v>41990.612546296295</v>
      </c>
      <c r="L3147" s="13">
        <f t="shared" si="249"/>
        <v>2014</v>
      </c>
      <c r="M3147" s="14">
        <f t="shared" si="251"/>
        <v>42020.434722222228</v>
      </c>
      <c r="N3147" t="b">
        <v>0</v>
      </c>
      <c r="O3147">
        <v>3</v>
      </c>
      <c r="P3147" t="b">
        <v>0</v>
      </c>
      <c r="Q3147" t="s">
        <v>8269</v>
      </c>
      <c r="R3147" s="10" t="s">
        <v>8315</v>
      </c>
      <c r="S3147" t="s">
        <v>8316</v>
      </c>
      <c r="T3147">
        <f t="shared" si="252"/>
        <v>11</v>
      </c>
      <c r="U3147">
        <f t="shared" si="253"/>
        <v>72</v>
      </c>
    </row>
    <row r="3148" spans="1:21" ht="43.5" x14ac:dyDescent="0.35">
      <c r="A3148">
        <v>522</v>
      </c>
      <c r="B3148" s="3" t="s">
        <v>523</v>
      </c>
      <c r="C3148" s="3" t="s">
        <v>4632</v>
      </c>
      <c r="D3148" s="6">
        <v>3000</v>
      </c>
      <c r="E3148" s="8">
        <v>3440</v>
      </c>
      <c r="F3148" t="s">
        <v>8218</v>
      </c>
      <c r="G3148" t="s">
        <v>8223</v>
      </c>
      <c r="H3148" t="s">
        <v>8245</v>
      </c>
      <c r="I3148">
        <v>1458518325</v>
      </c>
      <c r="J3148">
        <v>1456793925</v>
      </c>
      <c r="K3148" s="14">
        <f t="shared" si="250"/>
        <v>42430.040798611109</v>
      </c>
      <c r="L3148" s="13">
        <f t="shared" si="249"/>
        <v>2016</v>
      </c>
      <c r="M3148" s="14">
        <f t="shared" si="251"/>
        <v>42449.999131944445</v>
      </c>
      <c r="N3148" t="b">
        <v>0</v>
      </c>
      <c r="O3148">
        <v>31</v>
      </c>
      <c r="P3148" t="b">
        <v>1</v>
      </c>
      <c r="Q3148" t="s">
        <v>8269</v>
      </c>
      <c r="R3148" s="10" t="s">
        <v>8315</v>
      </c>
      <c r="S3148" t="s">
        <v>8316</v>
      </c>
      <c r="T3148">
        <f t="shared" si="252"/>
        <v>115</v>
      </c>
      <c r="U3148">
        <f t="shared" si="253"/>
        <v>110.97</v>
      </c>
    </row>
    <row r="3149" spans="1:21" ht="43.5" x14ac:dyDescent="0.35">
      <c r="A3149">
        <v>531</v>
      </c>
      <c r="B3149" s="3" t="s">
        <v>532</v>
      </c>
      <c r="C3149" s="3" t="s">
        <v>4641</v>
      </c>
      <c r="D3149" s="6">
        <v>4000</v>
      </c>
      <c r="E3149" s="8">
        <v>4000</v>
      </c>
      <c r="F3149" t="s">
        <v>8218</v>
      </c>
      <c r="G3149" t="s">
        <v>8223</v>
      </c>
      <c r="H3149" t="s">
        <v>8245</v>
      </c>
      <c r="I3149">
        <v>1481957940</v>
      </c>
      <c r="J3149">
        <v>1478050429</v>
      </c>
      <c r="K3149" s="14">
        <f t="shared" si="250"/>
        <v>42676.065150462964</v>
      </c>
      <c r="L3149" s="13">
        <f t="shared" si="249"/>
        <v>2016</v>
      </c>
      <c r="M3149" s="14">
        <f t="shared" si="251"/>
        <v>42721.290972222225</v>
      </c>
      <c r="N3149" t="b">
        <v>0</v>
      </c>
      <c r="O3149">
        <v>31</v>
      </c>
      <c r="P3149" t="b">
        <v>1</v>
      </c>
      <c r="Q3149" t="s">
        <v>8269</v>
      </c>
      <c r="R3149" s="10" t="s">
        <v>8315</v>
      </c>
      <c r="S3149" t="s">
        <v>8316</v>
      </c>
      <c r="T3149">
        <f t="shared" si="252"/>
        <v>100</v>
      </c>
      <c r="U3149">
        <f t="shared" si="253"/>
        <v>129.03</v>
      </c>
    </row>
    <row r="3150" spans="1:21" ht="43.5" x14ac:dyDescent="0.35">
      <c r="A3150">
        <v>3704</v>
      </c>
      <c r="B3150" s="3" t="s">
        <v>3701</v>
      </c>
      <c r="C3150" s="3" t="s">
        <v>7814</v>
      </c>
      <c r="D3150" s="6">
        <v>300</v>
      </c>
      <c r="E3150" s="8">
        <v>409.01</v>
      </c>
      <c r="F3150" t="s">
        <v>8218</v>
      </c>
      <c r="G3150" t="s">
        <v>8224</v>
      </c>
      <c r="H3150" t="s">
        <v>8246</v>
      </c>
      <c r="I3150">
        <v>1464712394</v>
      </c>
      <c r="J3150">
        <v>1459528394</v>
      </c>
      <c r="K3150" s="14">
        <f t="shared" si="250"/>
        <v>42461.689745370371</v>
      </c>
      <c r="L3150" s="13">
        <f t="shared" si="249"/>
        <v>2016</v>
      </c>
      <c r="M3150" s="14">
        <f t="shared" si="251"/>
        <v>42521.689745370371</v>
      </c>
      <c r="N3150" t="b">
        <v>0</v>
      </c>
      <c r="O3150">
        <v>27</v>
      </c>
      <c r="P3150" t="b">
        <v>1</v>
      </c>
      <c r="Q3150" t="s">
        <v>8269</v>
      </c>
      <c r="R3150" s="10" t="s">
        <v>8315</v>
      </c>
      <c r="S3150" t="s">
        <v>8316</v>
      </c>
      <c r="T3150">
        <f t="shared" si="252"/>
        <v>136</v>
      </c>
      <c r="U3150">
        <f t="shared" si="253"/>
        <v>15.15</v>
      </c>
    </row>
    <row r="3151" spans="1:21" ht="58" x14ac:dyDescent="0.35">
      <c r="A3151">
        <v>2909</v>
      </c>
      <c r="B3151" s="3" t="s">
        <v>2909</v>
      </c>
      <c r="C3151" s="3" t="s">
        <v>7019</v>
      </c>
      <c r="D3151" s="6">
        <v>180000</v>
      </c>
      <c r="E3151" s="8">
        <v>20</v>
      </c>
      <c r="F3151" t="s">
        <v>8220</v>
      </c>
      <c r="G3151" t="s">
        <v>8223</v>
      </c>
      <c r="H3151" t="s">
        <v>8245</v>
      </c>
      <c r="I3151">
        <v>1416944760</v>
      </c>
      <c r="J3151">
        <v>1413527001</v>
      </c>
      <c r="K3151" s="14">
        <f t="shared" si="250"/>
        <v>41929.266215277778</v>
      </c>
      <c r="L3151" s="13">
        <f t="shared" si="249"/>
        <v>2014</v>
      </c>
      <c r="M3151" s="14">
        <f t="shared" si="251"/>
        <v>41968.823611111111</v>
      </c>
      <c r="N3151" t="b">
        <v>0</v>
      </c>
      <c r="O3151">
        <v>1</v>
      </c>
      <c r="P3151" t="b">
        <v>0</v>
      </c>
      <c r="Q3151" t="s">
        <v>8269</v>
      </c>
      <c r="R3151" s="10" t="s">
        <v>8315</v>
      </c>
      <c r="S3151" t="s">
        <v>8316</v>
      </c>
      <c r="T3151">
        <f t="shared" si="252"/>
        <v>0</v>
      </c>
      <c r="U3151">
        <f t="shared" si="253"/>
        <v>20</v>
      </c>
    </row>
    <row r="3152" spans="1:21" ht="43.5" x14ac:dyDescent="0.35">
      <c r="A3152">
        <v>3698</v>
      </c>
      <c r="B3152" s="3" t="s">
        <v>3695</v>
      </c>
      <c r="C3152" s="3" t="s">
        <v>7808</v>
      </c>
      <c r="D3152" s="6">
        <v>5000</v>
      </c>
      <c r="E3152" s="8">
        <v>5526</v>
      </c>
      <c r="F3152" t="s">
        <v>8218</v>
      </c>
      <c r="G3152" t="s">
        <v>8223</v>
      </c>
      <c r="H3152" t="s">
        <v>8245</v>
      </c>
      <c r="I3152">
        <v>1456946487</v>
      </c>
      <c r="J3152">
        <v>1454354487</v>
      </c>
      <c r="K3152" s="14">
        <f t="shared" si="250"/>
        <v>42401.806562500002</v>
      </c>
      <c r="L3152" s="13">
        <f t="shared" si="249"/>
        <v>2016</v>
      </c>
      <c r="M3152" s="14">
        <f t="shared" si="251"/>
        <v>42431.806562500002</v>
      </c>
      <c r="N3152" t="b">
        <v>0</v>
      </c>
      <c r="O3152">
        <v>136</v>
      </c>
      <c r="P3152" t="b">
        <v>1</v>
      </c>
      <c r="Q3152" t="s">
        <v>8269</v>
      </c>
      <c r="R3152" s="10" t="s">
        <v>8315</v>
      </c>
      <c r="S3152" t="s">
        <v>8316</v>
      </c>
      <c r="T3152">
        <f t="shared" si="252"/>
        <v>111</v>
      </c>
      <c r="U3152">
        <f t="shared" si="253"/>
        <v>40.630000000000003</v>
      </c>
    </row>
    <row r="3153" spans="1:21" ht="29" x14ac:dyDescent="0.35">
      <c r="A3153">
        <v>3719</v>
      </c>
      <c r="B3153" s="3" t="s">
        <v>3716</v>
      </c>
      <c r="C3153" s="3" t="s">
        <v>7829</v>
      </c>
      <c r="D3153" s="6">
        <v>200</v>
      </c>
      <c r="E3153" s="8">
        <v>420</v>
      </c>
      <c r="F3153" t="s">
        <v>8218</v>
      </c>
      <c r="G3153" t="s">
        <v>8224</v>
      </c>
      <c r="H3153" t="s">
        <v>8246</v>
      </c>
      <c r="I3153">
        <v>1434994266</v>
      </c>
      <c r="J3153">
        <v>1432402266</v>
      </c>
      <c r="K3153" s="14">
        <f t="shared" si="250"/>
        <v>42147.729930555557</v>
      </c>
      <c r="L3153" s="13">
        <f t="shared" si="249"/>
        <v>2015</v>
      </c>
      <c r="M3153" s="14">
        <f t="shared" si="251"/>
        <v>42177.729930555557</v>
      </c>
      <c r="N3153" t="b">
        <v>0</v>
      </c>
      <c r="O3153">
        <v>4</v>
      </c>
      <c r="P3153" t="b">
        <v>1</v>
      </c>
      <c r="Q3153" t="s">
        <v>8269</v>
      </c>
      <c r="R3153" s="10" t="s">
        <v>8315</v>
      </c>
      <c r="S3153" t="s">
        <v>8316</v>
      </c>
      <c r="T3153">
        <f t="shared" si="252"/>
        <v>210</v>
      </c>
      <c r="U3153">
        <f t="shared" si="253"/>
        <v>105</v>
      </c>
    </row>
    <row r="3154" spans="1:21" ht="58" x14ac:dyDescent="0.35">
      <c r="A3154">
        <v>3270</v>
      </c>
      <c r="B3154" s="3" t="s">
        <v>3270</v>
      </c>
      <c r="C3154" s="3" t="s">
        <v>7380</v>
      </c>
      <c r="D3154" s="6">
        <v>1800</v>
      </c>
      <c r="E3154" s="8">
        <v>1830</v>
      </c>
      <c r="F3154" t="s">
        <v>8218</v>
      </c>
      <c r="G3154" t="s">
        <v>8224</v>
      </c>
      <c r="H3154" t="s">
        <v>8246</v>
      </c>
      <c r="I3154">
        <v>1436705265</v>
      </c>
      <c r="J3154">
        <v>1434113265</v>
      </c>
      <c r="K3154" s="14">
        <f t="shared" si="250"/>
        <v>42167.533159722225</v>
      </c>
      <c r="L3154" s="13">
        <f t="shared" si="249"/>
        <v>2015</v>
      </c>
      <c r="M3154" s="14">
        <f t="shared" si="251"/>
        <v>42197.533159722225</v>
      </c>
      <c r="N3154" t="b">
        <v>1</v>
      </c>
      <c r="O3154">
        <v>30</v>
      </c>
      <c r="P3154" t="b">
        <v>1</v>
      </c>
      <c r="Q3154" t="s">
        <v>8269</v>
      </c>
      <c r="R3154" s="10" t="s">
        <v>8315</v>
      </c>
      <c r="S3154" t="s">
        <v>8316</v>
      </c>
      <c r="T3154">
        <f t="shared" si="252"/>
        <v>102</v>
      </c>
      <c r="U3154">
        <f t="shared" si="253"/>
        <v>61</v>
      </c>
    </row>
    <row r="3155" spans="1:21" ht="43.5" x14ac:dyDescent="0.35">
      <c r="A3155">
        <v>530</v>
      </c>
      <c r="B3155" s="3" t="s">
        <v>531</v>
      </c>
      <c r="C3155" s="3" t="s">
        <v>4640</v>
      </c>
      <c r="D3155" s="6">
        <v>3405</v>
      </c>
      <c r="E3155" s="8">
        <v>3670</v>
      </c>
      <c r="F3155" t="s">
        <v>8218</v>
      </c>
      <c r="G3155" t="s">
        <v>8223</v>
      </c>
      <c r="H3155" t="s">
        <v>8245</v>
      </c>
      <c r="I3155">
        <v>1435111200</v>
      </c>
      <c r="J3155">
        <v>1433254268</v>
      </c>
      <c r="K3155" s="14">
        <f t="shared" si="250"/>
        <v>42157.591064814813</v>
      </c>
      <c r="L3155" s="13">
        <f t="shared" si="249"/>
        <v>2015</v>
      </c>
      <c r="M3155" s="14">
        <f t="shared" si="251"/>
        <v>42179.083333333328</v>
      </c>
      <c r="N3155" t="b">
        <v>0</v>
      </c>
      <c r="O3155">
        <v>29</v>
      </c>
      <c r="P3155" t="b">
        <v>1</v>
      </c>
      <c r="Q3155" t="s">
        <v>8269</v>
      </c>
      <c r="R3155" s="10" t="s">
        <v>8315</v>
      </c>
      <c r="S3155" t="s">
        <v>8316</v>
      </c>
      <c r="T3155">
        <f t="shared" si="252"/>
        <v>108</v>
      </c>
      <c r="U3155">
        <f t="shared" si="253"/>
        <v>126.55</v>
      </c>
    </row>
    <row r="3156" spans="1:21" ht="43.5" x14ac:dyDescent="0.35">
      <c r="A3156">
        <v>3332</v>
      </c>
      <c r="B3156" s="3" t="s">
        <v>3332</v>
      </c>
      <c r="C3156" s="3" t="s">
        <v>7442</v>
      </c>
      <c r="D3156" s="6">
        <v>6000</v>
      </c>
      <c r="E3156" s="8">
        <v>6000</v>
      </c>
      <c r="F3156" t="s">
        <v>8218</v>
      </c>
      <c r="G3156" t="s">
        <v>8223</v>
      </c>
      <c r="H3156" t="s">
        <v>8245</v>
      </c>
      <c r="I3156">
        <v>1405802330</v>
      </c>
      <c r="J3156">
        <v>1403210330</v>
      </c>
      <c r="K3156" s="14">
        <f t="shared" si="250"/>
        <v>41809.860300925924</v>
      </c>
      <c r="L3156" s="13">
        <f t="shared" si="249"/>
        <v>2014</v>
      </c>
      <c r="M3156" s="14">
        <f t="shared" si="251"/>
        <v>41839.860300925924</v>
      </c>
      <c r="N3156" t="b">
        <v>0</v>
      </c>
      <c r="O3156">
        <v>83</v>
      </c>
      <c r="P3156" t="b">
        <v>1</v>
      </c>
      <c r="Q3156" t="s">
        <v>8269</v>
      </c>
      <c r="R3156" s="10" t="s">
        <v>8315</v>
      </c>
      <c r="S3156" t="s">
        <v>8316</v>
      </c>
      <c r="T3156">
        <f t="shared" si="252"/>
        <v>100</v>
      </c>
      <c r="U3156">
        <f t="shared" si="253"/>
        <v>72.290000000000006</v>
      </c>
    </row>
    <row r="3157" spans="1:21" ht="58" x14ac:dyDescent="0.35">
      <c r="A3157">
        <v>3382</v>
      </c>
      <c r="B3157" s="3" t="s">
        <v>3381</v>
      </c>
      <c r="C3157" s="3" t="s">
        <v>7492</v>
      </c>
      <c r="D3157" s="6">
        <v>3500</v>
      </c>
      <c r="E3157" s="8">
        <v>3526</v>
      </c>
      <c r="F3157" t="s">
        <v>8218</v>
      </c>
      <c r="G3157" t="s">
        <v>8224</v>
      </c>
      <c r="H3157" t="s">
        <v>8246</v>
      </c>
      <c r="I3157">
        <v>1470092340</v>
      </c>
      <c r="J3157">
        <v>1467973256</v>
      </c>
      <c r="K3157" s="14">
        <f t="shared" si="250"/>
        <v>42559.431203703702</v>
      </c>
      <c r="L3157" s="13">
        <f t="shared" si="249"/>
        <v>2016</v>
      </c>
      <c r="M3157" s="14">
        <f t="shared" si="251"/>
        <v>42583.957638888889</v>
      </c>
      <c r="N3157" t="b">
        <v>0</v>
      </c>
      <c r="O3157">
        <v>46</v>
      </c>
      <c r="P3157" t="b">
        <v>1</v>
      </c>
      <c r="Q3157" t="s">
        <v>8269</v>
      </c>
      <c r="R3157" s="10" t="s">
        <v>8315</v>
      </c>
      <c r="S3157" t="s">
        <v>8316</v>
      </c>
      <c r="T3157">
        <f t="shared" si="252"/>
        <v>101</v>
      </c>
      <c r="U3157">
        <f t="shared" si="253"/>
        <v>76.650000000000006</v>
      </c>
    </row>
    <row r="3158" spans="1:21" ht="43.5" x14ac:dyDescent="0.35">
      <c r="A3158">
        <v>3168</v>
      </c>
      <c r="B3158" s="3" t="s">
        <v>3168</v>
      </c>
      <c r="C3158" s="3" t="s">
        <v>7278</v>
      </c>
      <c r="D3158" s="6">
        <v>2500</v>
      </c>
      <c r="E3158" s="8">
        <v>3105</v>
      </c>
      <c r="F3158" t="s">
        <v>8218</v>
      </c>
      <c r="G3158" t="s">
        <v>8223</v>
      </c>
      <c r="H3158" t="s">
        <v>8245</v>
      </c>
      <c r="I3158">
        <v>1402696800</v>
      </c>
      <c r="J3158">
        <v>1399948353</v>
      </c>
      <c r="K3158" s="14">
        <f t="shared" si="250"/>
        <v>41772.105937500004</v>
      </c>
      <c r="L3158" s="13">
        <f t="shared" si="249"/>
        <v>2014</v>
      </c>
      <c r="M3158" s="14">
        <f t="shared" si="251"/>
        <v>41803.916666666664</v>
      </c>
      <c r="N3158" t="b">
        <v>1</v>
      </c>
      <c r="O3158">
        <v>61</v>
      </c>
      <c r="P3158" t="b">
        <v>1</v>
      </c>
      <c r="Q3158" t="s">
        <v>8269</v>
      </c>
      <c r="R3158" s="10" t="s">
        <v>8315</v>
      </c>
      <c r="S3158" t="s">
        <v>8316</v>
      </c>
      <c r="T3158">
        <f t="shared" si="252"/>
        <v>124</v>
      </c>
      <c r="U3158">
        <f t="shared" si="253"/>
        <v>50.9</v>
      </c>
    </row>
    <row r="3159" spans="1:21" ht="43.5" x14ac:dyDescent="0.35">
      <c r="A3159">
        <v>3824</v>
      </c>
      <c r="B3159" s="3" t="s">
        <v>3821</v>
      </c>
      <c r="C3159" s="3" t="s">
        <v>7933</v>
      </c>
      <c r="D3159" s="6">
        <v>250</v>
      </c>
      <c r="E3159" s="8">
        <v>270</v>
      </c>
      <c r="F3159" t="s">
        <v>8218</v>
      </c>
      <c r="G3159" t="s">
        <v>8224</v>
      </c>
      <c r="H3159" t="s">
        <v>8246</v>
      </c>
      <c r="I3159">
        <v>1470058860</v>
      </c>
      <c r="J3159">
        <v>1469026903</v>
      </c>
      <c r="K3159" s="14">
        <f t="shared" si="250"/>
        <v>42571.626192129625</v>
      </c>
      <c r="L3159" s="13">
        <f t="shared" si="249"/>
        <v>2016</v>
      </c>
      <c r="M3159" s="14">
        <f t="shared" si="251"/>
        <v>42583.570138888885</v>
      </c>
      <c r="N3159" t="b">
        <v>0</v>
      </c>
      <c r="O3159">
        <v>7</v>
      </c>
      <c r="P3159" t="b">
        <v>1</v>
      </c>
      <c r="Q3159" t="s">
        <v>8269</v>
      </c>
      <c r="R3159" s="10" t="s">
        <v>8315</v>
      </c>
      <c r="S3159" t="s">
        <v>8316</v>
      </c>
      <c r="T3159">
        <f t="shared" si="252"/>
        <v>108</v>
      </c>
      <c r="U3159">
        <f t="shared" si="253"/>
        <v>38.57</v>
      </c>
    </row>
    <row r="3160" spans="1:21" ht="29" x14ac:dyDescent="0.35">
      <c r="A3160">
        <v>3747</v>
      </c>
      <c r="B3160" s="3" t="s">
        <v>3744</v>
      </c>
      <c r="C3160" s="3" t="s">
        <v>7857</v>
      </c>
      <c r="D3160" s="6">
        <v>2500</v>
      </c>
      <c r="E3160" s="8">
        <v>25</v>
      </c>
      <c r="F3160" t="s">
        <v>8220</v>
      </c>
      <c r="G3160" t="s">
        <v>8224</v>
      </c>
      <c r="H3160" t="s">
        <v>8246</v>
      </c>
      <c r="I3160">
        <v>1436137140</v>
      </c>
      <c r="J3160">
        <v>1433833896</v>
      </c>
      <c r="K3160" s="14">
        <f t="shared" si="250"/>
        <v>42164.299722222218</v>
      </c>
      <c r="L3160" s="13">
        <f t="shared" si="249"/>
        <v>2015</v>
      </c>
      <c r="M3160" s="14">
        <f t="shared" si="251"/>
        <v>42190.957638888889</v>
      </c>
      <c r="N3160" t="b">
        <v>0</v>
      </c>
      <c r="O3160">
        <v>1</v>
      </c>
      <c r="P3160" t="b">
        <v>0</v>
      </c>
      <c r="Q3160" t="s">
        <v>8269</v>
      </c>
      <c r="R3160" s="10" t="s">
        <v>8315</v>
      </c>
      <c r="S3160" t="s">
        <v>8316</v>
      </c>
      <c r="T3160">
        <f t="shared" si="252"/>
        <v>1</v>
      </c>
      <c r="U3160">
        <f t="shared" si="253"/>
        <v>25</v>
      </c>
    </row>
    <row r="3161" spans="1:21" ht="58" x14ac:dyDescent="0.35">
      <c r="A3161">
        <v>3428</v>
      </c>
      <c r="B3161" s="3" t="s">
        <v>3427</v>
      </c>
      <c r="C3161" s="3" t="s">
        <v>7538</v>
      </c>
      <c r="D3161" s="6">
        <v>2000</v>
      </c>
      <c r="E3161" s="8">
        <v>2055</v>
      </c>
      <c r="F3161" t="s">
        <v>8218</v>
      </c>
      <c r="G3161" t="s">
        <v>8224</v>
      </c>
      <c r="H3161" t="s">
        <v>8246</v>
      </c>
      <c r="I3161">
        <v>1425142800</v>
      </c>
      <c r="J3161">
        <v>1422983847</v>
      </c>
      <c r="K3161" s="14">
        <f t="shared" si="250"/>
        <v>42038.720451388886</v>
      </c>
      <c r="L3161" s="13">
        <f t="shared" si="249"/>
        <v>2015</v>
      </c>
      <c r="M3161" s="14">
        <f t="shared" si="251"/>
        <v>42063.708333333328</v>
      </c>
      <c r="N3161" t="b">
        <v>0</v>
      </c>
      <c r="O3161">
        <v>51</v>
      </c>
      <c r="P3161" t="b">
        <v>1</v>
      </c>
      <c r="Q3161" t="s">
        <v>8269</v>
      </c>
      <c r="R3161" s="10" t="s">
        <v>8315</v>
      </c>
      <c r="S3161" t="s">
        <v>8316</v>
      </c>
      <c r="T3161">
        <f t="shared" si="252"/>
        <v>103</v>
      </c>
      <c r="U3161">
        <f t="shared" si="253"/>
        <v>40.29</v>
      </c>
    </row>
    <row r="3162" spans="1:21" ht="43.5" x14ac:dyDescent="0.35">
      <c r="A3162">
        <v>3606</v>
      </c>
      <c r="B3162" s="3" t="s">
        <v>3605</v>
      </c>
      <c r="C3162" s="3" t="s">
        <v>7716</v>
      </c>
      <c r="D3162" s="6">
        <v>3000</v>
      </c>
      <c r="E3162" s="8">
        <v>3908</v>
      </c>
      <c r="F3162" t="s">
        <v>8218</v>
      </c>
      <c r="G3162" t="s">
        <v>8224</v>
      </c>
      <c r="H3162" t="s">
        <v>8246</v>
      </c>
      <c r="I3162">
        <v>1471185057</v>
      </c>
      <c r="J3162">
        <v>1468593057</v>
      </c>
      <c r="K3162" s="14">
        <f t="shared" si="250"/>
        <v>42566.604826388888</v>
      </c>
      <c r="L3162" s="13">
        <f t="shared" si="249"/>
        <v>2016</v>
      </c>
      <c r="M3162" s="14">
        <f t="shared" si="251"/>
        <v>42596.604826388888</v>
      </c>
      <c r="N3162" t="b">
        <v>0</v>
      </c>
      <c r="O3162">
        <v>64</v>
      </c>
      <c r="P3162" t="b">
        <v>1</v>
      </c>
      <c r="Q3162" t="s">
        <v>8269</v>
      </c>
      <c r="R3162" s="10" t="s">
        <v>8315</v>
      </c>
      <c r="S3162" t="s">
        <v>8316</v>
      </c>
      <c r="T3162">
        <f t="shared" si="252"/>
        <v>130</v>
      </c>
      <c r="U3162">
        <f t="shared" si="253"/>
        <v>61.06</v>
      </c>
    </row>
    <row r="3163" spans="1:21" ht="43.5" x14ac:dyDescent="0.35">
      <c r="A3163">
        <v>3465</v>
      </c>
      <c r="B3163" s="3" t="s">
        <v>3464</v>
      </c>
      <c r="C3163" s="3" t="s">
        <v>7575</v>
      </c>
      <c r="D3163" s="6">
        <v>2000</v>
      </c>
      <c r="E3163" s="8">
        <v>2060</v>
      </c>
      <c r="F3163" t="s">
        <v>8218</v>
      </c>
      <c r="G3163" t="s">
        <v>8224</v>
      </c>
      <c r="H3163" t="s">
        <v>8246</v>
      </c>
      <c r="I3163">
        <v>1439136000</v>
      </c>
      <c r="J3163">
        <v>1436972472</v>
      </c>
      <c r="K3163" s="14">
        <f t="shared" si="250"/>
        <v>42200.625833333332</v>
      </c>
      <c r="L3163" s="13">
        <f t="shared" si="249"/>
        <v>2015</v>
      </c>
      <c r="M3163" s="14">
        <f t="shared" si="251"/>
        <v>42225.666666666672</v>
      </c>
      <c r="N3163" t="b">
        <v>0</v>
      </c>
      <c r="O3163">
        <v>36</v>
      </c>
      <c r="P3163" t="b">
        <v>1</v>
      </c>
      <c r="Q3163" t="s">
        <v>8269</v>
      </c>
      <c r="R3163" s="10" t="s">
        <v>8315</v>
      </c>
      <c r="S3163" t="s">
        <v>8316</v>
      </c>
      <c r="T3163">
        <f t="shared" si="252"/>
        <v>103</v>
      </c>
      <c r="U3163">
        <f t="shared" si="253"/>
        <v>57.22</v>
      </c>
    </row>
    <row r="3164" spans="1:21" ht="43.5" x14ac:dyDescent="0.35">
      <c r="A3164">
        <v>2973</v>
      </c>
      <c r="B3164" s="3" t="s">
        <v>2973</v>
      </c>
      <c r="C3164" s="3" t="s">
        <v>7083</v>
      </c>
      <c r="D3164" s="6">
        <v>5000</v>
      </c>
      <c r="E3164" s="8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s="14">
        <f t="shared" si="250"/>
        <v>42341.818379629629</v>
      </c>
      <c r="L3164" s="13">
        <f t="shared" si="249"/>
        <v>2015</v>
      </c>
      <c r="M3164" s="14">
        <f t="shared" si="251"/>
        <v>42370.166666666672</v>
      </c>
      <c r="N3164" t="b">
        <v>0</v>
      </c>
      <c r="O3164">
        <v>33</v>
      </c>
      <c r="P3164" t="b">
        <v>1</v>
      </c>
      <c r="Q3164" t="s">
        <v>8269</v>
      </c>
      <c r="R3164" s="10" t="s">
        <v>8315</v>
      </c>
      <c r="S3164" t="s">
        <v>8316</v>
      </c>
      <c r="T3164">
        <f t="shared" si="252"/>
        <v>175</v>
      </c>
      <c r="U3164">
        <f t="shared" si="253"/>
        <v>264.85000000000002</v>
      </c>
    </row>
    <row r="3165" spans="1:21" ht="43.5" x14ac:dyDescent="0.35">
      <c r="A3165">
        <v>3664</v>
      </c>
      <c r="B3165" s="3" t="s">
        <v>3661</v>
      </c>
      <c r="C3165" s="3" t="s">
        <v>7774</v>
      </c>
      <c r="D3165" s="6">
        <v>800</v>
      </c>
      <c r="E3165" s="8">
        <v>875</v>
      </c>
      <c r="F3165" t="s">
        <v>8218</v>
      </c>
      <c r="G3165" t="s">
        <v>8223</v>
      </c>
      <c r="H3165" t="s">
        <v>8245</v>
      </c>
      <c r="I3165">
        <v>1466056689</v>
      </c>
      <c r="J3165">
        <v>1464847089</v>
      </c>
      <c r="K3165" s="14">
        <f t="shared" si="250"/>
        <v>42523.248715277776</v>
      </c>
      <c r="L3165" s="13">
        <f t="shared" si="249"/>
        <v>2016</v>
      </c>
      <c r="M3165" s="14">
        <f t="shared" si="251"/>
        <v>42537.248715277776</v>
      </c>
      <c r="N3165" t="b">
        <v>0</v>
      </c>
      <c r="O3165">
        <v>19</v>
      </c>
      <c r="P3165" t="b">
        <v>1</v>
      </c>
      <c r="Q3165" t="s">
        <v>8269</v>
      </c>
      <c r="R3165" s="10" t="s">
        <v>8315</v>
      </c>
      <c r="S3165" t="s">
        <v>8316</v>
      </c>
      <c r="T3165">
        <f t="shared" si="252"/>
        <v>109</v>
      </c>
      <c r="U3165">
        <f t="shared" si="253"/>
        <v>46.05</v>
      </c>
    </row>
    <row r="3166" spans="1:21" ht="58" x14ac:dyDescent="0.35">
      <c r="A3166">
        <v>3178</v>
      </c>
      <c r="B3166" s="3" t="s">
        <v>3178</v>
      </c>
      <c r="C3166" s="3" t="s">
        <v>7288</v>
      </c>
      <c r="D3166" s="6">
        <v>1500</v>
      </c>
      <c r="E3166" s="8">
        <v>2576</v>
      </c>
      <c r="F3166" t="s">
        <v>8218</v>
      </c>
      <c r="G3166" t="s">
        <v>8224</v>
      </c>
      <c r="H3166" t="s">
        <v>8246</v>
      </c>
      <c r="I3166">
        <v>1405521075</v>
      </c>
      <c r="J3166">
        <v>1402929075</v>
      </c>
      <c r="K3166" s="14">
        <f t="shared" si="250"/>
        <v>41806.605034722219</v>
      </c>
      <c r="L3166" s="13">
        <f t="shared" si="249"/>
        <v>2014</v>
      </c>
      <c r="M3166" s="14">
        <f t="shared" si="251"/>
        <v>41836.605034722219</v>
      </c>
      <c r="N3166" t="b">
        <v>1</v>
      </c>
      <c r="O3166">
        <v>78</v>
      </c>
      <c r="P3166" t="b">
        <v>1</v>
      </c>
      <c r="Q3166" t="s">
        <v>8269</v>
      </c>
      <c r="R3166" s="10" t="s">
        <v>8315</v>
      </c>
      <c r="S3166" t="s">
        <v>8316</v>
      </c>
      <c r="T3166">
        <f t="shared" si="252"/>
        <v>172</v>
      </c>
      <c r="U3166">
        <f t="shared" si="253"/>
        <v>33.03</v>
      </c>
    </row>
    <row r="3167" spans="1:21" ht="58" x14ac:dyDescent="0.35">
      <c r="A3167">
        <v>3459</v>
      </c>
      <c r="B3167" s="3" t="s">
        <v>3458</v>
      </c>
      <c r="C3167" s="3" t="s">
        <v>7569</v>
      </c>
      <c r="D3167" s="6">
        <v>500</v>
      </c>
      <c r="E3167" s="8">
        <v>631</v>
      </c>
      <c r="F3167" t="s">
        <v>8218</v>
      </c>
      <c r="G3167" t="s">
        <v>8224</v>
      </c>
      <c r="H3167" t="s">
        <v>8246</v>
      </c>
      <c r="I3167">
        <v>1463743860</v>
      </c>
      <c r="J3167">
        <v>1461151860</v>
      </c>
      <c r="K3167" s="14">
        <f t="shared" si="250"/>
        <v>42480.479861111111</v>
      </c>
      <c r="L3167" s="13">
        <f t="shared" si="249"/>
        <v>2016</v>
      </c>
      <c r="M3167" s="14">
        <f t="shared" si="251"/>
        <v>42510.479861111111</v>
      </c>
      <c r="N3167" t="b">
        <v>0</v>
      </c>
      <c r="O3167">
        <v>36</v>
      </c>
      <c r="P3167" t="b">
        <v>1</v>
      </c>
      <c r="Q3167" t="s">
        <v>8269</v>
      </c>
      <c r="R3167" s="10" t="s">
        <v>8315</v>
      </c>
      <c r="S3167" t="s">
        <v>8316</v>
      </c>
      <c r="T3167">
        <f t="shared" si="252"/>
        <v>126</v>
      </c>
      <c r="U3167">
        <f t="shared" si="253"/>
        <v>17.53</v>
      </c>
    </row>
    <row r="3168" spans="1:21" ht="43.5" x14ac:dyDescent="0.35">
      <c r="A3168">
        <v>3472</v>
      </c>
      <c r="B3168" s="3" t="s">
        <v>3471</v>
      </c>
      <c r="C3168" s="3" t="s">
        <v>7582</v>
      </c>
      <c r="D3168" s="6">
        <v>2000</v>
      </c>
      <c r="E3168" s="8">
        <v>2041</v>
      </c>
      <c r="F3168" t="s">
        <v>8218</v>
      </c>
      <c r="G3168" t="s">
        <v>8223</v>
      </c>
      <c r="H3168" t="s">
        <v>8245</v>
      </c>
      <c r="I3168">
        <v>1415253540</v>
      </c>
      <c r="J3168">
        <v>1413432331</v>
      </c>
      <c r="K3168" s="14">
        <f t="shared" si="250"/>
        <v>41928.170497685183</v>
      </c>
      <c r="L3168" s="13">
        <f t="shared" si="249"/>
        <v>2014</v>
      </c>
      <c r="M3168" s="14">
        <f t="shared" si="251"/>
        <v>41949.249305555553</v>
      </c>
      <c r="N3168" t="b">
        <v>0</v>
      </c>
      <c r="O3168">
        <v>23</v>
      </c>
      <c r="P3168" t="b">
        <v>1</v>
      </c>
      <c r="Q3168" t="s">
        <v>8269</v>
      </c>
      <c r="R3168" s="10" t="s">
        <v>8315</v>
      </c>
      <c r="S3168" t="s">
        <v>8316</v>
      </c>
      <c r="T3168">
        <f t="shared" si="252"/>
        <v>102</v>
      </c>
      <c r="U3168">
        <f t="shared" si="253"/>
        <v>88.74</v>
      </c>
    </row>
    <row r="3169" spans="1:21" ht="43.5" x14ac:dyDescent="0.35">
      <c r="A3169">
        <v>520</v>
      </c>
      <c r="B3169" s="3" t="s">
        <v>521</v>
      </c>
      <c r="C3169" s="3" t="s">
        <v>4630</v>
      </c>
      <c r="D3169" s="6">
        <v>5000</v>
      </c>
      <c r="E3169" s="8">
        <v>5105</v>
      </c>
      <c r="F3169" t="s">
        <v>8218</v>
      </c>
      <c r="G3169" t="s">
        <v>8224</v>
      </c>
      <c r="H3169" t="s">
        <v>8246</v>
      </c>
      <c r="I3169">
        <v>1449766261</v>
      </c>
      <c r="J3169">
        <v>1447174261</v>
      </c>
      <c r="K3169" s="14">
        <f t="shared" si="250"/>
        <v>42318.702094907407</v>
      </c>
      <c r="L3169" s="13">
        <f t="shared" si="249"/>
        <v>2015</v>
      </c>
      <c r="M3169" s="14">
        <f t="shared" si="251"/>
        <v>42348.702094907407</v>
      </c>
      <c r="N3169" t="b">
        <v>0</v>
      </c>
      <c r="O3169">
        <v>34</v>
      </c>
      <c r="P3169" t="b">
        <v>1</v>
      </c>
      <c r="Q3169" t="s">
        <v>8269</v>
      </c>
      <c r="R3169" s="10" t="s">
        <v>8315</v>
      </c>
      <c r="S3169" t="s">
        <v>8316</v>
      </c>
      <c r="T3169">
        <f t="shared" si="252"/>
        <v>102</v>
      </c>
      <c r="U3169">
        <f t="shared" si="253"/>
        <v>150.15</v>
      </c>
    </row>
    <row r="3170" spans="1:21" ht="43.5" x14ac:dyDescent="0.35">
      <c r="A3170">
        <v>3527</v>
      </c>
      <c r="B3170" s="3" t="s">
        <v>3526</v>
      </c>
      <c r="C3170" s="3" t="s">
        <v>7637</v>
      </c>
      <c r="D3170" s="6">
        <v>6000</v>
      </c>
      <c r="E3170" s="8">
        <v>7015</v>
      </c>
      <c r="F3170" t="s">
        <v>8218</v>
      </c>
      <c r="G3170" t="s">
        <v>8223</v>
      </c>
      <c r="H3170" t="s">
        <v>8245</v>
      </c>
      <c r="I3170">
        <v>1436587140</v>
      </c>
      <c r="J3170">
        <v>1434069205</v>
      </c>
      <c r="K3170" s="14">
        <f t="shared" si="250"/>
        <v>42167.023206018523</v>
      </c>
      <c r="L3170" s="13">
        <f t="shared" si="249"/>
        <v>2015</v>
      </c>
      <c r="M3170" s="14">
        <f t="shared" si="251"/>
        <v>42196.165972222225</v>
      </c>
      <c r="N3170" t="b">
        <v>0</v>
      </c>
      <c r="O3170">
        <v>86</v>
      </c>
      <c r="P3170" t="b">
        <v>1</v>
      </c>
      <c r="Q3170" t="s">
        <v>8269</v>
      </c>
      <c r="R3170" s="10" t="s">
        <v>8315</v>
      </c>
      <c r="S3170" t="s">
        <v>8316</v>
      </c>
      <c r="T3170">
        <f t="shared" si="252"/>
        <v>117</v>
      </c>
      <c r="U3170">
        <f t="shared" si="253"/>
        <v>81.569999999999993</v>
      </c>
    </row>
    <row r="3171" spans="1:21" ht="43.5" x14ac:dyDescent="0.35">
      <c r="A3171">
        <v>3337</v>
      </c>
      <c r="B3171" s="3" t="s">
        <v>3337</v>
      </c>
      <c r="C3171" s="3" t="s">
        <v>7447</v>
      </c>
      <c r="D3171" s="6">
        <v>2500</v>
      </c>
      <c r="E3171" s="8">
        <v>2755</v>
      </c>
      <c r="F3171" t="s">
        <v>8218</v>
      </c>
      <c r="G3171" t="s">
        <v>8224</v>
      </c>
      <c r="H3171" t="s">
        <v>8246</v>
      </c>
      <c r="I3171">
        <v>1412974800</v>
      </c>
      <c r="J3171">
        <v>1411109167</v>
      </c>
      <c r="K3171" s="14">
        <f t="shared" si="250"/>
        <v>41901.282025462962</v>
      </c>
      <c r="L3171" s="13">
        <f t="shared" si="249"/>
        <v>2014</v>
      </c>
      <c r="M3171" s="14">
        <f t="shared" si="251"/>
        <v>41922.875</v>
      </c>
      <c r="N3171" t="b">
        <v>0</v>
      </c>
      <c r="O3171">
        <v>34</v>
      </c>
      <c r="P3171" t="b">
        <v>1</v>
      </c>
      <c r="Q3171" t="s">
        <v>8269</v>
      </c>
      <c r="R3171" s="10" t="s">
        <v>8315</v>
      </c>
      <c r="S3171" t="s">
        <v>8316</v>
      </c>
      <c r="T3171">
        <f t="shared" si="252"/>
        <v>110</v>
      </c>
      <c r="U3171">
        <f t="shared" si="253"/>
        <v>81.03</v>
      </c>
    </row>
    <row r="3172" spans="1:21" ht="43.5" x14ac:dyDescent="0.35">
      <c r="A3172">
        <v>3740</v>
      </c>
      <c r="B3172" s="3" t="s">
        <v>3737</v>
      </c>
      <c r="C3172" s="3" t="s">
        <v>7850</v>
      </c>
      <c r="D3172" s="6">
        <v>2000</v>
      </c>
      <c r="E3172" s="8">
        <v>358</v>
      </c>
      <c r="F3172" t="s">
        <v>8220</v>
      </c>
      <c r="G3172" t="s">
        <v>8223</v>
      </c>
      <c r="H3172" t="s">
        <v>8245</v>
      </c>
      <c r="I3172">
        <v>1407808438</v>
      </c>
      <c r="J3172">
        <v>1405217355</v>
      </c>
      <c r="K3172" s="14">
        <f t="shared" si="250"/>
        <v>41833.089756944442</v>
      </c>
      <c r="L3172" s="13">
        <f t="shared" si="249"/>
        <v>2014</v>
      </c>
      <c r="M3172" s="14">
        <f t="shared" si="251"/>
        <v>41863.079143518517</v>
      </c>
      <c r="N3172" t="b">
        <v>0</v>
      </c>
      <c r="O3172">
        <v>14</v>
      </c>
      <c r="P3172" t="b">
        <v>0</v>
      </c>
      <c r="Q3172" t="s">
        <v>8269</v>
      </c>
      <c r="R3172" s="10" t="s">
        <v>8315</v>
      </c>
      <c r="S3172" t="s">
        <v>8316</v>
      </c>
      <c r="T3172">
        <f t="shared" si="252"/>
        <v>18</v>
      </c>
      <c r="U3172">
        <f t="shared" si="253"/>
        <v>25.57</v>
      </c>
    </row>
    <row r="3173" spans="1:21" ht="43.5" x14ac:dyDescent="0.35">
      <c r="A3173">
        <v>4106</v>
      </c>
      <c r="B3173" s="3" t="s">
        <v>4102</v>
      </c>
      <c r="C3173" s="3" t="s">
        <v>8209</v>
      </c>
      <c r="D3173" s="6">
        <v>5000</v>
      </c>
      <c r="E3173" s="8">
        <v>3530</v>
      </c>
      <c r="F3173" t="s">
        <v>8220</v>
      </c>
      <c r="G3173" t="s">
        <v>8223</v>
      </c>
      <c r="H3173" t="s">
        <v>8245</v>
      </c>
      <c r="I3173">
        <v>1427936400</v>
      </c>
      <c r="J3173">
        <v>1424221866</v>
      </c>
      <c r="K3173" s="14">
        <f t="shared" si="250"/>
        <v>42053.049375000002</v>
      </c>
      <c r="L3173" s="13">
        <f t="shared" si="249"/>
        <v>2015</v>
      </c>
      <c r="M3173" s="14">
        <f t="shared" si="251"/>
        <v>42096.041666666672</v>
      </c>
      <c r="N3173" t="b">
        <v>0</v>
      </c>
      <c r="O3173">
        <v>33</v>
      </c>
      <c r="P3173" t="b">
        <v>0</v>
      </c>
      <c r="Q3173" t="s">
        <v>8269</v>
      </c>
      <c r="R3173" s="10" t="s">
        <v>8315</v>
      </c>
      <c r="S3173" t="s">
        <v>8316</v>
      </c>
      <c r="T3173">
        <f t="shared" si="252"/>
        <v>71</v>
      </c>
      <c r="U3173">
        <f t="shared" si="253"/>
        <v>106.97</v>
      </c>
    </row>
    <row r="3174" spans="1:21" ht="43.5" x14ac:dyDescent="0.35">
      <c r="A3174">
        <v>3826</v>
      </c>
      <c r="B3174" s="3" t="s">
        <v>3823</v>
      </c>
      <c r="C3174" s="3" t="s">
        <v>7935</v>
      </c>
      <c r="D3174" s="6">
        <v>600</v>
      </c>
      <c r="E3174" s="8">
        <v>715</v>
      </c>
      <c r="F3174" t="s">
        <v>8218</v>
      </c>
      <c r="G3174" t="s">
        <v>8224</v>
      </c>
      <c r="H3174" t="s">
        <v>8246</v>
      </c>
      <c r="I3174">
        <v>1430993394</v>
      </c>
      <c r="J3174">
        <v>1428401394</v>
      </c>
      <c r="K3174" s="14">
        <f t="shared" si="250"/>
        <v>42101.423541666663</v>
      </c>
      <c r="L3174" s="13">
        <f t="shared" si="249"/>
        <v>2015</v>
      </c>
      <c r="M3174" s="14">
        <f t="shared" si="251"/>
        <v>42131.423541666663</v>
      </c>
      <c r="N3174" t="b">
        <v>0</v>
      </c>
      <c r="O3174">
        <v>26</v>
      </c>
      <c r="P3174" t="b">
        <v>1</v>
      </c>
      <c r="Q3174" t="s">
        <v>8269</v>
      </c>
      <c r="R3174" s="10" t="s">
        <v>8315</v>
      </c>
      <c r="S3174" t="s">
        <v>8316</v>
      </c>
      <c r="T3174">
        <f t="shared" si="252"/>
        <v>119</v>
      </c>
      <c r="U3174">
        <f t="shared" si="253"/>
        <v>27.5</v>
      </c>
    </row>
    <row r="3175" spans="1:21" ht="43.5" x14ac:dyDescent="0.35">
      <c r="A3175">
        <v>3901</v>
      </c>
      <c r="B3175" s="3" t="s">
        <v>3898</v>
      </c>
      <c r="C3175" s="3" t="s">
        <v>8009</v>
      </c>
      <c r="D3175" s="6">
        <v>3000</v>
      </c>
      <c r="E3175" s="8">
        <v>25</v>
      </c>
      <c r="F3175" t="s">
        <v>8220</v>
      </c>
      <c r="G3175" t="s">
        <v>8223</v>
      </c>
      <c r="H3175" t="s">
        <v>8245</v>
      </c>
      <c r="I3175">
        <v>1450554599</v>
      </c>
      <c r="J3175">
        <v>1447098599</v>
      </c>
      <c r="K3175" s="14">
        <f t="shared" si="250"/>
        <v>42317.826377314821</v>
      </c>
      <c r="L3175" s="13">
        <f t="shared" si="249"/>
        <v>2015</v>
      </c>
      <c r="M3175" s="14">
        <f t="shared" si="251"/>
        <v>42357.826377314821</v>
      </c>
      <c r="N3175" t="b">
        <v>0</v>
      </c>
      <c r="O3175">
        <v>1</v>
      </c>
      <c r="P3175" t="b">
        <v>0</v>
      </c>
      <c r="Q3175" t="s">
        <v>8269</v>
      </c>
      <c r="R3175" s="10" t="s">
        <v>8315</v>
      </c>
      <c r="S3175" t="s">
        <v>8316</v>
      </c>
      <c r="T3175">
        <f t="shared" si="252"/>
        <v>1</v>
      </c>
      <c r="U3175">
        <f t="shared" si="253"/>
        <v>25</v>
      </c>
    </row>
    <row r="3176" spans="1:21" ht="58" x14ac:dyDescent="0.35">
      <c r="A3176">
        <v>3687</v>
      </c>
      <c r="B3176" s="3" t="s">
        <v>3684</v>
      </c>
      <c r="C3176" s="3" t="s">
        <v>7797</v>
      </c>
      <c r="D3176" s="6">
        <v>5000</v>
      </c>
      <c r="E3176" s="8">
        <v>5012.25</v>
      </c>
      <c r="F3176" t="s">
        <v>8218</v>
      </c>
      <c r="G3176" t="s">
        <v>8223</v>
      </c>
      <c r="H3176" t="s">
        <v>8245</v>
      </c>
      <c r="I3176">
        <v>1403846055</v>
      </c>
      <c r="J3176">
        <v>1401254055</v>
      </c>
      <c r="K3176" s="14">
        <f t="shared" si="250"/>
        <v>41787.218229166669</v>
      </c>
      <c r="L3176" s="13">
        <f t="shared" si="249"/>
        <v>2014</v>
      </c>
      <c r="M3176" s="14">
        <f t="shared" si="251"/>
        <v>41817.218229166669</v>
      </c>
      <c r="N3176" t="b">
        <v>0</v>
      </c>
      <c r="O3176">
        <v>25</v>
      </c>
      <c r="P3176" t="b">
        <v>1</v>
      </c>
      <c r="Q3176" t="s">
        <v>8269</v>
      </c>
      <c r="R3176" s="10" t="s">
        <v>8315</v>
      </c>
      <c r="S3176" t="s">
        <v>8316</v>
      </c>
      <c r="T3176">
        <f t="shared" si="252"/>
        <v>100</v>
      </c>
      <c r="U3176">
        <f t="shared" si="253"/>
        <v>200.49</v>
      </c>
    </row>
    <row r="3177" spans="1:21" ht="43.5" x14ac:dyDescent="0.35">
      <c r="A3177">
        <v>4083</v>
      </c>
      <c r="B3177" s="3" t="s">
        <v>4079</v>
      </c>
      <c r="C3177" s="3" t="s">
        <v>8186</v>
      </c>
      <c r="D3177" s="6">
        <v>3500</v>
      </c>
      <c r="E3177" s="8">
        <v>759</v>
      </c>
      <c r="F3177" t="s">
        <v>8220</v>
      </c>
      <c r="G3177" t="s">
        <v>8223</v>
      </c>
      <c r="H3177" t="s">
        <v>8245</v>
      </c>
      <c r="I3177">
        <v>1452795416</v>
      </c>
      <c r="J3177">
        <v>1450203416</v>
      </c>
      <c r="K3177" s="14">
        <f t="shared" si="250"/>
        <v>42353.761759259258</v>
      </c>
      <c r="L3177" s="13">
        <f t="shared" si="249"/>
        <v>2015</v>
      </c>
      <c r="M3177" s="14">
        <f t="shared" si="251"/>
        <v>42383.761759259258</v>
      </c>
      <c r="N3177" t="b">
        <v>0</v>
      </c>
      <c r="O3177">
        <v>6</v>
      </c>
      <c r="P3177" t="b">
        <v>0</v>
      </c>
      <c r="Q3177" t="s">
        <v>8269</v>
      </c>
      <c r="R3177" s="10" t="s">
        <v>8315</v>
      </c>
      <c r="S3177" t="s">
        <v>8316</v>
      </c>
      <c r="T3177">
        <f t="shared" si="252"/>
        <v>22</v>
      </c>
      <c r="U3177">
        <f t="shared" si="253"/>
        <v>126.5</v>
      </c>
    </row>
    <row r="3178" spans="1:21" ht="43.5" x14ac:dyDescent="0.35">
      <c r="A3178">
        <v>4039</v>
      </c>
      <c r="B3178" s="3" t="s">
        <v>4035</v>
      </c>
      <c r="C3178" s="3" t="s">
        <v>8143</v>
      </c>
      <c r="D3178" s="6">
        <v>500</v>
      </c>
      <c r="E3178" s="8">
        <v>300</v>
      </c>
      <c r="F3178" t="s">
        <v>8220</v>
      </c>
      <c r="G3178" t="s">
        <v>8223</v>
      </c>
      <c r="H3178" t="s">
        <v>8245</v>
      </c>
      <c r="I3178">
        <v>1448949540</v>
      </c>
      <c r="J3178">
        <v>1446048367</v>
      </c>
      <c r="K3178" s="14">
        <f t="shared" si="250"/>
        <v>42305.670914351853</v>
      </c>
      <c r="L3178" s="13">
        <f t="shared" si="249"/>
        <v>2015</v>
      </c>
      <c r="M3178" s="14">
        <f t="shared" si="251"/>
        <v>42339.249305555553</v>
      </c>
      <c r="N3178" t="b">
        <v>0</v>
      </c>
      <c r="O3178">
        <v>5</v>
      </c>
      <c r="P3178" t="b">
        <v>0</v>
      </c>
      <c r="Q3178" t="s">
        <v>8269</v>
      </c>
      <c r="R3178" s="10" t="s">
        <v>8315</v>
      </c>
      <c r="S3178" t="s">
        <v>8316</v>
      </c>
      <c r="T3178">
        <f t="shared" si="252"/>
        <v>60</v>
      </c>
      <c r="U3178">
        <f t="shared" si="253"/>
        <v>60</v>
      </c>
    </row>
    <row r="3179" spans="1:21" ht="29" x14ac:dyDescent="0.35">
      <c r="A3179">
        <v>3167</v>
      </c>
      <c r="B3179" s="3" t="s">
        <v>3167</v>
      </c>
      <c r="C3179" s="3" t="s">
        <v>7277</v>
      </c>
      <c r="D3179" s="6">
        <v>3000</v>
      </c>
      <c r="E3179" s="8">
        <v>3485</v>
      </c>
      <c r="F3179" t="s">
        <v>8218</v>
      </c>
      <c r="G3179" t="s">
        <v>8223</v>
      </c>
      <c r="H3179" t="s">
        <v>8245</v>
      </c>
      <c r="I3179">
        <v>1406952781</v>
      </c>
      <c r="J3179">
        <v>1405743181</v>
      </c>
      <c r="K3179" s="14">
        <f t="shared" si="250"/>
        <v>41839.175706018519</v>
      </c>
      <c r="L3179" s="13">
        <f t="shared" si="249"/>
        <v>2014</v>
      </c>
      <c r="M3179" s="14">
        <f t="shared" si="251"/>
        <v>41853.175706018519</v>
      </c>
      <c r="N3179" t="b">
        <v>1</v>
      </c>
      <c r="O3179">
        <v>55</v>
      </c>
      <c r="P3179" t="b">
        <v>1</v>
      </c>
      <c r="Q3179" t="s">
        <v>8269</v>
      </c>
      <c r="R3179" s="10" t="s">
        <v>8315</v>
      </c>
      <c r="S3179" t="s">
        <v>8316</v>
      </c>
      <c r="T3179">
        <f t="shared" si="252"/>
        <v>116</v>
      </c>
      <c r="U3179">
        <f t="shared" si="253"/>
        <v>63.36</v>
      </c>
    </row>
    <row r="3180" spans="1:21" ht="29" x14ac:dyDescent="0.35">
      <c r="A3180">
        <v>528</v>
      </c>
      <c r="B3180" s="3" t="s">
        <v>529</v>
      </c>
      <c r="C3180" s="3" t="s">
        <v>4638</v>
      </c>
      <c r="D3180" s="6">
        <v>1150</v>
      </c>
      <c r="E3180" s="8">
        <v>1330</v>
      </c>
      <c r="F3180" t="s">
        <v>8218</v>
      </c>
      <c r="G3180" t="s">
        <v>8223</v>
      </c>
      <c r="H3180" t="s">
        <v>8245</v>
      </c>
      <c r="I3180">
        <v>1434921600</v>
      </c>
      <c r="J3180">
        <v>1433109907</v>
      </c>
      <c r="K3180" s="14">
        <f t="shared" si="250"/>
        <v>42155.920219907406</v>
      </c>
      <c r="L3180" s="13">
        <f t="shared" si="249"/>
        <v>2015</v>
      </c>
      <c r="M3180" s="14">
        <f t="shared" si="251"/>
        <v>42176.888888888891</v>
      </c>
      <c r="N3180" t="b">
        <v>0</v>
      </c>
      <c r="O3180">
        <v>30</v>
      </c>
      <c r="P3180" t="b">
        <v>1</v>
      </c>
      <c r="Q3180" t="s">
        <v>8269</v>
      </c>
      <c r="R3180" s="10" t="s">
        <v>8315</v>
      </c>
      <c r="S3180" t="s">
        <v>8316</v>
      </c>
      <c r="T3180">
        <f t="shared" si="252"/>
        <v>116</v>
      </c>
      <c r="U3180">
        <f t="shared" si="253"/>
        <v>44.33</v>
      </c>
    </row>
    <row r="3181" spans="1:21" ht="43.5" x14ac:dyDescent="0.35">
      <c r="A3181">
        <v>2905</v>
      </c>
      <c r="B3181" s="3" t="s">
        <v>2905</v>
      </c>
      <c r="C3181" s="3" t="s">
        <v>7015</v>
      </c>
      <c r="D3181" s="6">
        <v>3500</v>
      </c>
      <c r="E3181" s="8">
        <v>622</v>
      </c>
      <c r="F3181" t="s">
        <v>8220</v>
      </c>
      <c r="G3181" t="s">
        <v>8223</v>
      </c>
      <c r="H3181" t="s">
        <v>8245</v>
      </c>
      <c r="I3181">
        <v>1473211313</v>
      </c>
      <c r="J3181">
        <v>1472001713</v>
      </c>
      <c r="K3181" s="14">
        <f t="shared" si="250"/>
        <v>42606.056863425925</v>
      </c>
      <c r="L3181" s="13">
        <f t="shared" si="249"/>
        <v>2016</v>
      </c>
      <c r="M3181" s="14">
        <f t="shared" si="251"/>
        <v>42620.056863425925</v>
      </c>
      <c r="N3181" t="b">
        <v>0</v>
      </c>
      <c r="O3181">
        <v>17</v>
      </c>
      <c r="P3181" t="b">
        <v>0</v>
      </c>
      <c r="Q3181" t="s">
        <v>8269</v>
      </c>
      <c r="R3181" s="10" t="s">
        <v>8315</v>
      </c>
      <c r="S3181" t="s">
        <v>8316</v>
      </c>
      <c r="T3181">
        <f t="shared" si="252"/>
        <v>18</v>
      </c>
      <c r="U3181">
        <f t="shared" si="253"/>
        <v>36.590000000000003</v>
      </c>
    </row>
    <row r="3182" spans="1:21" ht="43.5" x14ac:dyDescent="0.35">
      <c r="A3182">
        <v>3292</v>
      </c>
      <c r="B3182" s="3" t="s">
        <v>3292</v>
      </c>
      <c r="C3182" s="3" t="s">
        <v>7402</v>
      </c>
      <c r="D3182" s="6">
        <v>101</v>
      </c>
      <c r="E3182" s="8">
        <v>289</v>
      </c>
      <c r="F3182" t="s">
        <v>8218</v>
      </c>
      <c r="G3182" t="s">
        <v>8224</v>
      </c>
      <c r="H3182" t="s">
        <v>8246</v>
      </c>
      <c r="I3182">
        <v>1449257348</v>
      </c>
      <c r="J3182">
        <v>1444069748</v>
      </c>
      <c r="K3182" s="14">
        <f t="shared" si="250"/>
        <v>42282.770231481481</v>
      </c>
      <c r="L3182" s="13">
        <f t="shared" si="249"/>
        <v>2015</v>
      </c>
      <c r="M3182" s="14">
        <f t="shared" si="251"/>
        <v>42342.811898148153</v>
      </c>
      <c r="N3182" t="b">
        <v>0</v>
      </c>
      <c r="O3182">
        <v>15</v>
      </c>
      <c r="P3182" t="b">
        <v>1</v>
      </c>
      <c r="Q3182" t="s">
        <v>8269</v>
      </c>
      <c r="R3182" s="10" t="s">
        <v>8315</v>
      </c>
      <c r="S3182" t="s">
        <v>8316</v>
      </c>
      <c r="T3182">
        <f t="shared" si="252"/>
        <v>286</v>
      </c>
      <c r="U3182">
        <f t="shared" si="253"/>
        <v>19.27</v>
      </c>
    </row>
    <row r="3183" spans="1:21" ht="43.5" x14ac:dyDescent="0.35">
      <c r="A3183">
        <v>3502</v>
      </c>
      <c r="B3183" s="3" t="s">
        <v>3501</v>
      </c>
      <c r="C3183" s="3" t="s">
        <v>7612</v>
      </c>
      <c r="D3183" s="6">
        <v>4000</v>
      </c>
      <c r="E3183" s="8">
        <v>4216</v>
      </c>
      <c r="F3183" t="s">
        <v>8218</v>
      </c>
      <c r="G3183" t="s">
        <v>8223</v>
      </c>
      <c r="H3183" t="s">
        <v>8245</v>
      </c>
      <c r="I3183">
        <v>1458100740</v>
      </c>
      <c r="J3183">
        <v>1456862924</v>
      </c>
      <c r="K3183" s="14">
        <f t="shared" si="250"/>
        <v>42430.839398148149</v>
      </c>
      <c r="L3183" s="13">
        <f t="shared" si="249"/>
        <v>2016</v>
      </c>
      <c r="M3183" s="14">
        <f t="shared" si="251"/>
        <v>42445.165972222225</v>
      </c>
      <c r="N3183" t="b">
        <v>0</v>
      </c>
      <c r="O3183">
        <v>31</v>
      </c>
      <c r="P3183" t="b">
        <v>1</v>
      </c>
      <c r="Q3183" t="s">
        <v>8269</v>
      </c>
      <c r="R3183" s="10" t="s">
        <v>8315</v>
      </c>
      <c r="S3183" t="s">
        <v>8316</v>
      </c>
      <c r="T3183">
        <f t="shared" si="252"/>
        <v>105</v>
      </c>
      <c r="U3183">
        <f t="shared" si="253"/>
        <v>136</v>
      </c>
    </row>
    <row r="3184" spans="1:21" ht="43.5" x14ac:dyDescent="0.35">
      <c r="A3184">
        <v>3471</v>
      </c>
      <c r="B3184" s="3" t="s">
        <v>3470</v>
      </c>
      <c r="C3184" s="3" t="s">
        <v>7581</v>
      </c>
      <c r="D3184" s="6">
        <v>500</v>
      </c>
      <c r="E3184" s="8">
        <v>1073</v>
      </c>
      <c r="F3184" t="s">
        <v>8218</v>
      </c>
      <c r="G3184" t="s">
        <v>8224</v>
      </c>
      <c r="H3184" t="s">
        <v>8246</v>
      </c>
      <c r="I3184">
        <v>1409515200</v>
      </c>
      <c r="J3184">
        <v>1405971690</v>
      </c>
      <c r="K3184" s="14">
        <f t="shared" si="250"/>
        <v>41841.820486111108</v>
      </c>
      <c r="L3184" s="13">
        <f t="shared" si="249"/>
        <v>2014</v>
      </c>
      <c r="M3184" s="14">
        <f t="shared" si="251"/>
        <v>41882.833333333336</v>
      </c>
      <c r="N3184" t="b">
        <v>0</v>
      </c>
      <c r="O3184">
        <v>30</v>
      </c>
      <c r="P3184" t="b">
        <v>1</v>
      </c>
      <c r="Q3184" t="s">
        <v>8269</v>
      </c>
      <c r="R3184" s="10" t="s">
        <v>8315</v>
      </c>
      <c r="S3184" t="s">
        <v>8316</v>
      </c>
      <c r="T3184">
        <f t="shared" si="252"/>
        <v>215</v>
      </c>
      <c r="U3184">
        <f t="shared" si="253"/>
        <v>35.770000000000003</v>
      </c>
    </row>
    <row r="3185" spans="1:21" ht="43.5" x14ac:dyDescent="0.35">
      <c r="A3185">
        <v>1298</v>
      </c>
      <c r="B3185" s="3" t="s">
        <v>1299</v>
      </c>
      <c r="C3185" s="3" t="s">
        <v>5408</v>
      </c>
      <c r="D3185" s="6">
        <v>2000</v>
      </c>
      <c r="E3185" s="8">
        <v>2093</v>
      </c>
      <c r="F3185" t="s">
        <v>8218</v>
      </c>
      <c r="G3185" t="s">
        <v>8224</v>
      </c>
      <c r="H3185" t="s">
        <v>8246</v>
      </c>
      <c r="I3185">
        <v>1461860432</v>
      </c>
      <c r="J3185">
        <v>1459268432</v>
      </c>
      <c r="K3185" s="14">
        <f t="shared" si="250"/>
        <v>42458.680925925932</v>
      </c>
      <c r="L3185" s="13">
        <f t="shared" si="249"/>
        <v>2016</v>
      </c>
      <c r="M3185" s="14">
        <f t="shared" si="251"/>
        <v>42488.680925925932</v>
      </c>
      <c r="N3185" t="b">
        <v>0</v>
      </c>
      <c r="O3185">
        <v>33</v>
      </c>
      <c r="P3185" t="b">
        <v>1</v>
      </c>
      <c r="Q3185" t="s">
        <v>8269</v>
      </c>
      <c r="R3185" s="10" t="s">
        <v>8315</v>
      </c>
      <c r="S3185" t="s">
        <v>8316</v>
      </c>
      <c r="T3185">
        <f t="shared" si="252"/>
        <v>105</v>
      </c>
      <c r="U3185">
        <f t="shared" si="253"/>
        <v>63.42</v>
      </c>
    </row>
    <row r="3186" spans="1:21" ht="58" x14ac:dyDescent="0.35">
      <c r="A3186">
        <v>4066</v>
      </c>
      <c r="B3186" s="3" t="s">
        <v>4062</v>
      </c>
      <c r="C3186" s="3" t="s">
        <v>8170</v>
      </c>
      <c r="D3186" s="6">
        <v>15000</v>
      </c>
      <c r="E3186" s="8">
        <v>25</v>
      </c>
      <c r="F3186" t="s">
        <v>8220</v>
      </c>
      <c r="G3186" t="s">
        <v>8223</v>
      </c>
      <c r="H3186" t="s">
        <v>8245</v>
      </c>
      <c r="I3186">
        <v>1463619388</v>
      </c>
      <c r="J3186">
        <v>1461027388</v>
      </c>
      <c r="K3186" s="14">
        <f t="shared" si="250"/>
        <v>42479.039212962962</v>
      </c>
      <c r="L3186" s="13">
        <f t="shared" si="249"/>
        <v>2016</v>
      </c>
      <c r="M3186" s="14">
        <f t="shared" si="251"/>
        <v>42509.039212962962</v>
      </c>
      <c r="N3186" t="b">
        <v>0</v>
      </c>
      <c r="O3186">
        <v>1</v>
      </c>
      <c r="P3186" t="b">
        <v>0</v>
      </c>
      <c r="Q3186" t="s">
        <v>8269</v>
      </c>
      <c r="R3186" s="10" t="s">
        <v>8315</v>
      </c>
      <c r="S3186" t="s">
        <v>8316</v>
      </c>
      <c r="T3186">
        <f t="shared" si="252"/>
        <v>0</v>
      </c>
      <c r="U3186">
        <f t="shared" si="253"/>
        <v>25</v>
      </c>
    </row>
    <row r="3187" spans="1:21" ht="43.5" x14ac:dyDescent="0.35">
      <c r="A3187">
        <v>2969</v>
      </c>
      <c r="B3187" s="3" t="s">
        <v>2969</v>
      </c>
      <c r="C3187" s="3" t="s">
        <v>7079</v>
      </c>
      <c r="D3187" s="6">
        <v>1000</v>
      </c>
      <c r="E3187" s="8">
        <v>1625</v>
      </c>
      <c r="F3187" t="s">
        <v>8218</v>
      </c>
      <c r="G3187" t="s">
        <v>8228</v>
      </c>
      <c r="H3187" t="s">
        <v>8250</v>
      </c>
      <c r="I3187">
        <v>1430693460</v>
      </c>
      <c r="J3187">
        <v>1428087153</v>
      </c>
      <c r="K3187" s="14">
        <f t="shared" si="250"/>
        <v>42097.786493055552</v>
      </c>
      <c r="L3187" s="13">
        <f t="shared" si="249"/>
        <v>2015</v>
      </c>
      <c r="M3187" s="14">
        <f t="shared" si="251"/>
        <v>42127.952083333337</v>
      </c>
      <c r="N3187" t="b">
        <v>0</v>
      </c>
      <c r="O3187">
        <v>17</v>
      </c>
      <c r="P3187" t="b">
        <v>1</v>
      </c>
      <c r="Q3187" t="s">
        <v>8269</v>
      </c>
      <c r="R3187" s="10" t="s">
        <v>8315</v>
      </c>
      <c r="S3187" t="s">
        <v>8316</v>
      </c>
      <c r="T3187">
        <f t="shared" si="252"/>
        <v>163</v>
      </c>
      <c r="U3187">
        <f t="shared" si="253"/>
        <v>95.59</v>
      </c>
    </row>
    <row r="3188" spans="1:21" ht="43.5" x14ac:dyDescent="0.35">
      <c r="A3188">
        <v>3686</v>
      </c>
      <c r="B3188" s="3" t="s">
        <v>3683</v>
      </c>
      <c r="C3188" s="3" t="s">
        <v>7796</v>
      </c>
      <c r="D3188" s="6">
        <v>350</v>
      </c>
      <c r="E3188" s="8">
        <v>355</v>
      </c>
      <c r="F3188" t="s">
        <v>8218</v>
      </c>
      <c r="G3188" t="s">
        <v>8223</v>
      </c>
      <c r="H3188" t="s">
        <v>8245</v>
      </c>
      <c r="I3188">
        <v>1440820740</v>
      </c>
      <c r="J3188">
        <v>1439567660</v>
      </c>
      <c r="K3188" s="14">
        <f t="shared" si="250"/>
        <v>42230.662731481483</v>
      </c>
      <c r="L3188" s="13">
        <f t="shared" si="249"/>
        <v>2015</v>
      </c>
      <c r="M3188" s="14">
        <f t="shared" si="251"/>
        <v>42245.165972222225</v>
      </c>
      <c r="N3188" t="b">
        <v>0</v>
      </c>
      <c r="O3188">
        <v>6</v>
      </c>
      <c r="P3188" t="b">
        <v>1</v>
      </c>
      <c r="Q3188" t="s">
        <v>8269</v>
      </c>
      <c r="R3188" s="10" t="s">
        <v>8315</v>
      </c>
      <c r="S3188" t="s">
        <v>8316</v>
      </c>
      <c r="T3188">
        <f t="shared" si="252"/>
        <v>101</v>
      </c>
      <c r="U3188">
        <f t="shared" si="253"/>
        <v>59.17</v>
      </c>
    </row>
    <row r="3189" spans="1:21" ht="43.5" x14ac:dyDescent="0.35">
      <c r="A3189">
        <v>3679</v>
      </c>
      <c r="B3189" s="3" t="s">
        <v>3676</v>
      </c>
      <c r="C3189" s="3" t="s">
        <v>7789</v>
      </c>
      <c r="D3189" s="6">
        <v>2000</v>
      </c>
      <c r="E3189" s="8">
        <v>2202</v>
      </c>
      <c r="F3189" t="s">
        <v>8218</v>
      </c>
      <c r="G3189" t="s">
        <v>8223</v>
      </c>
      <c r="H3189" t="s">
        <v>8245</v>
      </c>
      <c r="I3189">
        <v>1404190740</v>
      </c>
      <c r="J3189">
        <v>1401214581</v>
      </c>
      <c r="K3189" s="14">
        <f t="shared" si="250"/>
        <v>41786.761354166665</v>
      </c>
      <c r="L3189" s="13">
        <f t="shared" si="249"/>
        <v>2014</v>
      </c>
      <c r="M3189" s="14">
        <f t="shared" si="251"/>
        <v>41821.207638888889</v>
      </c>
      <c r="N3189" t="b">
        <v>0</v>
      </c>
      <c r="O3189">
        <v>30</v>
      </c>
      <c r="P3189" t="b">
        <v>1</v>
      </c>
      <c r="Q3189" t="s">
        <v>8269</v>
      </c>
      <c r="R3189" s="10" t="s">
        <v>8315</v>
      </c>
      <c r="S3189" t="s">
        <v>8316</v>
      </c>
      <c r="T3189">
        <f t="shared" si="252"/>
        <v>110</v>
      </c>
      <c r="U3189">
        <f t="shared" si="253"/>
        <v>73.400000000000006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4">
        <f t="shared" si="250"/>
        <v>42144.415532407409</v>
      </c>
      <c r="L3190" s="13">
        <f t="shared" si="249"/>
        <v>2015</v>
      </c>
      <c r="M3190" s="14">
        <f t="shared" si="251"/>
        <v>42165.415532407409</v>
      </c>
      <c r="N3190" t="b">
        <v>0</v>
      </c>
      <c r="O3190">
        <v>9</v>
      </c>
      <c r="P3190" t="b">
        <v>0</v>
      </c>
      <c r="Q3190" t="s">
        <v>8303</v>
      </c>
      <c r="R3190" s="10" t="s">
        <v>8315</v>
      </c>
      <c r="S3190" t="s">
        <v>8357</v>
      </c>
      <c r="T3190">
        <f t="shared" si="252"/>
        <v>65</v>
      </c>
      <c r="U3190">
        <f t="shared" si="253"/>
        <v>14.44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4">
        <f t="shared" si="250"/>
        <v>42118.346435185187</v>
      </c>
      <c r="L3191" s="13">
        <f t="shared" si="249"/>
        <v>2015</v>
      </c>
      <c r="M3191" s="14">
        <f t="shared" si="251"/>
        <v>42148.346435185187</v>
      </c>
      <c r="N3191" t="b">
        <v>0</v>
      </c>
      <c r="O3191">
        <v>19</v>
      </c>
      <c r="P3191" t="b">
        <v>0</v>
      </c>
      <c r="Q3191" t="s">
        <v>8303</v>
      </c>
      <c r="R3191" s="10" t="s">
        <v>8315</v>
      </c>
      <c r="S3191" t="s">
        <v>8357</v>
      </c>
      <c r="T3191">
        <f t="shared" si="252"/>
        <v>12</v>
      </c>
      <c r="U3191">
        <f t="shared" si="253"/>
        <v>356.84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4">
        <f t="shared" si="250"/>
        <v>42683.151331018518</v>
      </c>
      <c r="L3192" s="13">
        <f t="shared" si="249"/>
        <v>2016</v>
      </c>
      <c r="M3192" s="14">
        <f t="shared" si="251"/>
        <v>42713.192997685182</v>
      </c>
      <c r="N3192" t="b">
        <v>0</v>
      </c>
      <c r="O3192">
        <v>0</v>
      </c>
      <c r="P3192" t="b">
        <v>0</v>
      </c>
      <c r="Q3192" t="s">
        <v>8303</v>
      </c>
      <c r="R3192" s="10" t="s">
        <v>8315</v>
      </c>
      <c r="S3192" t="s">
        <v>8357</v>
      </c>
      <c r="T3192">
        <f t="shared" si="252"/>
        <v>0</v>
      </c>
      <c r="U3192">
        <f t="shared" si="253"/>
        <v>0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4">
        <f t="shared" si="250"/>
        <v>42538.755428240736</v>
      </c>
      <c r="L3193" s="13">
        <f t="shared" si="249"/>
        <v>2016</v>
      </c>
      <c r="M3193" s="14">
        <f t="shared" si="251"/>
        <v>42598.755428240736</v>
      </c>
      <c r="N3193" t="b">
        <v>0</v>
      </c>
      <c r="O3193">
        <v>4</v>
      </c>
      <c r="P3193" t="b">
        <v>0</v>
      </c>
      <c r="Q3193" t="s">
        <v>8303</v>
      </c>
      <c r="R3193" s="10" t="s">
        <v>8315</v>
      </c>
      <c r="S3193" t="s">
        <v>8357</v>
      </c>
      <c r="T3193">
        <f t="shared" si="252"/>
        <v>4</v>
      </c>
      <c r="U3193">
        <f t="shared" si="253"/>
        <v>37.75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4">
        <f t="shared" si="250"/>
        <v>42018.94049768518</v>
      </c>
      <c r="L3194" s="13">
        <f t="shared" si="249"/>
        <v>2015</v>
      </c>
      <c r="M3194" s="14">
        <f t="shared" si="251"/>
        <v>42063.916666666672</v>
      </c>
      <c r="N3194" t="b">
        <v>0</v>
      </c>
      <c r="O3194">
        <v>8</v>
      </c>
      <c r="P3194" t="b">
        <v>0</v>
      </c>
      <c r="Q3194" t="s">
        <v>8303</v>
      </c>
      <c r="R3194" s="10" t="s">
        <v>8315</v>
      </c>
      <c r="S3194" t="s">
        <v>8357</v>
      </c>
      <c r="T3194">
        <f t="shared" si="252"/>
        <v>1</v>
      </c>
      <c r="U3194">
        <f t="shared" si="253"/>
        <v>12.75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4">
        <f t="shared" si="250"/>
        <v>42010.968240740738</v>
      </c>
      <c r="L3195" s="13">
        <f t="shared" si="249"/>
        <v>2015</v>
      </c>
      <c r="M3195" s="14">
        <f t="shared" si="251"/>
        <v>42055.968240740738</v>
      </c>
      <c r="N3195" t="b">
        <v>0</v>
      </c>
      <c r="O3195">
        <v>24</v>
      </c>
      <c r="P3195" t="b">
        <v>0</v>
      </c>
      <c r="Q3195" t="s">
        <v>8303</v>
      </c>
      <c r="R3195" s="10" t="s">
        <v>8315</v>
      </c>
      <c r="S3195" t="s">
        <v>8357</v>
      </c>
      <c r="T3195">
        <f t="shared" si="252"/>
        <v>12</v>
      </c>
      <c r="U3195">
        <f t="shared" si="253"/>
        <v>24.46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4">
        <f t="shared" si="250"/>
        <v>42182.062476851846</v>
      </c>
      <c r="L3196" s="13">
        <f t="shared" si="249"/>
        <v>2015</v>
      </c>
      <c r="M3196" s="14">
        <f t="shared" si="251"/>
        <v>42212.062476851846</v>
      </c>
      <c r="N3196" t="b">
        <v>0</v>
      </c>
      <c r="O3196">
        <v>0</v>
      </c>
      <c r="P3196" t="b">
        <v>0</v>
      </c>
      <c r="Q3196" t="s">
        <v>8303</v>
      </c>
      <c r="R3196" s="10" t="s">
        <v>8315</v>
      </c>
      <c r="S3196" t="s">
        <v>8357</v>
      </c>
      <c r="T3196">
        <f t="shared" si="252"/>
        <v>0</v>
      </c>
      <c r="U3196">
        <f t="shared" si="253"/>
        <v>0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4">
        <f t="shared" si="250"/>
        <v>42017.594236111108</v>
      </c>
      <c r="L3197" s="13">
        <f t="shared" si="249"/>
        <v>2015</v>
      </c>
      <c r="M3197" s="14">
        <f t="shared" si="251"/>
        <v>42047.594236111108</v>
      </c>
      <c r="N3197" t="b">
        <v>0</v>
      </c>
      <c r="O3197">
        <v>39</v>
      </c>
      <c r="P3197" t="b">
        <v>0</v>
      </c>
      <c r="Q3197" t="s">
        <v>8303</v>
      </c>
      <c r="R3197" s="10" t="s">
        <v>8315</v>
      </c>
      <c r="S3197" t="s">
        <v>8357</v>
      </c>
      <c r="T3197">
        <f t="shared" si="252"/>
        <v>59</v>
      </c>
      <c r="U3197">
        <f t="shared" si="253"/>
        <v>53.08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4">
        <f t="shared" si="250"/>
        <v>42157.598090277781</v>
      </c>
      <c r="L3198" s="13">
        <f t="shared" si="249"/>
        <v>2015</v>
      </c>
      <c r="M3198" s="14">
        <f t="shared" si="251"/>
        <v>42217.583333333328</v>
      </c>
      <c r="N3198" t="b">
        <v>0</v>
      </c>
      <c r="O3198">
        <v>6</v>
      </c>
      <c r="P3198" t="b">
        <v>0</v>
      </c>
      <c r="Q3198" t="s">
        <v>8303</v>
      </c>
      <c r="R3198" s="10" t="s">
        <v>8315</v>
      </c>
      <c r="S3198" t="s">
        <v>8357</v>
      </c>
      <c r="T3198">
        <f t="shared" si="252"/>
        <v>0</v>
      </c>
      <c r="U3198">
        <f t="shared" si="253"/>
        <v>300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4">
        <f t="shared" si="250"/>
        <v>42009.493263888886</v>
      </c>
      <c r="L3199" s="13">
        <f t="shared" si="249"/>
        <v>2015</v>
      </c>
      <c r="M3199" s="14">
        <f t="shared" si="251"/>
        <v>42039.493263888886</v>
      </c>
      <c r="N3199" t="b">
        <v>0</v>
      </c>
      <c r="O3199">
        <v>4</v>
      </c>
      <c r="P3199" t="b">
        <v>0</v>
      </c>
      <c r="Q3199" t="s">
        <v>8303</v>
      </c>
      <c r="R3199" s="10" t="s">
        <v>8315</v>
      </c>
      <c r="S3199" t="s">
        <v>8357</v>
      </c>
      <c r="T3199">
        <f t="shared" si="252"/>
        <v>11</v>
      </c>
      <c r="U3199">
        <f t="shared" si="253"/>
        <v>286.25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4">
        <f t="shared" si="250"/>
        <v>42013.424502314811</v>
      </c>
      <c r="L3200" s="13">
        <f t="shared" si="249"/>
        <v>2015</v>
      </c>
      <c r="M3200" s="14">
        <f t="shared" si="251"/>
        <v>42051.424502314811</v>
      </c>
      <c r="N3200" t="b">
        <v>0</v>
      </c>
      <c r="O3200">
        <v>3</v>
      </c>
      <c r="P3200" t="b">
        <v>0</v>
      </c>
      <c r="Q3200" t="s">
        <v>8303</v>
      </c>
      <c r="R3200" s="10" t="s">
        <v>8315</v>
      </c>
      <c r="S3200" t="s">
        <v>8357</v>
      </c>
      <c r="T3200">
        <f t="shared" si="252"/>
        <v>0</v>
      </c>
      <c r="U3200">
        <f t="shared" si="253"/>
        <v>36.67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4">
        <f t="shared" si="250"/>
        <v>41858.761782407404</v>
      </c>
      <c r="L3201" s="13">
        <f t="shared" si="249"/>
        <v>2014</v>
      </c>
      <c r="M3201" s="14">
        <f t="shared" si="251"/>
        <v>41888.875</v>
      </c>
      <c r="N3201" t="b">
        <v>0</v>
      </c>
      <c r="O3201">
        <v>53</v>
      </c>
      <c r="P3201" t="b">
        <v>0</v>
      </c>
      <c r="Q3201" t="s">
        <v>8303</v>
      </c>
      <c r="R3201" s="10" t="s">
        <v>8315</v>
      </c>
      <c r="S3201" t="s">
        <v>8357</v>
      </c>
      <c r="T3201">
        <f t="shared" si="252"/>
        <v>52</v>
      </c>
      <c r="U3201">
        <f t="shared" si="253"/>
        <v>49.21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4">
        <f t="shared" si="250"/>
        <v>42460.320613425924</v>
      </c>
      <c r="L3202" s="13">
        <f t="shared" si="249"/>
        <v>2016</v>
      </c>
      <c r="M3202" s="14">
        <f t="shared" si="251"/>
        <v>42490.231944444444</v>
      </c>
      <c r="N3202" t="b">
        <v>0</v>
      </c>
      <c r="O3202">
        <v>1</v>
      </c>
      <c r="P3202" t="b">
        <v>0</v>
      </c>
      <c r="Q3202" t="s">
        <v>8303</v>
      </c>
      <c r="R3202" s="10" t="s">
        <v>8315</v>
      </c>
      <c r="S3202" t="s">
        <v>8357</v>
      </c>
      <c r="T3202">
        <f t="shared" si="252"/>
        <v>0</v>
      </c>
      <c r="U3202">
        <f t="shared" si="253"/>
        <v>1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4">
        <f t="shared" si="250"/>
        <v>41861.767094907409</v>
      </c>
      <c r="L3203" s="13">
        <f t="shared" ref="L3203:L3266" si="254">YEAR(K3203)</f>
        <v>2014</v>
      </c>
      <c r="M3203" s="14">
        <f t="shared" si="251"/>
        <v>41882.767094907409</v>
      </c>
      <c r="N3203" t="b">
        <v>0</v>
      </c>
      <c r="O3203">
        <v>2</v>
      </c>
      <c r="P3203" t="b">
        <v>0</v>
      </c>
      <c r="Q3203" t="s">
        <v>8303</v>
      </c>
      <c r="R3203" s="10" t="s">
        <v>8315</v>
      </c>
      <c r="S3203" t="s">
        <v>8357</v>
      </c>
      <c r="T3203">
        <f t="shared" si="252"/>
        <v>1</v>
      </c>
      <c r="U3203">
        <f t="shared" si="253"/>
        <v>12.5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4">
        <f t="shared" si="250"/>
        <v>42293.853541666671</v>
      </c>
      <c r="L3204" s="13">
        <f t="shared" si="254"/>
        <v>2015</v>
      </c>
      <c r="M3204" s="14">
        <f t="shared" si="251"/>
        <v>42352.249305555553</v>
      </c>
      <c r="N3204" t="b">
        <v>0</v>
      </c>
      <c r="O3204">
        <v>25</v>
      </c>
      <c r="P3204" t="b">
        <v>0</v>
      </c>
      <c r="Q3204" t="s">
        <v>8303</v>
      </c>
      <c r="R3204" s="10" t="s">
        <v>8315</v>
      </c>
      <c r="S3204" t="s">
        <v>8357</v>
      </c>
      <c r="T3204">
        <f t="shared" si="252"/>
        <v>55</v>
      </c>
      <c r="U3204">
        <f t="shared" si="253"/>
        <v>109.04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4">
        <f t="shared" si="250"/>
        <v>42242.988680555558</v>
      </c>
      <c r="L3205" s="13">
        <f t="shared" si="254"/>
        <v>2015</v>
      </c>
      <c r="M3205" s="14">
        <f t="shared" si="251"/>
        <v>42272.988680555558</v>
      </c>
      <c r="N3205" t="b">
        <v>0</v>
      </c>
      <c r="O3205">
        <v>6</v>
      </c>
      <c r="P3205" t="b">
        <v>0</v>
      </c>
      <c r="Q3205" t="s">
        <v>8303</v>
      </c>
      <c r="R3205" s="10" t="s">
        <v>8315</v>
      </c>
      <c r="S3205" t="s">
        <v>8357</v>
      </c>
      <c r="T3205">
        <f t="shared" si="252"/>
        <v>25</v>
      </c>
      <c r="U3205">
        <f t="shared" si="253"/>
        <v>41.67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4">
        <f t="shared" si="250"/>
        <v>42172.686099537037</v>
      </c>
      <c r="L3206" s="13">
        <f t="shared" si="254"/>
        <v>2015</v>
      </c>
      <c r="M3206" s="14">
        <f t="shared" si="251"/>
        <v>42202.676388888889</v>
      </c>
      <c r="N3206" t="b">
        <v>0</v>
      </c>
      <c r="O3206">
        <v>0</v>
      </c>
      <c r="P3206" t="b">
        <v>0</v>
      </c>
      <c r="Q3206" t="s">
        <v>8303</v>
      </c>
      <c r="R3206" s="10" t="s">
        <v>8315</v>
      </c>
      <c r="S3206" t="s">
        <v>8357</v>
      </c>
      <c r="T3206">
        <f t="shared" si="252"/>
        <v>0</v>
      </c>
      <c r="U3206">
        <f t="shared" si="253"/>
        <v>0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4">
        <f t="shared" si="250"/>
        <v>42095.374675925923</v>
      </c>
      <c r="L3207" s="13">
        <f t="shared" si="254"/>
        <v>2015</v>
      </c>
      <c r="M3207" s="14">
        <f t="shared" si="251"/>
        <v>42125.374675925923</v>
      </c>
      <c r="N3207" t="b">
        <v>0</v>
      </c>
      <c r="O3207">
        <v>12</v>
      </c>
      <c r="P3207" t="b">
        <v>0</v>
      </c>
      <c r="Q3207" t="s">
        <v>8303</v>
      </c>
      <c r="R3207" s="10" t="s">
        <v>8315</v>
      </c>
      <c r="S3207" t="s">
        <v>8357</v>
      </c>
      <c r="T3207">
        <f t="shared" si="252"/>
        <v>3</v>
      </c>
      <c r="U3207">
        <f t="shared" si="253"/>
        <v>22.75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4">
        <f t="shared" si="250"/>
        <v>42236.276053240741</v>
      </c>
      <c r="L3208" s="13">
        <f t="shared" si="254"/>
        <v>2015</v>
      </c>
      <c r="M3208" s="14">
        <f t="shared" si="251"/>
        <v>42266.276053240741</v>
      </c>
      <c r="N3208" t="b">
        <v>0</v>
      </c>
      <c r="O3208">
        <v>0</v>
      </c>
      <c r="P3208" t="b">
        <v>0</v>
      </c>
      <c r="Q3208" t="s">
        <v>8303</v>
      </c>
      <c r="R3208" s="10" t="s">
        <v>8315</v>
      </c>
      <c r="S3208" t="s">
        <v>8357</v>
      </c>
      <c r="T3208">
        <f t="shared" si="252"/>
        <v>0</v>
      </c>
      <c r="U3208">
        <f t="shared" si="253"/>
        <v>0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4">
        <f t="shared" si="250"/>
        <v>42057.277858796297</v>
      </c>
      <c r="L3209" s="13">
        <f t="shared" si="254"/>
        <v>2015</v>
      </c>
      <c r="M3209" s="14">
        <f t="shared" si="251"/>
        <v>42117.236192129625</v>
      </c>
      <c r="N3209" t="b">
        <v>0</v>
      </c>
      <c r="O3209">
        <v>36</v>
      </c>
      <c r="P3209" t="b">
        <v>0</v>
      </c>
      <c r="Q3209" t="s">
        <v>8303</v>
      </c>
      <c r="R3209" s="10" t="s">
        <v>8315</v>
      </c>
      <c r="S3209" t="s">
        <v>8357</v>
      </c>
      <c r="T3209">
        <f t="shared" si="252"/>
        <v>46</v>
      </c>
      <c r="U3209">
        <f t="shared" si="253"/>
        <v>70.83</v>
      </c>
    </row>
    <row r="3210" spans="1:21" ht="43.5" x14ac:dyDescent="0.35">
      <c r="A3210">
        <v>3701</v>
      </c>
      <c r="B3210" s="3" t="s">
        <v>3698</v>
      </c>
      <c r="C3210" s="3" t="s">
        <v>7811</v>
      </c>
      <c r="D3210" s="6">
        <v>1500</v>
      </c>
      <c r="E3210" s="8">
        <v>1505</v>
      </c>
      <c r="F3210" t="s">
        <v>8218</v>
      </c>
      <c r="G3210" t="s">
        <v>8224</v>
      </c>
      <c r="H3210" t="s">
        <v>8246</v>
      </c>
      <c r="I3210">
        <v>1433422793</v>
      </c>
      <c r="J3210">
        <v>1430830793</v>
      </c>
      <c r="K3210" s="14">
        <f t="shared" ref="K3210:K3273" si="255">(((J3210/60)/60)/24)+DATE(1970,1,1)</f>
        <v>42129.541585648149</v>
      </c>
      <c r="L3210" s="13">
        <f t="shared" si="254"/>
        <v>2015</v>
      </c>
      <c r="M3210" s="14">
        <f t="shared" ref="M3210:M3273" si="256">(((I3210/60)/60)/24)+DATE(1970,1,1)</f>
        <v>42159.541585648149</v>
      </c>
      <c r="N3210" t="b">
        <v>0</v>
      </c>
      <c r="O3210">
        <v>39</v>
      </c>
      <c r="P3210" t="b">
        <v>1</v>
      </c>
      <c r="Q3210" t="s">
        <v>8269</v>
      </c>
      <c r="R3210" s="10" t="s">
        <v>8315</v>
      </c>
      <c r="S3210" t="s">
        <v>8316</v>
      </c>
      <c r="T3210">
        <f t="shared" ref="T3210:T3273" si="257">ROUND(E3210/D3210*100,0)</f>
        <v>100</v>
      </c>
      <c r="U3210">
        <f t="shared" ref="U3210:U3273" si="258">IFERROR(ROUND(E3210/O3210,2),0)</f>
        <v>38.590000000000003</v>
      </c>
    </row>
    <row r="3211" spans="1:21" ht="29" x14ac:dyDescent="0.35">
      <c r="A3211">
        <v>3743</v>
      </c>
      <c r="B3211" s="3" t="s">
        <v>3740</v>
      </c>
      <c r="C3211" s="3" t="s">
        <v>7853</v>
      </c>
      <c r="D3211" s="6">
        <v>2200</v>
      </c>
      <c r="E3211" s="8">
        <v>0</v>
      </c>
      <c r="F3211" t="s">
        <v>8220</v>
      </c>
      <c r="G3211" t="s">
        <v>8223</v>
      </c>
      <c r="H3211" t="s">
        <v>8245</v>
      </c>
      <c r="I3211">
        <v>1404406964</v>
      </c>
      <c r="J3211">
        <v>1401814964</v>
      </c>
      <c r="K3211" s="14">
        <f t="shared" si="255"/>
        <v>41793.710231481484</v>
      </c>
      <c r="L3211" s="13">
        <f t="shared" si="254"/>
        <v>2014</v>
      </c>
      <c r="M3211" s="14">
        <f t="shared" si="256"/>
        <v>41823.710231481484</v>
      </c>
      <c r="N3211" t="b">
        <v>0</v>
      </c>
      <c r="O3211">
        <v>0</v>
      </c>
      <c r="P3211" t="b">
        <v>0</v>
      </c>
      <c r="Q3211" t="s">
        <v>8269</v>
      </c>
      <c r="R3211" s="10" t="s">
        <v>8315</v>
      </c>
      <c r="S3211" t="s">
        <v>8316</v>
      </c>
      <c r="T3211">
        <f t="shared" si="257"/>
        <v>0</v>
      </c>
      <c r="U3211">
        <f t="shared" si="258"/>
        <v>0</v>
      </c>
    </row>
    <row r="3212" spans="1:21" ht="58" x14ac:dyDescent="0.35">
      <c r="A3212">
        <v>3319</v>
      </c>
      <c r="B3212" s="3" t="s">
        <v>3319</v>
      </c>
      <c r="C3212" s="3" t="s">
        <v>7429</v>
      </c>
      <c r="D3212" s="6">
        <v>500</v>
      </c>
      <c r="E3212" s="8">
        <v>540</v>
      </c>
      <c r="F3212" t="s">
        <v>8218</v>
      </c>
      <c r="G3212" t="s">
        <v>8224</v>
      </c>
      <c r="H3212" t="s">
        <v>8246</v>
      </c>
      <c r="I3212">
        <v>1422712986</v>
      </c>
      <c r="J3212">
        <v>1418824986</v>
      </c>
      <c r="K3212" s="14">
        <f t="shared" si="255"/>
        <v>41990.585486111115</v>
      </c>
      <c r="L3212" s="13">
        <f t="shared" si="254"/>
        <v>2014</v>
      </c>
      <c r="M3212" s="14">
        <f t="shared" si="256"/>
        <v>42035.585486111115</v>
      </c>
      <c r="N3212" t="b">
        <v>0</v>
      </c>
      <c r="O3212">
        <v>16</v>
      </c>
      <c r="P3212" t="b">
        <v>1</v>
      </c>
      <c r="Q3212" t="s">
        <v>8269</v>
      </c>
      <c r="R3212" s="10" t="s">
        <v>8315</v>
      </c>
      <c r="S3212" t="s">
        <v>8316</v>
      </c>
      <c r="T3212">
        <f t="shared" si="257"/>
        <v>108</v>
      </c>
      <c r="U3212">
        <f t="shared" si="258"/>
        <v>33.75</v>
      </c>
    </row>
    <row r="3213" spans="1:21" ht="29" x14ac:dyDescent="0.35">
      <c r="A3213">
        <v>3946</v>
      </c>
      <c r="B3213" s="3" t="s">
        <v>3943</v>
      </c>
      <c r="C3213" s="3" t="s">
        <v>8054</v>
      </c>
      <c r="D3213" s="6">
        <v>6000</v>
      </c>
      <c r="E3213" s="8">
        <v>195</v>
      </c>
      <c r="F3213" t="s">
        <v>8220</v>
      </c>
      <c r="G3213" t="s">
        <v>8223</v>
      </c>
      <c r="H3213" t="s">
        <v>8245</v>
      </c>
      <c r="I3213">
        <v>1425110400</v>
      </c>
      <c r="J3213">
        <v>1422388822</v>
      </c>
      <c r="K3213" s="14">
        <f t="shared" si="255"/>
        <v>42031.833587962959</v>
      </c>
      <c r="L3213" s="13">
        <f t="shared" si="254"/>
        <v>2015</v>
      </c>
      <c r="M3213" s="14">
        <f t="shared" si="256"/>
        <v>42063.333333333328</v>
      </c>
      <c r="N3213" t="b">
        <v>0</v>
      </c>
      <c r="O3213">
        <v>5</v>
      </c>
      <c r="P3213" t="b">
        <v>0</v>
      </c>
      <c r="Q3213" t="s">
        <v>8269</v>
      </c>
      <c r="R3213" s="10" t="s">
        <v>8315</v>
      </c>
      <c r="S3213" t="s">
        <v>8316</v>
      </c>
      <c r="T3213">
        <f t="shared" si="257"/>
        <v>3</v>
      </c>
      <c r="U3213">
        <f t="shared" si="258"/>
        <v>39</v>
      </c>
    </row>
    <row r="3214" spans="1:21" ht="58" x14ac:dyDescent="0.35">
      <c r="A3214">
        <v>2794</v>
      </c>
      <c r="B3214" s="3" t="s">
        <v>2794</v>
      </c>
      <c r="C3214" s="3" t="s">
        <v>6904</v>
      </c>
      <c r="D3214" s="6">
        <v>50</v>
      </c>
      <c r="E3214" s="8">
        <v>75</v>
      </c>
      <c r="F3214" t="s">
        <v>8218</v>
      </c>
      <c r="G3214" t="s">
        <v>8224</v>
      </c>
      <c r="H3214" t="s">
        <v>8246</v>
      </c>
      <c r="I3214">
        <v>1457031600</v>
      </c>
      <c r="J3214">
        <v>1455640559</v>
      </c>
      <c r="K3214" s="14">
        <f t="shared" si="255"/>
        <v>42416.691655092596</v>
      </c>
      <c r="L3214" s="13">
        <f t="shared" si="254"/>
        <v>2016</v>
      </c>
      <c r="M3214" s="14">
        <f t="shared" si="256"/>
        <v>42432.791666666672</v>
      </c>
      <c r="N3214" t="b">
        <v>0</v>
      </c>
      <c r="O3214">
        <v>3</v>
      </c>
      <c r="P3214" t="b">
        <v>1</v>
      </c>
      <c r="Q3214" t="s">
        <v>8269</v>
      </c>
      <c r="R3214" s="10" t="s">
        <v>8315</v>
      </c>
      <c r="S3214" t="s">
        <v>8316</v>
      </c>
      <c r="T3214">
        <f t="shared" si="257"/>
        <v>150</v>
      </c>
      <c r="U3214">
        <f t="shared" si="258"/>
        <v>25</v>
      </c>
    </row>
    <row r="3215" spans="1:21" ht="29" x14ac:dyDescent="0.35">
      <c r="A3215">
        <v>3607</v>
      </c>
      <c r="B3215" s="3" t="s">
        <v>3606</v>
      </c>
      <c r="C3215" s="3" t="s">
        <v>7717</v>
      </c>
      <c r="D3215" s="6">
        <v>550</v>
      </c>
      <c r="E3215" s="8">
        <v>580</v>
      </c>
      <c r="F3215" t="s">
        <v>8218</v>
      </c>
      <c r="G3215" t="s">
        <v>8224</v>
      </c>
      <c r="H3215" t="s">
        <v>8246</v>
      </c>
      <c r="I3215">
        <v>1450137600</v>
      </c>
      <c r="J3215">
        <v>1448924882</v>
      </c>
      <c r="K3215" s="14">
        <f t="shared" si="255"/>
        <v>42338.963912037041</v>
      </c>
      <c r="L3215" s="13">
        <f t="shared" si="254"/>
        <v>2015</v>
      </c>
      <c r="M3215" s="14">
        <f t="shared" si="256"/>
        <v>42353</v>
      </c>
      <c r="N3215" t="b">
        <v>0</v>
      </c>
      <c r="O3215">
        <v>20</v>
      </c>
      <c r="P3215" t="b">
        <v>1</v>
      </c>
      <c r="Q3215" t="s">
        <v>8269</v>
      </c>
      <c r="R3215" s="10" t="s">
        <v>8315</v>
      </c>
      <c r="S3215" t="s">
        <v>8316</v>
      </c>
      <c r="T3215">
        <f t="shared" si="257"/>
        <v>105</v>
      </c>
      <c r="U3215">
        <f t="shared" si="258"/>
        <v>29</v>
      </c>
    </row>
    <row r="3216" spans="1:21" ht="43.5" x14ac:dyDescent="0.35">
      <c r="A3216">
        <v>3185</v>
      </c>
      <c r="B3216" s="3" t="s">
        <v>3185</v>
      </c>
      <c r="C3216" s="3" t="s">
        <v>7295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1405553241</v>
      </c>
      <c r="J3216">
        <v>1404948441</v>
      </c>
      <c r="K3216" s="14">
        <f t="shared" si="255"/>
        <v>41829.977326388893</v>
      </c>
      <c r="L3216" s="13">
        <f t="shared" si="254"/>
        <v>2014</v>
      </c>
      <c r="M3216" s="14">
        <f t="shared" si="256"/>
        <v>41836.977326388893</v>
      </c>
      <c r="N3216" t="b">
        <v>1</v>
      </c>
      <c r="O3216">
        <v>24</v>
      </c>
      <c r="P3216" t="b">
        <v>1</v>
      </c>
      <c r="Q3216" t="s">
        <v>8269</v>
      </c>
      <c r="R3216" s="10" t="s">
        <v>8315</v>
      </c>
      <c r="S3216" t="s">
        <v>8316</v>
      </c>
      <c r="T3216">
        <f t="shared" si="257"/>
        <v>100</v>
      </c>
      <c r="U3216">
        <f t="shared" si="258"/>
        <v>41.67</v>
      </c>
    </row>
    <row r="3217" spans="1:21" ht="58" x14ac:dyDescent="0.35">
      <c r="A3217">
        <v>3413</v>
      </c>
      <c r="B3217" s="3" t="s">
        <v>3412</v>
      </c>
      <c r="C3217" s="3" t="s">
        <v>7523</v>
      </c>
      <c r="D3217" s="6">
        <v>500</v>
      </c>
      <c r="E3217" s="8">
        <v>650</v>
      </c>
      <c r="F3217" t="s">
        <v>8218</v>
      </c>
      <c r="G3217" t="s">
        <v>8223</v>
      </c>
      <c r="H3217" t="s">
        <v>8245</v>
      </c>
      <c r="I3217">
        <v>1425099540</v>
      </c>
      <c r="J3217">
        <v>1424280938</v>
      </c>
      <c r="K3217" s="14">
        <f t="shared" si="255"/>
        <v>42053.733078703706</v>
      </c>
      <c r="L3217" s="13">
        <f t="shared" si="254"/>
        <v>2015</v>
      </c>
      <c r="M3217" s="14">
        <f t="shared" si="256"/>
        <v>42063.207638888889</v>
      </c>
      <c r="N3217" t="b">
        <v>0</v>
      </c>
      <c r="O3217">
        <v>14</v>
      </c>
      <c r="P3217" t="b">
        <v>1</v>
      </c>
      <c r="Q3217" t="s">
        <v>8269</v>
      </c>
      <c r="R3217" s="10" t="s">
        <v>8315</v>
      </c>
      <c r="S3217" t="s">
        <v>8316</v>
      </c>
      <c r="T3217">
        <f t="shared" si="257"/>
        <v>130</v>
      </c>
      <c r="U3217">
        <f t="shared" si="258"/>
        <v>46.43</v>
      </c>
    </row>
    <row r="3218" spans="1:21" ht="43.5" x14ac:dyDescent="0.35">
      <c r="A3218">
        <v>3268</v>
      </c>
      <c r="B3218" s="3" t="s">
        <v>3268</v>
      </c>
      <c r="C3218" s="3" t="s">
        <v>7378</v>
      </c>
      <c r="D3218" s="6">
        <v>2000</v>
      </c>
      <c r="E3218" s="8">
        <v>2560</v>
      </c>
      <c r="F3218" t="s">
        <v>8218</v>
      </c>
      <c r="G3218" t="s">
        <v>8223</v>
      </c>
      <c r="H3218" t="s">
        <v>8245</v>
      </c>
      <c r="I3218">
        <v>1472074928</v>
      </c>
      <c r="J3218">
        <v>1470692528</v>
      </c>
      <c r="K3218" s="14">
        <f t="shared" si="255"/>
        <v>42590.90425925926</v>
      </c>
      <c r="L3218" s="13">
        <f t="shared" si="254"/>
        <v>2016</v>
      </c>
      <c r="M3218" s="14">
        <f t="shared" si="256"/>
        <v>42606.90425925926</v>
      </c>
      <c r="N3218" t="b">
        <v>1</v>
      </c>
      <c r="O3218">
        <v>42</v>
      </c>
      <c r="P3218" t="b">
        <v>1</v>
      </c>
      <c r="Q3218" t="s">
        <v>8269</v>
      </c>
      <c r="R3218" s="10" t="s">
        <v>8315</v>
      </c>
      <c r="S3218" t="s">
        <v>8316</v>
      </c>
      <c r="T3218">
        <f t="shared" si="257"/>
        <v>128</v>
      </c>
      <c r="U3218">
        <f t="shared" si="258"/>
        <v>60.95</v>
      </c>
    </row>
    <row r="3219" spans="1:21" ht="43.5" x14ac:dyDescent="0.35">
      <c r="A3219">
        <v>2853</v>
      </c>
      <c r="B3219" s="3" t="s">
        <v>2853</v>
      </c>
      <c r="C3219" s="3" t="s">
        <v>6963</v>
      </c>
      <c r="D3219" s="6">
        <v>9500</v>
      </c>
      <c r="E3219" s="8">
        <v>0</v>
      </c>
      <c r="F3219" t="s">
        <v>8220</v>
      </c>
      <c r="G3219" t="s">
        <v>8228</v>
      </c>
      <c r="H3219" t="s">
        <v>8250</v>
      </c>
      <c r="I3219">
        <v>1410669297</v>
      </c>
      <c r="J3219">
        <v>1405485297</v>
      </c>
      <c r="K3219" s="14">
        <f t="shared" si="255"/>
        <v>41836.190937499996</v>
      </c>
      <c r="L3219" s="13">
        <f t="shared" si="254"/>
        <v>2014</v>
      </c>
      <c r="M3219" s="14">
        <f t="shared" si="256"/>
        <v>41896.190937499996</v>
      </c>
      <c r="N3219" t="b">
        <v>0</v>
      </c>
      <c r="O3219">
        <v>0</v>
      </c>
      <c r="P3219" t="b">
        <v>0</v>
      </c>
      <c r="Q3219" t="s">
        <v>8269</v>
      </c>
      <c r="R3219" s="10" t="s">
        <v>8315</v>
      </c>
      <c r="S3219" t="s">
        <v>8316</v>
      </c>
      <c r="T3219">
        <f t="shared" si="257"/>
        <v>0</v>
      </c>
      <c r="U3219">
        <f t="shared" si="258"/>
        <v>0</v>
      </c>
    </row>
    <row r="3220" spans="1:21" ht="43.5" x14ac:dyDescent="0.35">
      <c r="A3220">
        <v>3839</v>
      </c>
      <c r="B3220" s="3" t="s">
        <v>3836</v>
      </c>
      <c r="C3220" s="3" t="s">
        <v>7948</v>
      </c>
      <c r="D3220" s="6">
        <v>2000</v>
      </c>
      <c r="E3220" s="8">
        <v>2025</v>
      </c>
      <c r="F3220" t="s">
        <v>8218</v>
      </c>
      <c r="G3220" t="s">
        <v>8223</v>
      </c>
      <c r="H3220" t="s">
        <v>8245</v>
      </c>
      <c r="I3220">
        <v>1438226724</v>
      </c>
      <c r="J3220">
        <v>1433042724</v>
      </c>
      <c r="K3220" s="14">
        <f t="shared" si="255"/>
        <v>42155.142638888887</v>
      </c>
      <c r="L3220" s="13">
        <f t="shared" si="254"/>
        <v>2015</v>
      </c>
      <c r="M3220" s="14">
        <f t="shared" si="256"/>
        <v>42215.142638888887</v>
      </c>
      <c r="N3220" t="b">
        <v>0</v>
      </c>
      <c r="O3220">
        <v>32</v>
      </c>
      <c r="P3220" t="b">
        <v>1</v>
      </c>
      <c r="Q3220" t="s">
        <v>8269</v>
      </c>
      <c r="R3220" s="10" t="s">
        <v>8315</v>
      </c>
      <c r="S3220" t="s">
        <v>8316</v>
      </c>
      <c r="T3220">
        <f t="shared" si="257"/>
        <v>101</v>
      </c>
      <c r="U3220">
        <f t="shared" si="258"/>
        <v>63.28</v>
      </c>
    </row>
    <row r="3221" spans="1:21" x14ac:dyDescent="0.35">
      <c r="A3221">
        <v>3302</v>
      </c>
      <c r="B3221" s="3" t="s">
        <v>3302</v>
      </c>
      <c r="C3221" s="3" t="s">
        <v>7412</v>
      </c>
      <c r="D3221" s="6">
        <v>8400</v>
      </c>
      <c r="E3221" s="8">
        <v>8685</v>
      </c>
      <c r="F3221" t="s">
        <v>8218</v>
      </c>
      <c r="G3221" t="s">
        <v>8226</v>
      </c>
      <c r="H3221" t="s">
        <v>8248</v>
      </c>
      <c r="I3221">
        <v>1481099176</v>
      </c>
      <c r="J3221">
        <v>1478507176</v>
      </c>
      <c r="K3221" s="14">
        <f t="shared" si="255"/>
        <v>42681.35157407407</v>
      </c>
      <c r="L3221" s="13">
        <f t="shared" si="254"/>
        <v>2016</v>
      </c>
      <c r="M3221" s="14">
        <f t="shared" si="256"/>
        <v>42711.35157407407</v>
      </c>
      <c r="N3221" t="b">
        <v>0</v>
      </c>
      <c r="O3221">
        <v>50</v>
      </c>
      <c r="P3221" t="b">
        <v>1</v>
      </c>
      <c r="Q3221" t="s">
        <v>8269</v>
      </c>
      <c r="R3221" s="10" t="s">
        <v>8315</v>
      </c>
      <c r="S3221" t="s">
        <v>8316</v>
      </c>
      <c r="T3221">
        <f t="shared" si="257"/>
        <v>103</v>
      </c>
      <c r="U3221">
        <f t="shared" si="258"/>
        <v>173.7</v>
      </c>
    </row>
    <row r="3222" spans="1:21" ht="43.5" x14ac:dyDescent="0.35">
      <c r="A3222">
        <v>3732</v>
      </c>
      <c r="B3222" s="3" t="s">
        <v>3729</v>
      </c>
      <c r="C3222" s="3" t="s">
        <v>7842</v>
      </c>
      <c r="D3222" s="6">
        <v>850</v>
      </c>
      <c r="E3222" s="8">
        <v>131</v>
      </c>
      <c r="F3222" t="s">
        <v>8220</v>
      </c>
      <c r="G3222" t="s">
        <v>8232</v>
      </c>
      <c r="H3222" t="s">
        <v>8248</v>
      </c>
      <c r="I3222">
        <v>1422100800</v>
      </c>
      <c r="J3222">
        <v>1416932133</v>
      </c>
      <c r="K3222" s="14">
        <f t="shared" si="255"/>
        <v>41968.677465277782</v>
      </c>
      <c r="L3222" s="13">
        <f t="shared" si="254"/>
        <v>2014</v>
      </c>
      <c r="M3222" s="14">
        <f t="shared" si="256"/>
        <v>42028.5</v>
      </c>
      <c r="N3222" t="b">
        <v>0</v>
      </c>
      <c r="O3222">
        <v>4</v>
      </c>
      <c r="P3222" t="b">
        <v>0</v>
      </c>
      <c r="Q3222" t="s">
        <v>8269</v>
      </c>
      <c r="R3222" s="10" t="s">
        <v>8315</v>
      </c>
      <c r="S3222" t="s">
        <v>8316</v>
      </c>
      <c r="T3222">
        <f t="shared" si="257"/>
        <v>15</v>
      </c>
      <c r="U3222">
        <f t="shared" si="258"/>
        <v>32.75</v>
      </c>
    </row>
    <row r="3223" spans="1:21" ht="43.5" x14ac:dyDescent="0.35">
      <c r="A3223">
        <v>2917</v>
      </c>
      <c r="B3223" s="3" t="s">
        <v>2917</v>
      </c>
      <c r="C3223" s="3" t="s">
        <v>7027</v>
      </c>
      <c r="D3223" s="6">
        <v>2000</v>
      </c>
      <c r="E3223" s="8">
        <v>437</v>
      </c>
      <c r="F3223" t="s">
        <v>8220</v>
      </c>
      <c r="G3223" t="s">
        <v>8223</v>
      </c>
      <c r="H3223" t="s">
        <v>8245</v>
      </c>
      <c r="I3223">
        <v>1442381847</v>
      </c>
      <c r="J3223">
        <v>1440826647</v>
      </c>
      <c r="K3223" s="14">
        <f t="shared" si="255"/>
        <v>42245.234340277777</v>
      </c>
      <c r="L3223" s="13">
        <f t="shared" si="254"/>
        <v>2015</v>
      </c>
      <c r="M3223" s="14">
        <f t="shared" si="256"/>
        <v>42263.234340277777</v>
      </c>
      <c r="N3223" t="b">
        <v>0</v>
      </c>
      <c r="O3223">
        <v>9</v>
      </c>
      <c r="P3223" t="b">
        <v>0</v>
      </c>
      <c r="Q3223" t="s">
        <v>8269</v>
      </c>
      <c r="R3223" s="10" t="s">
        <v>8315</v>
      </c>
      <c r="S3223" t="s">
        <v>8316</v>
      </c>
      <c r="T3223">
        <f t="shared" si="257"/>
        <v>22</v>
      </c>
      <c r="U3223">
        <f t="shared" si="258"/>
        <v>48.56</v>
      </c>
    </row>
    <row r="3224" spans="1:21" ht="43.5" x14ac:dyDescent="0.35">
      <c r="A3224">
        <v>3253</v>
      </c>
      <c r="B3224" s="3" t="s">
        <v>3253</v>
      </c>
      <c r="C3224" s="3" t="s">
        <v>7363</v>
      </c>
      <c r="D3224" s="6">
        <v>20000</v>
      </c>
      <c r="E3224" s="8">
        <v>20365</v>
      </c>
      <c r="F3224" t="s">
        <v>8218</v>
      </c>
      <c r="G3224" t="s">
        <v>8223</v>
      </c>
      <c r="H3224" t="s">
        <v>8245</v>
      </c>
      <c r="I3224">
        <v>1473306300</v>
      </c>
      <c r="J3224">
        <v>1471701028</v>
      </c>
      <c r="K3224" s="14">
        <f t="shared" si="255"/>
        <v>42602.576712962968</v>
      </c>
      <c r="L3224" s="13">
        <f t="shared" si="254"/>
        <v>2016</v>
      </c>
      <c r="M3224" s="14">
        <f t="shared" si="256"/>
        <v>42621.15625</v>
      </c>
      <c r="N3224" t="b">
        <v>1</v>
      </c>
      <c r="O3224">
        <v>115</v>
      </c>
      <c r="P3224" t="b">
        <v>1</v>
      </c>
      <c r="Q3224" t="s">
        <v>8269</v>
      </c>
      <c r="R3224" s="10" t="s">
        <v>8315</v>
      </c>
      <c r="S3224" t="s">
        <v>8316</v>
      </c>
      <c r="T3224">
        <f t="shared" si="257"/>
        <v>102</v>
      </c>
      <c r="U3224">
        <f t="shared" si="258"/>
        <v>177.09</v>
      </c>
    </row>
    <row r="3225" spans="1:21" ht="43.5" x14ac:dyDescent="0.35">
      <c r="A3225">
        <v>3936</v>
      </c>
      <c r="B3225" s="3" t="s">
        <v>3933</v>
      </c>
      <c r="C3225" s="3" t="s">
        <v>8044</v>
      </c>
      <c r="D3225" s="6">
        <v>20000</v>
      </c>
      <c r="E3225" s="8">
        <v>0</v>
      </c>
      <c r="F3225" t="s">
        <v>8220</v>
      </c>
      <c r="G3225" t="s">
        <v>8223</v>
      </c>
      <c r="H3225" t="s">
        <v>8245</v>
      </c>
      <c r="I3225">
        <v>1480576720</v>
      </c>
      <c r="J3225">
        <v>1477981120</v>
      </c>
      <c r="K3225" s="14">
        <f t="shared" si="255"/>
        <v>42675.262962962966</v>
      </c>
      <c r="L3225" s="13">
        <f t="shared" si="254"/>
        <v>2016</v>
      </c>
      <c r="M3225" s="14">
        <f t="shared" si="256"/>
        <v>42705.304629629631</v>
      </c>
      <c r="N3225" t="b">
        <v>0</v>
      </c>
      <c r="O3225">
        <v>0</v>
      </c>
      <c r="P3225" t="b">
        <v>0</v>
      </c>
      <c r="Q3225" t="s">
        <v>8269</v>
      </c>
      <c r="R3225" s="10" t="s">
        <v>8315</v>
      </c>
      <c r="S3225" t="s">
        <v>8316</v>
      </c>
      <c r="T3225">
        <f t="shared" si="257"/>
        <v>0</v>
      </c>
      <c r="U3225">
        <f t="shared" si="258"/>
        <v>0</v>
      </c>
    </row>
    <row r="3226" spans="1:21" ht="43.5" x14ac:dyDescent="0.35">
      <c r="A3226">
        <v>3181</v>
      </c>
      <c r="B3226" s="3" t="s">
        <v>3181</v>
      </c>
      <c r="C3226" s="3" t="s">
        <v>7291</v>
      </c>
      <c r="D3226" s="6">
        <v>500</v>
      </c>
      <c r="E3226" s="8">
        <v>545</v>
      </c>
      <c r="F3226" t="s">
        <v>8218</v>
      </c>
      <c r="G3226" t="s">
        <v>8224</v>
      </c>
      <c r="H3226" t="s">
        <v>8246</v>
      </c>
      <c r="I3226">
        <v>1402848000</v>
      </c>
      <c r="J3226">
        <v>1400570787</v>
      </c>
      <c r="K3226" s="14">
        <f t="shared" si="255"/>
        <v>41779.310034722221</v>
      </c>
      <c r="L3226" s="13">
        <f t="shared" si="254"/>
        <v>2014</v>
      </c>
      <c r="M3226" s="14">
        <f t="shared" si="256"/>
        <v>41805.666666666664</v>
      </c>
      <c r="N3226" t="b">
        <v>1</v>
      </c>
      <c r="O3226">
        <v>15</v>
      </c>
      <c r="P3226" t="b">
        <v>1</v>
      </c>
      <c r="Q3226" t="s">
        <v>8269</v>
      </c>
      <c r="R3226" s="10" t="s">
        <v>8315</v>
      </c>
      <c r="S3226" t="s">
        <v>8316</v>
      </c>
      <c r="T3226">
        <f t="shared" si="257"/>
        <v>109</v>
      </c>
      <c r="U3226">
        <f t="shared" si="258"/>
        <v>36.33</v>
      </c>
    </row>
    <row r="3227" spans="1:21" ht="43.5" x14ac:dyDescent="0.35">
      <c r="A3227">
        <v>1291</v>
      </c>
      <c r="B3227" s="3" t="s">
        <v>1292</v>
      </c>
      <c r="C3227" s="3" t="s">
        <v>5401</v>
      </c>
      <c r="D3227" s="6">
        <v>3000</v>
      </c>
      <c r="E3227" s="8">
        <v>4371</v>
      </c>
      <c r="F3227" t="s">
        <v>8218</v>
      </c>
      <c r="G3227" t="s">
        <v>8223</v>
      </c>
      <c r="H3227" t="s">
        <v>8245</v>
      </c>
      <c r="I3227">
        <v>1428390000</v>
      </c>
      <c r="J3227">
        <v>1425224391</v>
      </c>
      <c r="K3227" s="14">
        <f t="shared" si="255"/>
        <v>42064.652673611112</v>
      </c>
      <c r="L3227" s="13">
        <f t="shared" si="254"/>
        <v>2015</v>
      </c>
      <c r="M3227" s="14">
        <f t="shared" si="256"/>
        <v>42101.291666666672</v>
      </c>
      <c r="N3227" t="b">
        <v>0</v>
      </c>
      <c r="O3227">
        <v>42</v>
      </c>
      <c r="P3227" t="b">
        <v>1</v>
      </c>
      <c r="Q3227" t="s">
        <v>8269</v>
      </c>
      <c r="R3227" s="10" t="s">
        <v>8315</v>
      </c>
      <c r="S3227" t="s">
        <v>8316</v>
      </c>
      <c r="T3227">
        <f t="shared" si="257"/>
        <v>146</v>
      </c>
      <c r="U3227">
        <f t="shared" si="258"/>
        <v>104.07</v>
      </c>
    </row>
    <row r="3228" spans="1:21" ht="43.5" x14ac:dyDescent="0.35">
      <c r="A3228">
        <v>3942</v>
      </c>
      <c r="B3228" s="3" t="s">
        <v>3939</v>
      </c>
      <c r="C3228" s="3" t="s">
        <v>8050</v>
      </c>
      <c r="D3228" s="6">
        <v>1200</v>
      </c>
      <c r="E3228" s="8">
        <v>0</v>
      </c>
      <c r="F3228" t="s">
        <v>8220</v>
      </c>
      <c r="G3228" t="s">
        <v>8223</v>
      </c>
      <c r="H3228" t="s">
        <v>8245</v>
      </c>
      <c r="I3228">
        <v>1434490914</v>
      </c>
      <c r="J3228">
        <v>1429306914</v>
      </c>
      <c r="K3228" s="14">
        <f t="shared" si="255"/>
        <v>42111.904097222221</v>
      </c>
      <c r="L3228" s="13">
        <f t="shared" si="254"/>
        <v>2015</v>
      </c>
      <c r="M3228" s="14">
        <f t="shared" si="256"/>
        <v>42171.904097222221</v>
      </c>
      <c r="N3228" t="b">
        <v>0</v>
      </c>
      <c r="O3228">
        <v>0</v>
      </c>
      <c r="P3228" t="b">
        <v>0</v>
      </c>
      <c r="Q3228" t="s">
        <v>8269</v>
      </c>
      <c r="R3228" s="10" t="s">
        <v>8315</v>
      </c>
      <c r="S3228" t="s">
        <v>8316</v>
      </c>
      <c r="T3228">
        <f t="shared" si="257"/>
        <v>0</v>
      </c>
      <c r="U3228">
        <f t="shared" si="258"/>
        <v>0</v>
      </c>
    </row>
    <row r="3229" spans="1:21" ht="43.5" x14ac:dyDescent="0.35">
      <c r="A3229">
        <v>2863</v>
      </c>
      <c r="B3229" s="3" t="s">
        <v>2863</v>
      </c>
      <c r="C3229" s="3" t="s">
        <v>6973</v>
      </c>
      <c r="D3229" s="6">
        <v>50000</v>
      </c>
      <c r="E3229" s="8">
        <v>20</v>
      </c>
      <c r="F3229" t="s">
        <v>8220</v>
      </c>
      <c r="G3229" t="s">
        <v>8223</v>
      </c>
      <c r="H3229" t="s">
        <v>8245</v>
      </c>
      <c r="I3229">
        <v>1410279123</v>
      </c>
      <c r="J3229">
        <v>1405095123</v>
      </c>
      <c r="K3229" s="14">
        <f t="shared" si="255"/>
        <v>41831.675034722226</v>
      </c>
      <c r="L3229" s="13">
        <f t="shared" si="254"/>
        <v>2014</v>
      </c>
      <c r="M3229" s="14">
        <f t="shared" si="256"/>
        <v>41891.675034722226</v>
      </c>
      <c r="N3229" t="b">
        <v>0</v>
      </c>
      <c r="O3229">
        <v>1</v>
      </c>
      <c r="P3229" t="b">
        <v>0</v>
      </c>
      <c r="Q3229" t="s">
        <v>8269</v>
      </c>
      <c r="R3229" s="10" t="s">
        <v>8315</v>
      </c>
      <c r="S3229" t="s">
        <v>8316</v>
      </c>
      <c r="T3229">
        <f t="shared" si="257"/>
        <v>0</v>
      </c>
      <c r="U3229">
        <f t="shared" si="258"/>
        <v>20</v>
      </c>
    </row>
    <row r="3230" spans="1:21" ht="43.5" x14ac:dyDescent="0.35">
      <c r="A3230">
        <v>3184</v>
      </c>
      <c r="B3230" s="3" t="s">
        <v>3184</v>
      </c>
      <c r="C3230" s="3" t="s">
        <v>7294</v>
      </c>
      <c r="D3230" s="6">
        <v>4300</v>
      </c>
      <c r="E3230" s="8">
        <v>4610</v>
      </c>
      <c r="F3230" t="s">
        <v>8218</v>
      </c>
      <c r="G3230" t="s">
        <v>8223</v>
      </c>
      <c r="H3230" t="s">
        <v>8245</v>
      </c>
      <c r="I3230">
        <v>1404258631</v>
      </c>
      <c r="J3230">
        <v>1401666631</v>
      </c>
      <c r="K3230" s="14">
        <f t="shared" si="255"/>
        <v>41791.993414351848</v>
      </c>
      <c r="L3230" s="13">
        <f t="shared" si="254"/>
        <v>2014</v>
      </c>
      <c r="M3230" s="14">
        <f t="shared" si="256"/>
        <v>41821.993414351848</v>
      </c>
      <c r="N3230" t="b">
        <v>1</v>
      </c>
      <c r="O3230">
        <v>46</v>
      </c>
      <c r="P3230" t="b">
        <v>1</v>
      </c>
      <c r="Q3230" t="s">
        <v>8269</v>
      </c>
      <c r="R3230" s="10" t="s">
        <v>8315</v>
      </c>
      <c r="S3230" t="s">
        <v>8316</v>
      </c>
      <c r="T3230">
        <f t="shared" si="257"/>
        <v>107</v>
      </c>
      <c r="U3230">
        <f t="shared" si="258"/>
        <v>100.22</v>
      </c>
    </row>
    <row r="3231" spans="1:21" ht="58" x14ac:dyDescent="0.35">
      <c r="A3231">
        <v>525</v>
      </c>
      <c r="B3231" s="3" t="s">
        <v>526</v>
      </c>
      <c r="C3231" s="3" t="s">
        <v>4635</v>
      </c>
      <c r="D3231" s="6">
        <v>12000</v>
      </c>
      <c r="E3231" s="8">
        <v>12000</v>
      </c>
      <c r="F3231" t="s">
        <v>8218</v>
      </c>
      <c r="G3231" t="s">
        <v>8223</v>
      </c>
      <c r="H3231" t="s">
        <v>8245</v>
      </c>
      <c r="I3231">
        <v>1410601041</v>
      </c>
      <c r="J3231">
        <v>1406713041</v>
      </c>
      <c r="K3231" s="14">
        <f t="shared" si="255"/>
        <v>41850.400937500002</v>
      </c>
      <c r="L3231" s="13">
        <f t="shared" si="254"/>
        <v>2014</v>
      </c>
      <c r="M3231" s="14">
        <f t="shared" si="256"/>
        <v>41895.400937500002</v>
      </c>
      <c r="N3231" t="b">
        <v>0</v>
      </c>
      <c r="O3231">
        <v>12</v>
      </c>
      <c r="P3231" t="b">
        <v>1</v>
      </c>
      <c r="Q3231" t="s">
        <v>8269</v>
      </c>
      <c r="R3231" s="10" t="s">
        <v>8315</v>
      </c>
      <c r="S3231" t="s">
        <v>8316</v>
      </c>
      <c r="T3231">
        <f t="shared" si="257"/>
        <v>100</v>
      </c>
      <c r="U3231">
        <f t="shared" si="258"/>
        <v>1000</v>
      </c>
    </row>
    <row r="3232" spans="1:21" ht="43.5" x14ac:dyDescent="0.35">
      <c r="A3232">
        <v>2800</v>
      </c>
      <c r="B3232" s="3" t="s">
        <v>2800</v>
      </c>
      <c r="C3232" s="3" t="s">
        <v>6910</v>
      </c>
      <c r="D3232" s="6">
        <v>1000</v>
      </c>
      <c r="E3232" s="8">
        <v>1330</v>
      </c>
      <c r="F3232" t="s">
        <v>8218</v>
      </c>
      <c r="G3232" t="s">
        <v>8224</v>
      </c>
      <c r="H3232" t="s">
        <v>8246</v>
      </c>
      <c r="I3232">
        <v>1420377366</v>
      </c>
      <c r="J3232">
        <v>1415193366</v>
      </c>
      <c r="K3232" s="14">
        <f t="shared" si="255"/>
        <v>41948.552847222221</v>
      </c>
      <c r="L3232" s="13">
        <f t="shared" si="254"/>
        <v>2014</v>
      </c>
      <c r="M3232" s="14">
        <f t="shared" si="256"/>
        <v>42008.552847222221</v>
      </c>
      <c r="N3232" t="b">
        <v>0</v>
      </c>
      <c r="O3232">
        <v>31</v>
      </c>
      <c r="P3232" t="b">
        <v>1</v>
      </c>
      <c r="Q3232" t="s">
        <v>8269</v>
      </c>
      <c r="R3232" s="10" t="s">
        <v>8315</v>
      </c>
      <c r="S3232" t="s">
        <v>8316</v>
      </c>
      <c r="T3232">
        <f t="shared" si="257"/>
        <v>133</v>
      </c>
      <c r="U3232">
        <f t="shared" si="258"/>
        <v>42.9</v>
      </c>
    </row>
    <row r="3233" spans="1:21" ht="43.5" x14ac:dyDescent="0.35">
      <c r="A3233">
        <v>3621</v>
      </c>
      <c r="B3233" s="3" t="s">
        <v>3619</v>
      </c>
      <c r="C3233" s="3" t="s">
        <v>7731</v>
      </c>
      <c r="D3233" s="6">
        <v>3000</v>
      </c>
      <c r="E3233" s="8">
        <v>3292</v>
      </c>
      <c r="F3233" t="s">
        <v>8218</v>
      </c>
      <c r="G3233" t="s">
        <v>8223</v>
      </c>
      <c r="H3233" t="s">
        <v>8245</v>
      </c>
      <c r="I3233">
        <v>1475269200</v>
      </c>
      <c r="J3233">
        <v>1473200844</v>
      </c>
      <c r="K3233" s="14">
        <f t="shared" si="255"/>
        <v>42619.935694444444</v>
      </c>
      <c r="L3233" s="13">
        <f t="shared" si="254"/>
        <v>2016</v>
      </c>
      <c r="M3233" s="14">
        <f t="shared" si="256"/>
        <v>42643.875</v>
      </c>
      <c r="N3233" t="b">
        <v>0</v>
      </c>
      <c r="O3233">
        <v>70</v>
      </c>
      <c r="P3233" t="b">
        <v>1</v>
      </c>
      <c r="Q3233" t="s">
        <v>8269</v>
      </c>
      <c r="R3233" s="10" t="s">
        <v>8315</v>
      </c>
      <c r="S3233" t="s">
        <v>8316</v>
      </c>
      <c r="T3233">
        <f t="shared" si="257"/>
        <v>110</v>
      </c>
      <c r="U3233">
        <f t="shared" si="258"/>
        <v>47.03</v>
      </c>
    </row>
    <row r="3234" spans="1:21" ht="43.5" x14ac:dyDescent="0.35">
      <c r="A3234">
        <v>3714</v>
      </c>
      <c r="B3234" s="3" t="s">
        <v>3711</v>
      </c>
      <c r="C3234" s="3" t="s">
        <v>7824</v>
      </c>
      <c r="D3234" s="6">
        <v>10000</v>
      </c>
      <c r="E3234" s="8">
        <v>10235</v>
      </c>
      <c r="F3234" t="s">
        <v>8218</v>
      </c>
      <c r="G3234" t="s">
        <v>8223</v>
      </c>
      <c r="H3234" t="s">
        <v>8245</v>
      </c>
      <c r="I3234">
        <v>1432612740</v>
      </c>
      <c r="J3234">
        <v>1429881667</v>
      </c>
      <c r="K3234" s="14">
        <f t="shared" si="255"/>
        <v>42118.556331018524</v>
      </c>
      <c r="L3234" s="13">
        <f t="shared" si="254"/>
        <v>2015</v>
      </c>
      <c r="M3234" s="14">
        <f t="shared" si="256"/>
        <v>42150.165972222225</v>
      </c>
      <c r="N3234" t="b">
        <v>0</v>
      </c>
      <c r="O3234">
        <v>97</v>
      </c>
      <c r="P3234" t="b">
        <v>1</v>
      </c>
      <c r="Q3234" t="s">
        <v>8269</v>
      </c>
      <c r="R3234" s="10" t="s">
        <v>8315</v>
      </c>
      <c r="S3234" t="s">
        <v>8316</v>
      </c>
      <c r="T3234">
        <f t="shared" si="257"/>
        <v>102</v>
      </c>
      <c r="U3234">
        <f t="shared" si="258"/>
        <v>105.52</v>
      </c>
    </row>
    <row r="3235" spans="1:21" ht="43.5" x14ac:dyDescent="0.35">
      <c r="A3235">
        <v>3219</v>
      </c>
      <c r="B3235" s="3" t="s">
        <v>3219</v>
      </c>
      <c r="C3235" s="3" t="s">
        <v>7329</v>
      </c>
      <c r="D3235" s="6">
        <v>20000</v>
      </c>
      <c r="E3235" s="8">
        <v>20022</v>
      </c>
      <c r="F3235" t="s">
        <v>8218</v>
      </c>
      <c r="G3235" t="s">
        <v>8223</v>
      </c>
      <c r="H3235" t="s">
        <v>8245</v>
      </c>
      <c r="I3235">
        <v>1427063747</v>
      </c>
      <c r="J3235">
        <v>1424043347</v>
      </c>
      <c r="K3235" s="14">
        <f t="shared" si="255"/>
        <v>42050.983182870375</v>
      </c>
      <c r="L3235" s="13">
        <f t="shared" si="254"/>
        <v>2015</v>
      </c>
      <c r="M3235" s="14">
        <f t="shared" si="256"/>
        <v>42085.941516203704</v>
      </c>
      <c r="N3235" t="b">
        <v>1</v>
      </c>
      <c r="O3235">
        <v>119</v>
      </c>
      <c r="P3235" t="b">
        <v>1</v>
      </c>
      <c r="Q3235" t="s">
        <v>8269</v>
      </c>
      <c r="R3235" s="10" t="s">
        <v>8315</v>
      </c>
      <c r="S3235" t="s">
        <v>8316</v>
      </c>
      <c r="T3235">
        <f t="shared" si="257"/>
        <v>100</v>
      </c>
      <c r="U3235">
        <f t="shared" si="258"/>
        <v>168.25</v>
      </c>
    </row>
    <row r="3236" spans="1:21" ht="43.5" x14ac:dyDescent="0.35">
      <c r="A3236">
        <v>3814</v>
      </c>
      <c r="B3236" s="3" t="s">
        <v>3811</v>
      </c>
      <c r="C3236" s="3" t="s">
        <v>7924</v>
      </c>
      <c r="D3236" s="6">
        <v>1500</v>
      </c>
      <c r="E3236" s="8">
        <v>2102</v>
      </c>
      <c r="F3236" t="s">
        <v>8218</v>
      </c>
      <c r="G3236" t="s">
        <v>8223</v>
      </c>
      <c r="H3236" t="s">
        <v>8245</v>
      </c>
      <c r="I3236">
        <v>1427860740</v>
      </c>
      <c r="J3236">
        <v>1424727712</v>
      </c>
      <c r="K3236" s="14">
        <f t="shared" si="255"/>
        <v>42058.904074074075</v>
      </c>
      <c r="L3236" s="13">
        <f t="shared" si="254"/>
        <v>2015</v>
      </c>
      <c r="M3236" s="14">
        <f t="shared" si="256"/>
        <v>42095.165972222225</v>
      </c>
      <c r="N3236" t="b">
        <v>0</v>
      </c>
      <c r="O3236">
        <v>34</v>
      </c>
      <c r="P3236" t="b">
        <v>1</v>
      </c>
      <c r="Q3236" t="s">
        <v>8269</v>
      </c>
      <c r="R3236" s="10" t="s">
        <v>8315</v>
      </c>
      <c r="S3236" t="s">
        <v>8316</v>
      </c>
      <c r="T3236">
        <f t="shared" si="257"/>
        <v>140</v>
      </c>
      <c r="U3236">
        <f t="shared" si="258"/>
        <v>61.82</v>
      </c>
    </row>
    <row r="3237" spans="1:21" ht="58" x14ac:dyDescent="0.35">
      <c r="A3237">
        <v>3529</v>
      </c>
      <c r="B3237" s="3" t="s">
        <v>3528</v>
      </c>
      <c r="C3237" s="3" t="s">
        <v>7639</v>
      </c>
      <c r="D3237" s="6">
        <v>500</v>
      </c>
      <c r="E3237" s="8">
        <v>660</v>
      </c>
      <c r="F3237" t="s">
        <v>8218</v>
      </c>
      <c r="G3237" t="s">
        <v>8223</v>
      </c>
      <c r="H3237" t="s">
        <v>8245</v>
      </c>
      <c r="I3237">
        <v>1436749200</v>
      </c>
      <c r="J3237">
        <v>1434997018</v>
      </c>
      <c r="K3237" s="14">
        <f t="shared" si="255"/>
        <v>42177.761782407411</v>
      </c>
      <c r="L3237" s="13">
        <f t="shared" si="254"/>
        <v>2015</v>
      </c>
      <c r="M3237" s="14">
        <f t="shared" si="256"/>
        <v>42198.041666666672</v>
      </c>
      <c r="N3237" t="b">
        <v>0</v>
      </c>
      <c r="O3237">
        <v>18</v>
      </c>
      <c r="P3237" t="b">
        <v>1</v>
      </c>
      <c r="Q3237" t="s">
        <v>8269</v>
      </c>
      <c r="R3237" s="10" t="s">
        <v>8315</v>
      </c>
      <c r="S3237" t="s">
        <v>8316</v>
      </c>
      <c r="T3237">
        <f t="shared" si="257"/>
        <v>132</v>
      </c>
      <c r="U3237">
        <f t="shared" si="258"/>
        <v>36.67</v>
      </c>
    </row>
    <row r="3238" spans="1:21" ht="43.5" x14ac:dyDescent="0.35">
      <c r="A3238">
        <v>2912</v>
      </c>
      <c r="B3238" s="3" t="s">
        <v>2912</v>
      </c>
      <c r="C3238" s="3" t="s">
        <v>7022</v>
      </c>
      <c r="D3238" s="6">
        <v>14440</v>
      </c>
      <c r="E3238" s="8">
        <v>2030</v>
      </c>
      <c r="F3238" t="s">
        <v>8220</v>
      </c>
      <c r="G3238" t="s">
        <v>8223</v>
      </c>
      <c r="H3238" t="s">
        <v>8245</v>
      </c>
      <c r="I3238">
        <v>1452827374</v>
      </c>
      <c r="J3238">
        <v>1450235374</v>
      </c>
      <c r="K3238" s="14">
        <f t="shared" si="255"/>
        <v>42354.131643518514</v>
      </c>
      <c r="L3238" s="13">
        <f t="shared" si="254"/>
        <v>2015</v>
      </c>
      <c r="M3238" s="14">
        <f t="shared" si="256"/>
        <v>42384.131643518514</v>
      </c>
      <c r="N3238" t="b">
        <v>0</v>
      </c>
      <c r="O3238">
        <v>26</v>
      </c>
      <c r="P3238" t="b">
        <v>0</v>
      </c>
      <c r="Q3238" t="s">
        <v>8269</v>
      </c>
      <c r="R3238" s="10" t="s">
        <v>8315</v>
      </c>
      <c r="S3238" t="s">
        <v>8316</v>
      </c>
      <c r="T3238">
        <f t="shared" si="257"/>
        <v>14</v>
      </c>
      <c r="U3238">
        <f t="shared" si="258"/>
        <v>78.08</v>
      </c>
    </row>
    <row r="3239" spans="1:21" ht="43.5" x14ac:dyDescent="0.35">
      <c r="A3239">
        <v>3322</v>
      </c>
      <c r="B3239" s="3" t="s">
        <v>3322</v>
      </c>
      <c r="C3239" s="3" t="s">
        <v>7432</v>
      </c>
      <c r="D3239" s="6">
        <v>3300</v>
      </c>
      <c r="E3239" s="8">
        <v>3350</v>
      </c>
      <c r="F3239" t="s">
        <v>8218</v>
      </c>
      <c r="G3239" t="s">
        <v>8223</v>
      </c>
      <c r="H3239" t="s">
        <v>8245</v>
      </c>
      <c r="I3239">
        <v>1466567700</v>
      </c>
      <c r="J3239">
        <v>1464653696</v>
      </c>
      <c r="K3239" s="14">
        <f t="shared" si="255"/>
        <v>42521.010370370372</v>
      </c>
      <c r="L3239" s="13">
        <f t="shared" si="254"/>
        <v>2016</v>
      </c>
      <c r="M3239" s="14">
        <f t="shared" si="256"/>
        <v>42543.163194444445</v>
      </c>
      <c r="N3239" t="b">
        <v>0</v>
      </c>
      <c r="O3239">
        <v>23</v>
      </c>
      <c r="P3239" t="b">
        <v>1</v>
      </c>
      <c r="Q3239" t="s">
        <v>8269</v>
      </c>
      <c r="R3239" s="10" t="s">
        <v>8315</v>
      </c>
      <c r="S3239" t="s">
        <v>8316</v>
      </c>
      <c r="T3239">
        <f t="shared" si="257"/>
        <v>102</v>
      </c>
      <c r="U3239">
        <f t="shared" si="258"/>
        <v>145.65</v>
      </c>
    </row>
    <row r="3240" spans="1:21" ht="43.5" x14ac:dyDescent="0.35">
      <c r="A3240">
        <v>3984</v>
      </c>
      <c r="B3240" s="3" t="s">
        <v>3980</v>
      </c>
      <c r="C3240" s="3" t="s">
        <v>8090</v>
      </c>
      <c r="D3240" s="6">
        <v>1500</v>
      </c>
      <c r="E3240" s="8">
        <v>95</v>
      </c>
      <c r="F3240" t="s">
        <v>8220</v>
      </c>
      <c r="G3240" t="s">
        <v>8224</v>
      </c>
      <c r="H3240" t="s">
        <v>8246</v>
      </c>
      <c r="I3240">
        <v>1415404800</v>
      </c>
      <c r="J3240">
        <v>1412809644</v>
      </c>
      <c r="K3240" s="14">
        <f t="shared" si="255"/>
        <v>41920.963472222218</v>
      </c>
      <c r="L3240" s="13">
        <f t="shared" si="254"/>
        <v>2014</v>
      </c>
      <c r="M3240" s="14">
        <f t="shared" si="256"/>
        <v>41951</v>
      </c>
      <c r="N3240" t="b">
        <v>0</v>
      </c>
      <c r="O3240">
        <v>10</v>
      </c>
      <c r="P3240" t="b">
        <v>0</v>
      </c>
      <c r="Q3240" t="s">
        <v>8269</v>
      </c>
      <c r="R3240" s="10" t="s">
        <v>8315</v>
      </c>
      <c r="S3240" t="s">
        <v>8316</v>
      </c>
      <c r="T3240">
        <f t="shared" si="257"/>
        <v>6</v>
      </c>
      <c r="U3240">
        <f t="shared" si="258"/>
        <v>9.5</v>
      </c>
    </row>
    <row r="3241" spans="1:21" ht="43.5" x14ac:dyDescent="0.35">
      <c r="A3241">
        <v>3530</v>
      </c>
      <c r="B3241" s="3" t="s">
        <v>3529</v>
      </c>
      <c r="C3241" s="3" t="s">
        <v>7640</v>
      </c>
      <c r="D3241" s="6">
        <v>2750</v>
      </c>
      <c r="E3241" s="8">
        <v>2750</v>
      </c>
      <c r="F3241" t="s">
        <v>8218</v>
      </c>
      <c r="G3241" t="s">
        <v>8224</v>
      </c>
      <c r="H3241" t="s">
        <v>8246</v>
      </c>
      <c r="I3241">
        <v>1460318400</v>
      </c>
      <c r="J3241">
        <v>1457881057</v>
      </c>
      <c r="K3241" s="14">
        <f t="shared" si="255"/>
        <v>42442.623344907406</v>
      </c>
      <c r="L3241" s="13">
        <f t="shared" si="254"/>
        <v>2016</v>
      </c>
      <c r="M3241" s="14">
        <f t="shared" si="256"/>
        <v>42470.833333333328</v>
      </c>
      <c r="N3241" t="b">
        <v>0</v>
      </c>
      <c r="O3241">
        <v>22</v>
      </c>
      <c r="P3241" t="b">
        <v>1</v>
      </c>
      <c r="Q3241" t="s">
        <v>8269</v>
      </c>
      <c r="R3241" s="10" t="s">
        <v>8315</v>
      </c>
      <c r="S3241" t="s">
        <v>8316</v>
      </c>
      <c r="T3241">
        <f t="shared" si="257"/>
        <v>100</v>
      </c>
      <c r="U3241">
        <f t="shared" si="258"/>
        <v>125</v>
      </c>
    </row>
    <row r="3242" spans="1:21" ht="29" x14ac:dyDescent="0.35">
      <c r="A3242">
        <v>3837</v>
      </c>
      <c r="B3242" s="3" t="s">
        <v>3834</v>
      </c>
      <c r="C3242" s="3" t="s">
        <v>7946</v>
      </c>
      <c r="D3242" s="6">
        <v>2000</v>
      </c>
      <c r="E3242" s="8">
        <v>2042</v>
      </c>
      <c r="F3242" t="s">
        <v>8218</v>
      </c>
      <c r="G3242" t="s">
        <v>8224</v>
      </c>
      <c r="H3242" t="s">
        <v>8246</v>
      </c>
      <c r="I3242">
        <v>1435947758</v>
      </c>
      <c r="J3242">
        <v>1432837358</v>
      </c>
      <c r="K3242" s="14">
        <f t="shared" si="255"/>
        <v>42152.765717592592</v>
      </c>
      <c r="L3242" s="13">
        <f t="shared" si="254"/>
        <v>2015</v>
      </c>
      <c r="M3242" s="14">
        <f t="shared" si="256"/>
        <v>42188.765717592592</v>
      </c>
      <c r="N3242" t="b">
        <v>0</v>
      </c>
      <c r="O3242">
        <v>17</v>
      </c>
      <c r="P3242" t="b">
        <v>1</v>
      </c>
      <c r="Q3242" t="s">
        <v>8269</v>
      </c>
      <c r="R3242" s="10" t="s">
        <v>8315</v>
      </c>
      <c r="S3242" t="s">
        <v>8316</v>
      </c>
      <c r="T3242">
        <f t="shared" si="257"/>
        <v>102</v>
      </c>
      <c r="U3242">
        <f t="shared" si="258"/>
        <v>120.12</v>
      </c>
    </row>
    <row r="3243" spans="1:21" ht="43.5" x14ac:dyDescent="0.35">
      <c r="A3243">
        <v>2966</v>
      </c>
      <c r="B3243" s="3" t="s">
        <v>2966</v>
      </c>
      <c r="C3243" s="3" t="s">
        <v>7076</v>
      </c>
      <c r="D3243" s="6">
        <v>10000</v>
      </c>
      <c r="E3243" s="8">
        <v>11363</v>
      </c>
      <c r="F3243" t="s">
        <v>8218</v>
      </c>
      <c r="G3243" t="s">
        <v>8223</v>
      </c>
      <c r="H3243" t="s">
        <v>8245</v>
      </c>
      <c r="I3243">
        <v>1442425412</v>
      </c>
      <c r="J3243">
        <v>1439833412</v>
      </c>
      <c r="K3243" s="14">
        <f t="shared" si="255"/>
        <v>42233.738564814819</v>
      </c>
      <c r="L3243" s="13">
        <f t="shared" si="254"/>
        <v>2015</v>
      </c>
      <c r="M3243" s="14">
        <f t="shared" si="256"/>
        <v>42263.738564814819</v>
      </c>
      <c r="N3243" t="b">
        <v>0</v>
      </c>
      <c r="O3243">
        <v>128</v>
      </c>
      <c r="P3243" t="b">
        <v>1</v>
      </c>
      <c r="Q3243" t="s">
        <v>8269</v>
      </c>
      <c r="R3243" s="10" t="s">
        <v>8315</v>
      </c>
      <c r="S3243" t="s">
        <v>8316</v>
      </c>
      <c r="T3243">
        <f t="shared" si="257"/>
        <v>114</v>
      </c>
      <c r="U3243">
        <f t="shared" si="258"/>
        <v>88.77</v>
      </c>
    </row>
    <row r="3244" spans="1:21" ht="43.5" x14ac:dyDescent="0.35">
      <c r="A3244">
        <v>3403</v>
      </c>
      <c r="B3244" s="3" t="s">
        <v>3402</v>
      </c>
      <c r="C3244" s="3" t="s">
        <v>7513</v>
      </c>
      <c r="D3244" s="6">
        <v>2000</v>
      </c>
      <c r="E3244" s="8">
        <v>2000</v>
      </c>
      <c r="F3244" t="s">
        <v>8218</v>
      </c>
      <c r="G3244" t="s">
        <v>8224</v>
      </c>
      <c r="H3244" t="s">
        <v>8246</v>
      </c>
      <c r="I3244">
        <v>1435230324</v>
      </c>
      <c r="J3244">
        <v>1432638324</v>
      </c>
      <c r="K3244" s="14">
        <f t="shared" si="255"/>
        <v>42150.462083333332</v>
      </c>
      <c r="L3244" s="13">
        <f t="shared" si="254"/>
        <v>2015</v>
      </c>
      <c r="M3244" s="14">
        <f t="shared" si="256"/>
        <v>42180.462083333332</v>
      </c>
      <c r="N3244" t="b">
        <v>0</v>
      </c>
      <c r="O3244">
        <v>17</v>
      </c>
      <c r="P3244" t="b">
        <v>1</v>
      </c>
      <c r="Q3244" t="s">
        <v>8269</v>
      </c>
      <c r="R3244" s="10" t="s">
        <v>8315</v>
      </c>
      <c r="S3244" t="s">
        <v>8316</v>
      </c>
      <c r="T3244">
        <f t="shared" si="257"/>
        <v>100</v>
      </c>
      <c r="U3244">
        <f t="shared" si="258"/>
        <v>117.65</v>
      </c>
    </row>
    <row r="3245" spans="1:21" ht="43.5" x14ac:dyDescent="0.35">
      <c r="A3245">
        <v>3674</v>
      </c>
      <c r="B3245" s="3" t="s">
        <v>3671</v>
      </c>
      <c r="C3245" s="3" t="s">
        <v>7784</v>
      </c>
      <c r="D3245" s="6">
        <v>4500</v>
      </c>
      <c r="E3245" s="8">
        <v>4500</v>
      </c>
      <c r="F3245" t="s">
        <v>8218</v>
      </c>
      <c r="G3245" t="s">
        <v>8235</v>
      </c>
      <c r="H3245" t="s">
        <v>8248</v>
      </c>
      <c r="I3245">
        <v>1472936229</v>
      </c>
      <c r="J3245">
        <v>1467752229</v>
      </c>
      <c r="K3245" s="14">
        <f t="shared" si="255"/>
        <v>42556.873020833329</v>
      </c>
      <c r="L3245" s="13">
        <f t="shared" si="254"/>
        <v>2016</v>
      </c>
      <c r="M3245" s="14">
        <f t="shared" si="256"/>
        <v>42616.873020833329</v>
      </c>
      <c r="N3245" t="b">
        <v>0</v>
      </c>
      <c r="O3245">
        <v>31</v>
      </c>
      <c r="P3245" t="b">
        <v>1</v>
      </c>
      <c r="Q3245" t="s">
        <v>8269</v>
      </c>
      <c r="R3245" s="10" t="s">
        <v>8315</v>
      </c>
      <c r="S3245" t="s">
        <v>8316</v>
      </c>
      <c r="T3245">
        <f t="shared" si="257"/>
        <v>100</v>
      </c>
      <c r="U3245">
        <f t="shared" si="258"/>
        <v>145.16</v>
      </c>
    </row>
    <row r="3246" spans="1:21" ht="58" x14ac:dyDescent="0.35">
      <c r="A3246">
        <v>3161</v>
      </c>
      <c r="B3246" s="3" t="s">
        <v>3161</v>
      </c>
      <c r="C3246" s="3" t="s">
        <v>7271</v>
      </c>
      <c r="D3246" s="6">
        <v>2000</v>
      </c>
      <c r="E3246" s="8">
        <v>2102</v>
      </c>
      <c r="F3246" t="s">
        <v>8218</v>
      </c>
      <c r="G3246" t="s">
        <v>8224</v>
      </c>
      <c r="H3246" t="s">
        <v>8246</v>
      </c>
      <c r="I3246">
        <v>1413377522</v>
      </c>
      <c r="J3246">
        <v>1410785522</v>
      </c>
      <c r="K3246" s="14">
        <f t="shared" si="255"/>
        <v>41897.536134259259</v>
      </c>
      <c r="L3246" s="13">
        <f t="shared" si="254"/>
        <v>2014</v>
      </c>
      <c r="M3246" s="14">
        <f t="shared" si="256"/>
        <v>41927.536134259259</v>
      </c>
      <c r="N3246" t="b">
        <v>1</v>
      </c>
      <c r="O3246">
        <v>74</v>
      </c>
      <c r="P3246" t="b">
        <v>1</v>
      </c>
      <c r="Q3246" t="s">
        <v>8269</v>
      </c>
      <c r="R3246" s="10" t="s">
        <v>8315</v>
      </c>
      <c r="S3246" t="s">
        <v>8316</v>
      </c>
      <c r="T3246">
        <f t="shared" si="257"/>
        <v>105</v>
      </c>
      <c r="U3246">
        <f t="shared" si="258"/>
        <v>28.41</v>
      </c>
    </row>
    <row r="3247" spans="1:21" ht="43.5" x14ac:dyDescent="0.35">
      <c r="A3247">
        <v>3579</v>
      </c>
      <c r="B3247" s="3" t="s">
        <v>3578</v>
      </c>
      <c r="C3247" s="3" t="s">
        <v>7689</v>
      </c>
      <c r="D3247" s="6">
        <v>500</v>
      </c>
      <c r="E3247" s="8">
        <v>500</v>
      </c>
      <c r="F3247" t="s">
        <v>8218</v>
      </c>
      <c r="G3247" t="s">
        <v>8224</v>
      </c>
      <c r="H3247" t="s">
        <v>8246</v>
      </c>
      <c r="I3247">
        <v>1459444656</v>
      </c>
      <c r="J3247">
        <v>1456856256</v>
      </c>
      <c r="K3247" s="14">
        <f t="shared" si="255"/>
        <v>42430.762222222227</v>
      </c>
      <c r="L3247" s="13">
        <f t="shared" si="254"/>
        <v>2016</v>
      </c>
      <c r="M3247" s="14">
        <f t="shared" si="256"/>
        <v>42460.720555555556</v>
      </c>
      <c r="N3247" t="b">
        <v>0</v>
      </c>
      <c r="O3247">
        <v>14</v>
      </c>
      <c r="P3247" t="b">
        <v>1</v>
      </c>
      <c r="Q3247" t="s">
        <v>8269</v>
      </c>
      <c r="R3247" s="10" t="s">
        <v>8315</v>
      </c>
      <c r="S3247" t="s">
        <v>8316</v>
      </c>
      <c r="T3247">
        <f t="shared" si="257"/>
        <v>100</v>
      </c>
      <c r="U3247">
        <f t="shared" si="258"/>
        <v>35.71</v>
      </c>
    </row>
    <row r="3248" spans="1:21" ht="43.5" x14ac:dyDescent="0.35">
      <c r="A3248">
        <v>3823</v>
      </c>
      <c r="B3248" s="3" t="s">
        <v>3820</v>
      </c>
      <c r="C3248" s="3" t="s">
        <v>7932</v>
      </c>
      <c r="D3248" s="6">
        <v>2500</v>
      </c>
      <c r="E3248" s="8">
        <v>2650</v>
      </c>
      <c r="F3248" t="s">
        <v>8218</v>
      </c>
      <c r="G3248" t="s">
        <v>8223</v>
      </c>
      <c r="H3248" t="s">
        <v>8245</v>
      </c>
      <c r="I3248">
        <v>1437364740</v>
      </c>
      <c r="J3248">
        <v>1434405044</v>
      </c>
      <c r="K3248" s="14">
        <f t="shared" si="255"/>
        <v>42170.910231481481</v>
      </c>
      <c r="L3248" s="13">
        <f t="shared" si="254"/>
        <v>2015</v>
      </c>
      <c r="M3248" s="14">
        <f t="shared" si="256"/>
        <v>42205.165972222225</v>
      </c>
      <c r="N3248" t="b">
        <v>0</v>
      </c>
      <c r="O3248">
        <v>41</v>
      </c>
      <c r="P3248" t="b">
        <v>1</v>
      </c>
      <c r="Q3248" t="s">
        <v>8269</v>
      </c>
      <c r="R3248" s="10" t="s">
        <v>8315</v>
      </c>
      <c r="S3248" t="s">
        <v>8316</v>
      </c>
      <c r="T3248">
        <f t="shared" si="257"/>
        <v>106</v>
      </c>
      <c r="U3248">
        <f t="shared" si="258"/>
        <v>64.63</v>
      </c>
    </row>
    <row r="3249" spans="1:21" ht="43.5" x14ac:dyDescent="0.35">
      <c r="A3249">
        <v>3499</v>
      </c>
      <c r="B3249" s="3" t="s">
        <v>3498</v>
      </c>
      <c r="C3249" s="3" t="s">
        <v>7609</v>
      </c>
      <c r="D3249" s="6">
        <v>2000</v>
      </c>
      <c r="E3249" s="8">
        <v>2110</v>
      </c>
      <c r="F3249" t="s">
        <v>8218</v>
      </c>
      <c r="G3249" t="s">
        <v>8223</v>
      </c>
      <c r="H3249" t="s">
        <v>8245</v>
      </c>
      <c r="I3249">
        <v>1435733940</v>
      </c>
      <c r="J3249">
        <v>1431046325</v>
      </c>
      <c r="K3249" s="14">
        <f t="shared" si="255"/>
        <v>42132.036168981482</v>
      </c>
      <c r="L3249" s="13">
        <f t="shared" si="254"/>
        <v>2015</v>
      </c>
      <c r="M3249" s="14">
        <f t="shared" si="256"/>
        <v>42186.290972222225</v>
      </c>
      <c r="N3249" t="b">
        <v>0</v>
      </c>
      <c r="O3249">
        <v>35</v>
      </c>
      <c r="P3249" t="b">
        <v>1</v>
      </c>
      <c r="Q3249" t="s">
        <v>8269</v>
      </c>
      <c r="R3249" s="10" t="s">
        <v>8315</v>
      </c>
      <c r="S3249" t="s">
        <v>8316</v>
      </c>
      <c r="T3249">
        <f t="shared" si="257"/>
        <v>106</v>
      </c>
      <c r="U3249">
        <f t="shared" si="258"/>
        <v>60.29</v>
      </c>
    </row>
    <row r="3250" spans="1:21" ht="43.5" x14ac:dyDescent="0.35">
      <c r="A3250">
        <v>3865</v>
      </c>
      <c r="B3250" s="3" t="s">
        <v>3862</v>
      </c>
      <c r="C3250" s="3" t="s">
        <v>7974</v>
      </c>
      <c r="D3250" s="6">
        <v>2413</v>
      </c>
      <c r="E3250" s="8">
        <v>650</v>
      </c>
      <c r="F3250" t="s">
        <v>8220</v>
      </c>
      <c r="G3250" t="s">
        <v>8228</v>
      </c>
      <c r="H3250" t="s">
        <v>8250</v>
      </c>
      <c r="I3250">
        <v>1409376600</v>
      </c>
      <c r="J3250">
        <v>1405957098</v>
      </c>
      <c r="K3250" s="14">
        <f t="shared" si="255"/>
        <v>41841.651597222226</v>
      </c>
      <c r="L3250" s="13">
        <f t="shared" si="254"/>
        <v>2014</v>
      </c>
      <c r="M3250" s="14">
        <f t="shared" si="256"/>
        <v>41881.229166666664</v>
      </c>
      <c r="N3250" t="b">
        <v>0</v>
      </c>
      <c r="O3250">
        <v>14</v>
      </c>
      <c r="P3250" t="b">
        <v>0</v>
      </c>
      <c r="Q3250" t="s">
        <v>8269</v>
      </c>
      <c r="R3250" s="10" t="s">
        <v>8315</v>
      </c>
      <c r="S3250" t="s">
        <v>8316</v>
      </c>
      <c r="T3250">
        <f t="shared" si="257"/>
        <v>27</v>
      </c>
      <c r="U3250">
        <f t="shared" si="258"/>
        <v>46.43</v>
      </c>
    </row>
    <row r="3251" spans="1:21" ht="43.5" x14ac:dyDescent="0.35">
      <c r="A3251">
        <v>3937</v>
      </c>
      <c r="B3251" s="3" t="s">
        <v>3934</v>
      </c>
      <c r="C3251" s="3" t="s">
        <v>8045</v>
      </c>
      <c r="D3251" s="6">
        <v>2885</v>
      </c>
      <c r="E3251" s="8">
        <v>2485</v>
      </c>
      <c r="F3251" t="s">
        <v>8220</v>
      </c>
      <c r="G3251" t="s">
        <v>8223</v>
      </c>
      <c r="H3251" t="s">
        <v>8245</v>
      </c>
      <c r="I3251">
        <v>1468249760</v>
      </c>
      <c r="J3251">
        <v>1465830560</v>
      </c>
      <c r="K3251" s="14">
        <f t="shared" si="255"/>
        <v>42534.631481481483</v>
      </c>
      <c r="L3251" s="13">
        <f t="shared" si="254"/>
        <v>2016</v>
      </c>
      <c r="M3251" s="14">
        <f t="shared" si="256"/>
        <v>42562.631481481483</v>
      </c>
      <c r="N3251" t="b">
        <v>0</v>
      </c>
      <c r="O3251">
        <v>10</v>
      </c>
      <c r="P3251" t="b">
        <v>0</v>
      </c>
      <c r="Q3251" t="s">
        <v>8269</v>
      </c>
      <c r="R3251" s="10" t="s">
        <v>8315</v>
      </c>
      <c r="S3251" t="s">
        <v>8316</v>
      </c>
      <c r="T3251">
        <f t="shared" si="257"/>
        <v>86</v>
      </c>
      <c r="U3251">
        <f t="shared" si="258"/>
        <v>248.5</v>
      </c>
    </row>
    <row r="3252" spans="1:21" ht="43.5" x14ac:dyDescent="0.35">
      <c r="A3252">
        <v>3955</v>
      </c>
      <c r="B3252" s="3" t="s">
        <v>3952</v>
      </c>
      <c r="C3252" s="3" t="s">
        <v>8062</v>
      </c>
      <c r="D3252" s="6">
        <v>1750</v>
      </c>
      <c r="E3252" s="8">
        <v>425</v>
      </c>
      <c r="F3252" t="s">
        <v>8220</v>
      </c>
      <c r="G3252" t="s">
        <v>8223</v>
      </c>
      <c r="H3252" t="s">
        <v>8245</v>
      </c>
      <c r="I3252">
        <v>1448745741</v>
      </c>
      <c r="J3252">
        <v>1446150141</v>
      </c>
      <c r="K3252" s="14">
        <f t="shared" si="255"/>
        <v>42306.848854166667</v>
      </c>
      <c r="L3252" s="13">
        <f t="shared" si="254"/>
        <v>2015</v>
      </c>
      <c r="M3252" s="14">
        <f t="shared" si="256"/>
        <v>42336.890520833331</v>
      </c>
      <c r="N3252" t="b">
        <v>0</v>
      </c>
      <c r="O3252">
        <v>8</v>
      </c>
      <c r="P3252" t="b">
        <v>0</v>
      </c>
      <c r="Q3252" t="s">
        <v>8269</v>
      </c>
      <c r="R3252" s="10" t="s">
        <v>8315</v>
      </c>
      <c r="S3252" t="s">
        <v>8316</v>
      </c>
      <c r="T3252">
        <f t="shared" si="257"/>
        <v>24</v>
      </c>
      <c r="U3252">
        <f t="shared" si="258"/>
        <v>53.13</v>
      </c>
    </row>
    <row r="3253" spans="1:21" ht="29" x14ac:dyDescent="0.35">
      <c r="A3253">
        <v>2786</v>
      </c>
      <c r="B3253" s="3" t="s">
        <v>2786</v>
      </c>
      <c r="C3253" s="3" t="s">
        <v>6896</v>
      </c>
      <c r="D3253" s="6">
        <v>2500</v>
      </c>
      <c r="E3253" s="8">
        <v>2946</v>
      </c>
      <c r="F3253" t="s">
        <v>8218</v>
      </c>
      <c r="G3253" t="s">
        <v>8224</v>
      </c>
      <c r="H3253" t="s">
        <v>8246</v>
      </c>
      <c r="I3253">
        <v>1404913180</v>
      </c>
      <c r="J3253">
        <v>1403703580</v>
      </c>
      <c r="K3253" s="14">
        <f t="shared" si="255"/>
        <v>41815.569212962961</v>
      </c>
      <c r="L3253" s="13">
        <f t="shared" si="254"/>
        <v>2014</v>
      </c>
      <c r="M3253" s="14">
        <f t="shared" si="256"/>
        <v>41829.569212962961</v>
      </c>
      <c r="N3253" t="b">
        <v>0</v>
      </c>
      <c r="O3253">
        <v>74</v>
      </c>
      <c r="P3253" t="b">
        <v>1</v>
      </c>
      <c r="Q3253" t="s">
        <v>8269</v>
      </c>
      <c r="R3253" s="10" t="s">
        <v>8315</v>
      </c>
      <c r="S3253" t="s">
        <v>8316</v>
      </c>
      <c r="T3253">
        <f t="shared" si="257"/>
        <v>118</v>
      </c>
      <c r="U3253">
        <f t="shared" si="258"/>
        <v>39.81</v>
      </c>
    </row>
    <row r="3254" spans="1:21" ht="43.5" x14ac:dyDescent="0.35">
      <c r="A3254">
        <v>3916</v>
      </c>
      <c r="B3254" s="3" t="s">
        <v>3913</v>
      </c>
      <c r="C3254" s="3" t="s">
        <v>8024</v>
      </c>
      <c r="D3254" s="6">
        <v>2000</v>
      </c>
      <c r="E3254" s="8">
        <v>0</v>
      </c>
      <c r="F3254" t="s">
        <v>8220</v>
      </c>
      <c r="G3254" t="s">
        <v>8231</v>
      </c>
      <c r="H3254" t="s">
        <v>8252</v>
      </c>
      <c r="I3254">
        <v>1464952752</v>
      </c>
      <c r="J3254">
        <v>1462360752</v>
      </c>
      <c r="K3254" s="14">
        <f t="shared" si="255"/>
        <v>42494.471666666665</v>
      </c>
      <c r="L3254" s="13">
        <f t="shared" si="254"/>
        <v>2016</v>
      </c>
      <c r="M3254" s="14">
        <f t="shared" si="256"/>
        <v>42524.471666666665</v>
      </c>
      <c r="N3254" t="b">
        <v>0</v>
      </c>
      <c r="O3254">
        <v>0</v>
      </c>
      <c r="P3254" t="b">
        <v>0</v>
      </c>
      <c r="Q3254" t="s">
        <v>8269</v>
      </c>
      <c r="R3254" s="10" t="s">
        <v>8315</v>
      </c>
      <c r="S3254" t="s">
        <v>8316</v>
      </c>
      <c r="T3254">
        <f t="shared" si="257"/>
        <v>0</v>
      </c>
      <c r="U3254">
        <f t="shared" si="258"/>
        <v>0</v>
      </c>
    </row>
    <row r="3255" spans="1:21" ht="58" x14ac:dyDescent="0.35">
      <c r="A3255">
        <v>4025</v>
      </c>
      <c r="B3255" s="3" t="s">
        <v>4021</v>
      </c>
      <c r="C3255" s="3" t="s">
        <v>8130</v>
      </c>
      <c r="D3255" s="6">
        <v>5000</v>
      </c>
      <c r="E3255" s="8">
        <v>250</v>
      </c>
      <c r="F3255" t="s">
        <v>8220</v>
      </c>
      <c r="G3255" t="s">
        <v>8229</v>
      </c>
      <c r="H3255" t="s">
        <v>8248</v>
      </c>
      <c r="I3255">
        <v>1437889336</v>
      </c>
      <c r="J3255">
        <v>1432705336</v>
      </c>
      <c r="K3255" s="14">
        <f t="shared" si="255"/>
        <v>42151.237685185188</v>
      </c>
      <c r="L3255" s="13">
        <f t="shared" si="254"/>
        <v>2015</v>
      </c>
      <c r="M3255" s="14">
        <f t="shared" si="256"/>
        <v>42211.237685185188</v>
      </c>
      <c r="N3255" t="b">
        <v>0</v>
      </c>
      <c r="O3255">
        <v>4</v>
      </c>
      <c r="P3255" t="b">
        <v>0</v>
      </c>
      <c r="Q3255" t="s">
        <v>8269</v>
      </c>
      <c r="R3255" s="10" t="s">
        <v>8315</v>
      </c>
      <c r="S3255" t="s">
        <v>8316</v>
      </c>
      <c r="T3255">
        <f t="shared" si="257"/>
        <v>5</v>
      </c>
      <c r="U3255">
        <f t="shared" si="258"/>
        <v>62.5</v>
      </c>
    </row>
    <row r="3256" spans="1:21" ht="43.5" x14ac:dyDescent="0.35">
      <c r="A3256">
        <v>3242</v>
      </c>
      <c r="B3256" s="3" t="s">
        <v>3242</v>
      </c>
      <c r="C3256" s="3" t="s">
        <v>7352</v>
      </c>
      <c r="D3256" s="6">
        <v>10000</v>
      </c>
      <c r="E3256" s="8">
        <v>12730.42</v>
      </c>
      <c r="F3256" t="s">
        <v>8218</v>
      </c>
      <c r="G3256" t="s">
        <v>8223</v>
      </c>
      <c r="H3256" t="s">
        <v>8245</v>
      </c>
      <c r="I3256">
        <v>1411150092</v>
      </c>
      <c r="J3256">
        <v>1408558092</v>
      </c>
      <c r="K3256" s="14">
        <f t="shared" si="255"/>
        <v>41871.755694444444</v>
      </c>
      <c r="L3256" s="13">
        <f t="shared" si="254"/>
        <v>2014</v>
      </c>
      <c r="M3256" s="14">
        <f t="shared" si="256"/>
        <v>41901.755694444444</v>
      </c>
      <c r="N3256" t="b">
        <v>1</v>
      </c>
      <c r="O3256">
        <v>183</v>
      </c>
      <c r="P3256" t="b">
        <v>1</v>
      </c>
      <c r="Q3256" t="s">
        <v>8269</v>
      </c>
      <c r="R3256" s="10" t="s">
        <v>8315</v>
      </c>
      <c r="S3256" t="s">
        <v>8316</v>
      </c>
      <c r="T3256">
        <f t="shared" si="257"/>
        <v>127</v>
      </c>
      <c r="U3256">
        <f t="shared" si="258"/>
        <v>69.569999999999993</v>
      </c>
    </row>
    <row r="3257" spans="1:21" ht="43.5" x14ac:dyDescent="0.35">
      <c r="A3257">
        <v>3906</v>
      </c>
      <c r="B3257" s="3" t="s">
        <v>3903</v>
      </c>
      <c r="C3257" s="3" t="s">
        <v>8014</v>
      </c>
      <c r="D3257" s="6">
        <v>1500</v>
      </c>
      <c r="E3257" s="8">
        <v>1010</v>
      </c>
      <c r="F3257" t="s">
        <v>8220</v>
      </c>
      <c r="G3257" t="s">
        <v>8224</v>
      </c>
      <c r="H3257" t="s">
        <v>8246</v>
      </c>
      <c r="I3257">
        <v>1435325100</v>
      </c>
      <c r="J3257">
        <v>1432072893</v>
      </c>
      <c r="K3257" s="14">
        <f t="shared" si="255"/>
        <v>42143.917743055557</v>
      </c>
      <c r="L3257" s="13">
        <f t="shared" si="254"/>
        <v>2015</v>
      </c>
      <c r="M3257" s="14">
        <f t="shared" si="256"/>
        <v>42181.559027777781</v>
      </c>
      <c r="N3257" t="b">
        <v>0</v>
      </c>
      <c r="O3257">
        <v>16</v>
      </c>
      <c r="P3257" t="b">
        <v>0</v>
      </c>
      <c r="Q3257" t="s">
        <v>8269</v>
      </c>
      <c r="R3257" s="10" t="s">
        <v>8315</v>
      </c>
      <c r="S3257" t="s">
        <v>8316</v>
      </c>
      <c r="T3257">
        <f t="shared" si="257"/>
        <v>67</v>
      </c>
      <c r="U3257">
        <f t="shared" si="258"/>
        <v>63.13</v>
      </c>
    </row>
    <row r="3258" spans="1:21" ht="43.5" x14ac:dyDescent="0.35">
      <c r="A3258">
        <v>2796</v>
      </c>
      <c r="B3258" s="3" t="s">
        <v>2796</v>
      </c>
      <c r="C3258" s="3" t="s">
        <v>6906</v>
      </c>
      <c r="D3258" s="6">
        <v>800</v>
      </c>
      <c r="E3258" s="8">
        <v>924</v>
      </c>
      <c r="F3258" t="s">
        <v>8218</v>
      </c>
      <c r="G3258" t="s">
        <v>8224</v>
      </c>
      <c r="H3258" t="s">
        <v>8246</v>
      </c>
      <c r="I3258">
        <v>1404564028</v>
      </c>
      <c r="J3258">
        <v>1401972028</v>
      </c>
      <c r="K3258" s="14">
        <f t="shared" si="255"/>
        <v>41795.528101851851</v>
      </c>
      <c r="L3258" s="13">
        <f t="shared" si="254"/>
        <v>2014</v>
      </c>
      <c r="M3258" s="14">
        <f t="shared" si="256"/>
        <v>41825.528101851851</v>
      </c>
      <c r="N3258" t="b">
        <v>0</v>
      </c>
      <c r="O3258">
        <v>21</v>
      </c>
      <c r="P3258" t="b">
        <v>1</v>
      </c>
      <c r="Q3258" t="s">
        <v>8269</v>
      </c>
      <c r="R3258" s="10" t="s">
        <v>8315</v>
      </c>
      <c r="S3258" t="s">
        <v>8316</v>
      </c>
      <c r="T3258">
        <f t="shared" si="257"/>
        <v>116</v>
      </c>
      <c r="U3258">
        <f t="shared" si="258"/>
        <v>44</v>
      </c>
    </row>
    <row r="3259" spans="1:21" ht="43.5" x14ac:dyDescent="0.35">
      <c r="A3259">
        <v>3481</v>
      </c>
      <c r="B3259" s="3" t="s">
        <v>3480</v>
      </c>
      <c r="C3259" s="3" t="s">
        <v>7591</v>
      </c>
      <c r="D3259" s="6">
        <v>10000</v>
      </c>
      <c r="E3259" s="8">
        <v>11880</v>
      </c>
      <c r="F3259" t="s">
        <v>8218</v>
      </c>
      <c r="G3259" t="s">
        <v>8225</v>
      </c>
      <c r="H3259" t="s">
        <v>8247</v>
      </c>
      <c r="I3259">
        <v>1420178188</v>
      </c>
      <c r="J3259">
        <v>1418709388</v>
      </c>
      <c r="K3259" s="14">
        <f t="shared" si="255"/>
        <v>41989.24754629629</v>
      </c>
      <c r="L3259" s="13">
        <f t="shared" si="254"/>
        <v>2014</v>
      </c>
      <c r="M3259" s="14">
        <f t="shared" si="256"/>
        <v>42006.24754629629</v>
      </c>
      <c r="N3259" t="b">
        <v>0</v>
      </c>
      <c r="O3259">
        <v>95</v>
      </c>
      <c r="P3259" t="b">
        <v>1</v>
      </c>
      <c r="Q3259" t="s">
        <v>8269</v>
      </c>
      <c r="R3259" s="10" t="s">
        <v>8315</v>
      </c>
      <c r="S3259" t="s">
        <v>8316</v>
      </c>
      <c r="T3259">
        <f t="shared" si="257"/>
        <v>119</v>
      </c>
      <c r="U3259">
        <f t="shared" si="258"/>
        <v>125.05</v>
      </c>
    </row>
    <row r="3260" spans="1:21" ht="58" x14ac:dyDescent="0.35">
      <c r="A3260">
        <v>3982</v>
      </c>
      <c r="B3260" s="3" t="s">
        <v>3978</v>
      </c>
      <c r="C3260" s="3" t="s">
        <v>8088</v>
      </c>
      <c r="D3260" s="6">
        <v>850</v>
      </c>
      <c r="E3260" s="8">
        <v>170</v>
      </c>
      <c r="F3260" t="s">
        <v>8220</v>
      </c>
      <c r="G3260" t="s">
        <v>8224</v>
      </c>
      <c r="H3260" t="s">
        <v>8246</v>
      </c>
      <c r="I3260">
        <v>1436297180</v>
      </c>
      <c r="J3260">
        <v>1431113180</v>
      </c>
      <c r="K3260" s="14">
        <f t="shared" si="255"/>
        <v>42132.809953703705</v>
      </c>
      <c r="L3260" s="13">
        <f t="shared" si="254"/>
        <v>2015</v>
      </c>
      <c r="M3260" s="14">
        <f t="shared" si="256"/>
        <v>42192.809953703705</v>
      </c>
      <c r="N3260" t="b">
        <v>0</v>
      </c>
      <c r="O3260">
        <v>5</v>
      </c>
      <c r="P3260" t="b">
        <v>0</v>
      </c>
      <c r="Q3260" t="s">
        <v>8269</v>
      </c>
      <c r="R3260" s="10" t="s">
        <v>8315</v>
      </c>
      <c r="S3260" t="s">
        <v>8316</v>
      </c>
      <c r="T3260">
        <f t="shared" si="257"/>
        <v>20</v>
      </c>
      <c r="U3260">
        <f t="shared" si="258"/>
        <v>34</v>
      </c>
    </row>
    <row r="3261" spans="1:21" ht="29" x14ac:dyDescent="0.35">
      <c r="A3261">
        <v>3988</v>
      </c>
      <c r="B3261" s="3" t="s">
        <v>3984</v>
      </c>
      <c r="C3261" s="3" t="s">
        <v>8094</v>
      </c>
      <c r="D3261" s="6">
        <v>1500</v>
      </c>
      <c r="E3261" s="8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s="14">
        <f t="shared" si="255"/>
        <v>42230.08116898148</v>
      </c>
      <c r="L3261" s="13">
        <f t="shared" si="254"/>
        <v>2015</v>
      </c>
      <c r="M3261" s="14">
        <f t="shared" si="256"/>
        <v>42245.08116898148</v>
      </c>
      <c r="N3261" t="b">
        <v>0</v>
      </c>
      <c r="O3261">
        <v>4</v>
      </c>
      <c r="P3261" t="b">
        <v>0</v>
      </c>
      <c r="Q3261" t="s">
        <v>8269</v>
      </c>
      <c r="R3261" s="10" t="s">
        <v>8315</v>
      </c>
      <c r="S3261" t="s">
        <v>8316</v>
      </c>
      <c r="T3261">
        <f t="shared" si="257"/>
        <v>2</v>
      </c>
      <c r="U3261">
        <f t="shared" si="258"/>
        <v>8</v>
      </c>
    </row>
    <row r="3262" spans="1:21" ht="58" x14ac:dyDescent="0.35">
      <c r="A3262">
        <v>3461</v>
      </c>
      <c r="B3262" s="3" t="s">
        <v>3460</v>
      </c>
      <c r="C3262" s="3" t="s">
        <v>7571</v>
      </c>
      <c r="D3262" s="6">
        <v>500</v>
      </c>
      <c r="E3262" s="8">
        <v>695</v>
      </c>
      <c r="F3262" t="s">
        <v>8218</v>
      </c>
      <c r="G3262" t="s">
        <v>8223</v>
      </c>
      <c r="H3262" t="s">
        <v>8245</v>
      </c>
      <c r="I3262">
        <v>1477710000</v>
      </c>
      <c r="J3262">
        <v>1475248279</v>
      </c>
      <c r="K3262" s="14">
        <f t="shared" si="255"/>
        <v>42643.632858796293</v>
      </c>
      <c r="L3262" s="13">
        <f t="shared" si="254"/>
        <v>2016</v>
      </c>
      <c r="M3262" s="14">
        <f t="shared" si="256"/>
        <v>42672.125</v>
      </c>
      <c r="N3262" t="b">
        <v>0</v>
      </c>
      <c r="O3262">
        <v>12</v>
      </c>
      <c r="P3262" t="b">
        <v>1</v>
      </c>
      <c r="Q3262" t="s">
        <v>8269</v>
      </c>
      <c r="R3262" s="10" t="s">
        <v>8315</v>
      </c>
      <c r="S3262" t="s">
        <v>8316</v>
      </c>
      <c r="T3262">
        <f t="shared" si="257"/>
        <v>139</v>
      </c>
      <c r="U3262">
        <f t="shared" si="258"/>
        <v>57.92</v>
      </c>
    </row>
    <row r="3263" spans="1:21" ht="43.5" x14ac:dyDescent="0.35">
      <c r="A3263">
        <v>3978</v>
      </c>
      <c r="B3263" s="3" t="s">
        <v>3975</v>
      </c>
      <c r="C3263" s="3" t="s">
        <v>8085</v>
      </c>
      <c r="D3263" s="6">
        <v>2000</v>
      </c>
      <c r="E3263" s="8">
        <v>214</v>
      </c>
      <c r="F3263" t="s">
        <v>8220</v>
      </c>
      <c r="G3263" t="s">
        <v>8223</v>
      </c>
      <c r="H3263" t="s">
        <v>8245</v>
      </c>
      <c r="I3263">
        <v>1422717953</v>
      </c>
      <c r="J3263">
        <v>1417533953</v>
      </c>
      <c r="K3263" s="14">
        <f t="shared" si="255"/>
        <v>41975.642974537041</v>
      </c>
      <c r="L3263" s="13">
        <f t="shared" si="254"/>
        <v>2014</v>
      </c>
      <c r="M3263" s="14">
        <f t="shared" si="256"/>
        <v>42035.642974537041</v>
      </c>
      <c r="N3263" t="b">
        <v>0</v>
      </c>
      <c r="O3263">
        <v>8</v>
      </c>
      <c r="P3263" t="b">
        <v>0</v>
      </c>
      <c r="Q3263" t="s">
        <v>8269</v>
      </c>
      <c r="R3263" s="10" t="s">
        <v>8315</v>
      </c>
      <c r="S3263" t="s">
        <v>8316</v>
      </c>
      <c r="T3263">
        <f t="shared" si="257"/>
        <v>11</v>
      </c>
      <c r="U3263">
        <f t="shared" si="258"/>
        <v>26.75</v>
      </c>
    </row>
    <row r="3264" spans="1:21" ht="43.5" x14ac:dyDescent="0.35">
      <c r="A3264">
        <v>533</v>
      </c>
      <c r="B3264" s="3" t="s">
        <v>534</v>
      </c>
      <c r="C3264" s="3" t="s">
        <v>4643</v>
      </c>
      <c r="D3264" s="6">
        <v>2000</v>
      </c>
      <c r="E3264" s="8">
        <v>2004</v>
      </c>
      <c r="F3264" t="s">
        <v>8218</v>
      </c>
      <c r="G3264" t="s">
        <v>8224</v>
      </c>
      <c r="H3264" t="s">
        <v>8246</v>
      </c>
      <c r="I3264">
        <v>1463394365</v>
      </c>
      <c r="J3264">
        <v>1461320765</v>
      </c>
      <c r="K3264" s="14">
        <f t="shared" si="255"/>
        <v>42482.43478009259</v>
      </c>
      <c r="L3264" s="13">
        <f t="shared" si="254"/>
        <v>2016</v>
      </c>
      <c r="M3264" s="14">
        <f t="shared" si="256"/>
        <v>42506.43478009259</v>
      </c>
      <c r="N3264" t="b">
        <v>0</v>
      </c>
      <c r="O3264">
        <v>17</v>
      </c>
      <c r="P3264" t="b">
        <v>1</v>
      </c>
      <c r="Q3264" t="s">
        <v>8269</v>
      </c>
      <c r="R3264" s="10" t="s">
        <v>8315</v>
      </c>
      <c r="S3264" t="s">
        <v>8316</v>
      </c>
      <c r="T3264">
        <f t="shared" si="257"/>
        <v>100</v>
      </c>
      <c r="U3264">
        <f t="shared" si="258"/>
        <v>117.88</v>
      </c>
    </row>
    <row r="3265" spans="1:21" ht="43.5" x14ac:dyDescent="0.35">
      <c r="A3265">
        <v>4023</v>
      </c>
      <c r="B3265" s="3" t="s">
        <v>4019</v>
      </c>
      <c r="C3265" s="3" t="s">
        <v>8128</v>
      </c>
      <c r="D3265" s="6">
        <v>7000</v>
      </c>
      <c r="E3265" s="8">
        <v>0</v>
      </c>
      <c r="F3265" t="s">
        <v>8220</v>
      </c>
      <c r="G3265" t="s">
        <v>8223</v>
      </c>
      <c r="H3265" t="s">
        <v>8245</v>
      </c>
      <c r="I3265">
        <v>1458860363</v>
      </c>
      <c r="J3265">
        <v>1454975963</v>
      </c>
      <c r="K3265" s="14">
        <f t="shared" si="255"/>
        <v>42408.999571759254</v>
      </c>
      <c r="L3265" s="13">
        <f t="shared" si="254"/>
        <v>2016</v>
      </c>
      <c r="M3265" s="14">
        <f t="shared" si="256"/>
        <v>42453.957905092597</v>
      </c>
      <c r="N3265" t="b">
        <v>0</v>
      </c>
      <c r="O3265">
        <v>0</v>
      </c>
      <c r="P3265" t="b">
        <v>0</v>
      </c>
      <c r="Q3265" t="s">
        <v>8269</v>
      </c>
      <c r="R3265" s="10" t="s">
        <v>8315</v>
      </c>
      <c r="S3265" t="s">
        <v>8316</v>
      </c>
      <c r="T3265">
        <f t="shared" si="257"/>
        <v>0</v>
      </c>
      <c r="U3265">
        <f t="shared" si="258"/>
        <v>0</v>
      </c>
    </row>
    <row r="3266" spans="1:21" ht="43.5" x14ac:dyDescent="0.35">
      <c r="A3266">
        <v>3998</v>
      </c>
      <c r="B3266" s="3" t="s">
        <v>3994</v>
      </c>
      <c r="C3266" s="3" t="s">
        <v>8104</v>
      </c>
      <c r="D3266" s="6">
        <v>1250</v>
      </c>
      <c r="E3266" s="8">
        <v>715</v>
      </c>
      <c r="F3266" t="s">
        <v>8220</v>
      </c>
      <c r="G3266" t="s">
        <v>8223</v>
      </c>
      <c r="H3266" t="s">
        <v>8245</v>
      </c>
      <c r="I3266">
        <v>1427580426</v>
      </c>
      <c r="J3266">
        <v>1424992026</v>
      </c>
      <c r="K3266" s="14">
        <f t="shared" si="255"/>
        <v>42061.963263888887</v>
      </c>
      <c r="L3266" s="13">
        <f t="shared" si="254"/>
        <v>2015</v>
      </c>
      <c r="M3266" s="14">
        <f t="shared" si="256"/>
        <v>42091.921597222223</v>
      </c>
      <c r="N3266" t="b">
        <v>0</v>
      </c>
      <c r="O3266">
        <v>12</v>
      </c>
      <c r="P3266" t="b">
        <v>0</v>
      </c>
      <c r="Q3266" t="s">
        <v>8269</v>
      </c>
      <c r="R3266" s="10" t="s">
        <v>8315</v>
      </c>
      <c r="S3266" t="s">
        <v>8316</v>
      </c>
      <c r="T3266">
        <f t="shared" si="257"/>
        <v>57</v>
      </c>
      <c r="U3266">
        <f t="shared" si="258"/>
        <v>59.58</v>
      </c>
    </row>
    <row r="3267" spans="1:21" ht="29" x14ac:dyDescent="0.35">
      <c r="A3267">
        <v>1303</v>
      </c>
      <c r="B3267" s="3" t="s">
        <v>1304</v>
      </c>
      <c r="C3267" s="3" t="s">
        <v>5413</v>
      </c>
      <c r="D3267" s="6">
        <v>3500</v>
      </c>
      <c r="E3267" s="8">
        <v>4559.13</v>
      </c>
      <c r="F3267" t="s">
        <v>8218</v>
      </c>
      <c r="G3267" t="s">
        <v>8224</v>
      </c>
      <c r="H3267" t="s">
        <v>8246</v>
      </c>
      <c r="I3267">
        <v>1469962800</v>
      </c>
      <c r="J3267">
        <v>1468578920</v>
      </c>
      <c r="K3267" s="14">
        <f t="shared" si="255"/>
        <v>42566.441203703704</v>
      </c>
      <c r="L3267" s="13">
        <f t="shared" ref="L3267:L3330" si="259">YEAR(K3267)</f>
        <v>2016</v>
      </c>
      <c r="M3267" s="14">
        <f t="shared" si="256"/>
        <v>42582.458333333328</v>
      </c>
      <c r="N3267" t="b">
        <v>0</v>
      </c>
      <c r="O3267">
        <v>108</v>
      </c>
      <c r="P3267" t="b">
        <v>1</v>
      </c>
      <c r="Q3267" t="s">
        <v>8269</v>
      </c>
      <c r="R3267" s="10" t="s">
        <v>8315</v>
      </c>
      <c r="S3267" t="s">
        <v>8316</v>
      </c>
      <c r="T3267">
        <f t="shared" si="257"/>
        <v>130</v>
      </c>
      <c r="U3267">
        <f t="shared" si="258"/>
        <v>42.21</v>
      </c>
    </row>
    <row r="3268" spans="1:21" ht="43.5" x14ac:dyDescent="0.35">
      <c r="A3268">
        <v>3930</v>
      </c>
      <c r="B3268" s="3" t="s">
        <v>3927</v>
      </c>
      <c r="C3268" s="3" t="s">
        <v>8038</v>
      </c>
      <c r="D3268" s="6">
        <v>10000</v>
      </c>
      <c r="E3268" s="8">
        <v>0</v>
      </c>
      <c r="F3268" t="s">
        <v>8220</v>
      </c>
      <c r="G3268" t="s">
        <v>8225</v>
      </c>
      <c r="H3268" t="s">
        <v>8247</v>
      </c>
      <c r="I3268">
        <v>1459490400</v>
      </c>
      <c r="J3268">
        <v>1457078868</v>
      </c>
      <c r="K3268" s="14">
        <f t="shared" si="255"/>
        <v>42433.338749999995</v>
      </c>
      <c r="L3268" s="13">
        <f t="shared" si="259"/>
        <v>2016</v>
      </c>
      <c r="M3268" s="14">
        <f t="shared" si="256"/>
        <v>42461.25</v>
      </c>
      <c r="N3268" t="b">
        <v>0</v>
      </c>
      <c r="O3268">
        <v>0</v>
      </c>
      <c r="P3268" t="b">
        <v>0</v>
      </c>
      <c r="Q3268" t="s">
        <v>8269</v>
      </c>
      <c r="R3268" s="10" t="s">
        <v>8315</v>
      </c>
      <c r="S3268" t="s">
        <v>8316</v>
      </c>
      <c r="T3268">
        <f t="shared" si="257"/>
        <v>0</v>
      </c>
      <c r="U3268">
        <f t="shared" si="258"/>
        <v>0</v>
      </c>
    </row>
    <row r="3269" spans="1:21" ht="43.5" x14ac:dyDescent="0.35">
      <c r="A3269">
        <v>1284</v>
      </c>
      <c r="B3269" s="3" t="s">
        <v>1285</v>
      </c>
      <c r="C3269" s="3" t="s">
        <v>5394</v>
      </c>
      <c r="D3269" s="6">
        <v>2000</v>
      </c>
      <c r="E3269" s="8">
        <v>2020</v>
      </c>
      <c r="F3269" t="s">
        <v>8218</v>
      </c>
      <c r="G3269" t="s">
        <v>8223</v>
      </c>
      <c r="H3269" t="s">
        <v>8245</v>
      </c>
      <c r="I3269">
        <v>1483203540</v>
      </c>
      <c r="J3269">
        <v>1481175482</v>
      </c>
      <c r="K3269" s="14">
        <f t="shared" si="255"/>
        <v>42712.23474537037</v>
      </c>
      <c r="L3269" s="13">
        <f t="shared" si="259"/>
        <v>2016</v>
      </c>
      <c r="M3269" s="14">
        <f t="shared" si="256"/>
        <v>42735.707638888889</v>
      </c>
      <c r="N3269" t="b">
        <v>0</v>
      </c>
      <c r="O3269">
        <v>31</v>
      </c>
      <c r="P3269" t="b">
        <v>1</v>
      </c>
      <c r="Q3269" t="s">
        <v>8269</v>
      </c>
      <c r="R3269" s="10" t="s">
        <v>8315</v>
      </c>
      <c r="S3269" t="s">
        <v>8316</v>
      </c>
      <c r="T3269">
        <f t="shared" si="257"/>
        <v>101</v>
      </c>
      <c r="U3269">
        <f t="shared" si="258"/>
        <v>65.16</v>
      </c>
    </row>
    <row r="3270" spans="1:21" ht="43.5" x14ac:dyDescent="0.35">
      <c r="A3270">
        <v>3555</v>
      </c>
      <c r="B3270" s="3" t="s">
        <v>3554</v>
      </c>
      <c r="C3270" s="3" t="s">
        <v>7665</v>
      </c>
      <c r="D3270" s="6">
        <v>2400</v>
      </c>
      <c r="E3270" s="8">
        <v>2400</v>
      </c>
      <c r="F3270" t="s">
        <v>8218</v>
      </c>
      <c r="G3270" t="s">
        <v>8236</v>
      </c>
      <c r="H3270" t="s">
        <v>8248</v>
      </c>
      <c r="I3270">
        <v>1479382594</v>
      </c>
      <c r="J3270">
        <v>1476786994</v>
      </c>
      <c r="K3270" s="14">
        <f t="shared" si="255"/>
        <v>42661.442060185189</v>
      </c>
      <c r="L3270" s="13">
        <f t="shared" si="259"/>
        <v>2016</v>
      </c>
      <c r="M3270" s="14">
        <f t="shared" si="256"/>
        <v>42691.483726851846</v>
      </c>
      <c r="N3270" t="b">
        <v>0</v>
      </c>
      <c r="O3270">
        <v>14</v>
      </c>
      <c r="P3270" t="b">
        <v>1</v>
      </c>
      <c r="Q3270" t="s">
        <v>8269</v>
      </c>
      <c r="R3270" s="10" t="s">
        <v>8315</v>
      </c>
      <c r="S3270" t="s">
        <v>8316</v>
      </c>
      <c r="T3270">
        <f t="shared" si="257"/>
        <v>100</v>
      </c>
      <c r="U3270">
        <f t="shared" si="258"/>
        <v>171.43</v>
      </c>
    </row>
    <row r="3271" spans="1:21" ht="43.5" x14ac:dyDescent="0.35">
      <c r="A3271">
        <v>2852</v>
      </c>
      <c r="B3271" s="3" t="s">
        <v>2852</v>
      </c>
      <c r="C3271" s="3" t="s">
        <v>6962</v>
      </c>
      <c r="D3271" s="6">
        <v>5000</v>
      </c>
      <c r="E3271" s="8">
        <v>95</v>
      </c>
      <c r="F3271" t="s">
        <v>8220</v>
      </c>
      <c r="G3271" t="s">
        <v>8223</v>
      </c>
      <c r="H3271" t="s">
        <v>8245</v>
      </c>
      <c r="I3271">
        <v>1403312703</v>
      </c>
      <c r="J3271">
        <v>1400720703</v>
      </c>
      <c r="K3271" s="14">
        <f t="shared" si="255"/>
        <v>41781.045173611114</v>
      </c>
      <c r="L3271" s="13">
        <f t="shared" si="259"/>
        <v>2014</v>
      </c>
      <c r="M3271" s="14">
        <f t="shared" si="256"/>
        <v>41811.045173611114</v>
      </c>
      <c r="N3271" t="b">
        <v>0</v>
      </c>
      <c r="O3271">
        <v>6</v>
      </c>
      <c r="P3271" t="b">
        <v>0</v>
      </c>
      <c r="Q3271" t="s">
        <v>8269</v>
      </c>
      <c r="R3271" s="10" t="s">
        <v>8315</v>
      </c>
      <c r="S3271" t="s">
        <v>8316</v>
      </c>
      <c r="T3271">
        <f t="shared" si="257"/>
        <v>2</v>
      </c>
      <c r="U3271">
        <f t="shared" si="258"/>
        <v>15.83</v>
      </c>
    </row>
    <row r="3272" spans="1:21" ht="43.5" x14ac:dyDescent="0.35">
      <c r="A3272">
        <v>3339</v>
      </c>
      <c r="B3272" s="3" t="s">
        <v>3339</v>
      </c>
      <c r="C3272" s="3" t="s">
        <v>7449</v>
      </c>
      <c r="D3272" s="6">
        <v>8000</v>
      </c>
      <c r="E3272" s="8">
        <v>8348</v>
      </c>
      <c r="F3272" t="s">
        <v>8218</v>
      </c>
      <c r="G3272" t="s">
        <v>8223</v>
      </c>
      <c r="H3272" t="s">
        <v>8245</v>
      </c>
      <c r="I3272">
        <v>1469721518</v>
      </c>
      <c r="J3272">
        <v>1467129518</v>
      </c>
      <c r="K3272" s="14">
        <f t="shared" si="255"/>
        <v>42549.665717592594</v>
      </c>
      <c r="L3272" s="13">
        <f t="shared" si="259"/>
        <v>2016</v>
      </c>
      <c r="M3272" s="14">
        <f t="shared" si="256"/>
        <v>42579.665717592594</v>
      </c>
      <c r="N3272" t="b">
        <v>0</v>
      </c>
      <c r="O3272">
        <v>47</v>
      </c>
      <c r="P3272" t="b">
        <v>1</v>
      </c>
      <c r="Q3272" t="s">
        <v>8269</v>
      </c>
      <c r="R3272" s="10" t="s">
        <v>8315</v>
      </c>
      <c r="S3272" t="s">
        <v>8316</v>
      </c>
      <c r="T3272">
        <f t="shared" si="257"/>
        <v>104</v>
      </c>
      <c r="U3272">
        <f t="shared" si="258"/>
        <v>177.62</v>
      </c>
    </row>
    <row r="3273" spans="1:21" ht="43.5" x14ac:dyDescent="0.35">
      <c r="A3273">
        <v>2865</v>
      </c>
      <c r="B3273" s="3" t="s">
        <v>2865</v>
      </c>
      <c r="C3273" s="3" t="s">
        <v>6975</v>
      </c>
      <c r="D3273" s="6">
        <v>2888</v>
      </c>
      <c r="E3273" s="8">
        <v>0</v>
      </c>
      <c r="F3273" t="s">
        <v>8220</v>
      </c>
      <c r="G3273" t="s">
        <v>8223</v>
      </c>
      <c r="H3273" t="s">
        <v>8245</v>
      </c>
      <c r="I3273">
        <v>1420512259</v>
      </c>
      <c r="J3273">
        <v>1415328259</v>
      </c>
      <c r="K3273" s="14">
        <f t="shared" si="255"/>
        <v>41950.114108796297</v>
      </c>
      <c r="L3273" s="13">
        <f t="shared" si="259"/>
        <v>2014</v>
      </c>
      <c r="M3273" s="14">
        <f t="shared" si="256"/>
        <v>42010.114108796297</v>
      </c>
      <c r="N3273" t="b">
        <v>0</v>
      </c>
      <c r="O3273">
        <v>0</v>
      </c>
      <c r="P3273" t="b">
        <v>0</v>
      </c>
      <c r="Q3273" t="s">
        <v>8269</v>
      </c>
      <c r="R3273" s="10" t="s">
        <v>8315</v>
      </c>
      <c r="S3273" t="s">
        <v>8316</v>
      </c>
      <c r="T3273">
        <f t="shared" si="257"/>
        <v>0</v>
      </c>
      <c r="U3273">
        <f t="shared" si="258"/>
        <v>0</v>
      </c>
    </row>
    <row r="3274" spans="1:21" ht="58" x14ac:dyDescent="0.35">
      <c r="A3274">
        <v>3965</v>
      </c>
      <c r="B3274" s="3" t="s">
        <v>3962</v>
      </c>
      <c r="C3274" s="3" t="s">
        <v>8072</v>
      </c>
      <c r="D3274" s="6">
        <v>2000</v>
      </c>
      <c r="E3274" s="8">
        <v>285</v>
      </c>
      <c r="F3274" t="s">
        <v>8220</v>
      </c>
      <c r="G3274" t="s">
        <v>8223</v>
      </c>
      <c r="H3274" t="s">
        <v>8245</v>
      </c>
      <c r="I3274">
        <v>1460608780</v>
      </c>
      <c r="J3274">
        <v>1455428380</v>
      </c>
      <c r="K3274" s="14">
        <f t="shared" ref="K3274:K3337" si="260">(((J3274/60)/60)/24)+DATE(1970,1,1)</f>
        <v>42414.235879629632</v>
      </c>
      <c r="L3274" s="13">
        <f t="shared" si="259"/>
        <v>2016</v>
      </c>
      <c r="M3274" s="14">
        <f t="shared" ref="M3274:M3337" si="261">(((I3274/60)/60)/24)+DATE(1970,1,1)</f>
        <v>42474.194212962961</v>
      </c>
      <c r="N3274" t="b">
        <v>0</v>
      </c>
      <c r="O3274">
        <v>4</v>
      </c>
      <c r="P3274" t="b">
        <v>0</v>
      </c>
      <c r="Q3274" t="s">
        <v>8269</v>
      </c>
      <c r="R3274" s="10" t="s">
        <v>8315</v>
      </c>
      <c r="S3274" t="s">
        <v>8316</v>
      </c>
      <c r="T3274">
        <f t="shared" ref="T3274:T3337" si="262">ROUND(E3274/D3274*100,0)</f>
        <v>14</v>
      </c>
      <c r="U3274">
        <f t="shared" ref="U3274:U3337" si="263">IFERROR(ROUND(E3274/O3274,2),0)</f>
        <v>71.25</v>
      </c>
    </row>
    <row r="3275" spans="1:21" ht="43.5" x14ac:dyDescent="0.35">
      <c r="A3275">
        <v>3333</v>
      </c>
      <c r="B3275" s="3" t="s">
        <v>3333</v>
      </c>
      <c r="C3275" s="3" t="s">
        <v>7443</v>
      </c>
      <c r="D3275" s="6">
        <v>3500</v>
      </c>
      <c r="E3275" s="8">
        <v>3660</v>
      </c>
      <c r="F3275" t="s">
        <v>8218</v>
      </c>
      <c r="G3275" t="s">
        <v>8223</v>
      </c>
      <c r="H3275" t="s">
        <v>8245</v>
      </c>
      <c r="I3275">
        <v>1434384880</v>
      </c>
      <c r="J3275">
        <v>1432484080</v>
      </c>
      <c r="K3275" s="14">
        <f t="shared" si="260"/>
        <v>42148.676851851851</v>
      </c>
      <c r="L3275" s="13">
        <f t="shared" si="259"/>
        <v>2015</v>
      </c>
      <c r="M3275" s="14">
        <f t="shared" si="261"/>
        <v>42170.676851851851</v>
      </c>
      <c r="N3275" t="b">
        <v>0</v>
      </c>
      <c r="O3275">
        <v>111</v>
      </c>
      <c r="P3275" t="b">
        <v>1</v>
      </c>
      <c r="Q3275" t="s">
        <v>8269</v>
      </c>
      <c r="R3275" s="10" t="s">
        <v>8315</v>
      </c>
      <c r="S3275" t="s">
        <v>8316</v>
      </c>
      <c r="T3275">
        <f t="shared" si="262"/>
        <v>105</v>
      </c>
      <c r="U3275">
        <f t="shared" si="263"/>
        <v>32.97</v>
      </c>
    </row>
    <row r="3276" spans="1:21" ht="43.5" x14ac:dyDescent="0.35">
      <c r="A3276">
        <v>3365</v>
      </c>
      <c r="B3276" s="3" t="s">
        <v>3364</v>
      </c>
      <c r="C3276" s="3" t="s">
        <v>7475</v>
      </c>
      <c r="D3276" s="6">
        <v>2500</v>
      </c>
      <c r="E3276" s="8">
        <v>2600</v>
      </c>
      <c r="F3276" t="s">
        <v>8218</v>
      </c>
      <c r="G3276" t="s">
        <v>8223</v>
      </c>
      <c r="H3276" t="s">
        <v>8245</v>
      </c>
      <c r="I3276">
        <v>1449973592</v>
      </c>
      <c r="J3276">
        <v>1447381592</v>
      </c>
      <c r="K3276" s="14">
        <f t="shared" si="260"/>
        <v>42321.101759259262</v>
      </c>
      <c r="L3276" s="13">
        <f t="shared" si="259"/>
        <v>2015</v>
      </c>
      <c r="M3276" s="14">
        <f t="shared" si="261"/>
        <v>42351.101759259262</v>
      </c>
      <c r="N3276" t="b">
        <v>0</v>
      </c>
      <c r="O3276">
        <v>3</v>
      </c>
      <c r="P3276" t="b">
        <v>1</v>
      </c>
      <c r="Q3276" t="s">
        <v>8269</v>
      </c>
      <c r="R3276" s="10" t="s">
        <v>8315</v>
      </c>
      <c r="S3276" t="s">
        <v>8316</v>
      </c>
      <c r="T3276">
        <f t="shared" si="262"/>
        <v>104</v>
      </c>
      <c r="U3276">
        <f t="shared" si="263"/>
        <v>866.67</v>
      </c>
    </row>
    <row r="3277" spans="1:21" ht="58" x14ac:dyDescent="0.35">
      <c r="A3277">
        <v>3654</v>
      </c>
      <c r="B3277" s="3" t="s">
        <v>3651</v>
      </c>
      <c r="C3277" s="3" t="s">
        <v>7764</v>
      </c>
      <c r="D3277" s="6">
        <v>1500</v>
      </c>
      <c r="E3277" s="8">
        <v>2616</v>
      </c>
      <c r="F3277" t="s">
        <v>8218</v>
      </c>
      <c r="G3277" t="s">
        <v>8224</v>
      </c>
      <c r="H3277" t="s">
        <v>8246</v>
      </c>
      <c r="I3277">
        <v>1459702800</v>
      </c>
      <c r="J3277">
        <v>1457690386</v>
      </c>
      <c r="K3277" s="14">
        <f t="shared" si="260"/>
        <v>42440.416504629626</v>
      </c>
      <c r="L3277" s="13">
        <f t="shared" si="259"/>
        <v>2016</v>
      </c>
      <c r="M3277" s="14">
        <f t="shared" si="261"/>
        <v>42463.708333333328</v>
      </c>
      <c r="N3277" t="b">
        <v>0</v>
      </c>
      <c r="O3277">
        <v>38</v>
      </c>
      <c r="P3277" t="b">
        <v>1</v>
      </c>
      <c r="Q3277" t="s">
        <v>8269</v>
      </c>
      <c r="R3277" s="10" t="s">
        <v>8315</v>
      </c>
      <c r="S3277" t="s">
        <v>8316</v>
      </c>
      <c r="T3277">
        <f t="shared" si="262"/>
        <v>174</v>
      </c>
      <c r="U3277">
        <f t="shared" si="263"/>
        <v>68.84</v>
      </c>
    </row>
    <row r="3278" spans="1:21" ht="43.5" x14ac:dyDescent="0.35">
      <c r="A3278">
        <v>3417</v>
      </c>
      <c r="B3278" s="3" t="s">
        <v>3416</v>
      </c>
      <c r="C3278" s="3" t="s">
        <v>7527</v>
      </c>
      <c r="D3278" s="6">
        <v>1700</v>
      </c>
      <c r="E3278" s="8">
        <v>1700.01</v>
      </c>
      <c r="F3278" t="s">
        <v>8218</v>
      </c>
      <c r="G3278" t="s">
        <v>8223</v>
      </c>
      <c r="H3278" t="s">
        <v>8245</v>
      </c>
      <c r="I3278">
        <v>1414284180</v>
      </c>
      <c r="J3278">
        <v>1410558948</v>
      </c>
      <c r="K3278" s="14">
        <f t="shared" si="260"/>
        <v>41894.91375</v>
      </c>
      <c r="L3278" s="13">
        <f t="shared" si="259"/>
        <v>2014</v>
      </c>
      <c r="M3278" s="14">
        <f t="shared" si="261"/>
        <v>41938.029861111114</v>
      </c>
      <c r="N3278" t="b">
        <v>0</v>
      </c>
      <c r="O3278">
        <v>45</v>
      </c>
      <c r="P3278" t="b">
        <v>1</v>
      </c>
      <c r="Q3278" t="s">
        <v>8269</v>
      </c>
      <c r="R3278" s="10" t="s">
        <v>8315</v>
      </c>
      <c r="S3278" t="s">
        <v>8316</v>
      </c>
      <c r="T3278">
        <f t="shared" si="262"/>
        <v>100</v>
      </c>
      <c r="U3278">
        <f t="shared" si="263"/>
        <v>37.78</v>
      </c>
    </row>
    <row r="3279" spans="1:21" ht="43.5" x14ac:dyDescent="0.35">
      <c r="A3279">
        <v>2898</v>
      </c>
      <c r="B3279" s="3" t="s">
        <v>2898</v>
      </c>
      <c r="C3279" s="3" t="s">
        <v>7008</v>
      </c>
      <c r="D3279" s="6">
        <v>7500</v>
      </c>
      <c r="E3279" s="8">
        <v>316</v>
      </c>
      <c r="F3279" t="s">
        <v>8220</v>
      </c>
      <c r="G3279" t="s">
        <v>8223</v>
      </c>
      <c r="H3279" t="s">
        <v>8245</v>
      </c>
      <c r="I3279">
        <v>1446307053</v>
      </c>
      <c r="J3279">
        <v>1443715053</v>
      </c>
      <c r="K3279" s="14">
        <f t="shared" si="260"/>
        <v>42278.664965277778</v>
      </c>
      <c r="L3279" s="13">
        <f t="shared" si="259"/>
        <v>2015</v>
      </c>
      <c r="M3279" s="14">
        <f t="shared" si="261"/>
        <v>42308.664965277778</v>
      </c>
      <c r="N3279" t="b">
        <v>0</v>
      </c>
      <c r="O3279">
        <v>12</v>
      </c>
      <c r="P3279" t="b">
        <v>0</v>
      </c>
      <c r="Q3279" t="s">
        <v>8269</v>
      </c>
      <c r="R3279" s="10" t="s">
        <v>8315</v>
      </c>
      <c r="S3279" t="s">
        <v>8316</v>
      </c>
      <c r="T3279">
        <f t="shared" si="262"/>
        <v>4</v>
      </c>
      <c r="U3279">
        <f t="shared" si="263"/>
        <v>26.33</v>
      </c>
    </row>
    <row r="3280" spans="1:21" ht="43.5" x14ac:dyDescent="0.35">
      <c r="A3280">
        <v>3574</v>
      </c>
      <c r="B3280" s="3" t="s">
        <v>3573</v>
      </c>
      <c r="C3280" s="3" t="s">
        <v>7684</v>
      </c>
      <c r="D3280" s="6">
        <v>5800</v>
      </c>
      <c r="E3280" s="8">
        <v>6155</v>
      </c>
      <c r="F3280" t="s">
        <v>8218</v>
      </c>
      <c r="G3280" t="s">
        <v>8223</v>
      </c>
      <c r="H3280" t="s">
        <v>8245</v>
      </c>
      <c r="I3280">
        <v>1415921848</v>
      </c>
      <c r="J3280">
        <v>1413326248</v>
      </c>
      <c r="K3280" s="14">
        <f t="shared" si="260"/>
        <v>41926.942685185182</v>
      </c>
      <c r="L3280" s="13">
        <f t="shared" si="259"/>
        <v>2014</v>
      </c>
      <c r="M3280" s="14">
        <f t="shared" si="261"/>
        <v>41956.984351851846</v>
      </c>
      <c r="N3280" t="b">
        <v>0</v>
      </c>
      <c r="O3280">
        <v>45</v>
      </c>
      <c r="P3280" t="b">
        <v>1</v>
      </c>
      <c r="Q3280" t="s">
        <v>8269</v>
      </c>
      <c r="R3280" s="10" t="s">
        <v>8315</v>
      </c>
      <c r="S3280" t="s">
        <v>8316</v>
      </c>
      <c r="T3280">
        <f t="shared" si="262"/>
        <v>106</v>
      </c>
      <c r="U3280">
        <f t="shared" si="263"/>
        <v>136.78</v>
      </c>
    </row>
    <row r="3281" spans="1:21" ht="43.5" x14ac:dyDescent="0.35">
      <c r="A3281">
        <v>2858</v>
      </c>
      <c r="B3281" s="3" t="s">
        <v>2858</v>
      </c>
      <c r="C3281" s="3" t="s">
        <v>6968</v>
      </c>
      <c r="D3281" s="6">
        <v>1000</v>
      </c>
      <c r="E3281" s="8">
        <v>0</v>
      </c>
      <c r="F3281" t="s">
        <v>8220</v>
      </c>
      <c r="G3281" t="s">
        <v>8232</v>
      </c>
      <c r="H3281" t="s">
        <v>8248</v>
      </c>
      <c r="I3281">
        <v>1417778880</v>
      </c>
      <c r="J3281">
        <v>1415711095</v>
      </c>
      <c r="K3281" s="14">
        <f t="shared" si="260"/>
        <v>41954.545081018514</v>
      </c>
      <c r="L3281" s="13">
        <f t="shared" si="259"/>
        <v>2014</v>
      </c>
      <c r="M3281" s="14">
        <f t="shared" si="261"/>
        <v>41978.477777777778</v>
      </c>
      <c r="N3281" t="b">
        <v>0</v>
      </c>
      <c r="O3281">
        <v>0</v>
      </c>
      <c r="P3281" t="b">
        <v>0</v>
      </c>
      <c r="Q3281" t="s">
        <v>8269</v>
      </c>
      <c r="R3281" s="10" t="s">
        <v>8315</v>
      </c>
      <c r="S3281" t="s">
        <v>8316</v>
      </c>
      <c r="T3281">
        <f t="shared" si="262"/>
        <v>0</v>
      </c>
      <c r="U3281">
        <f t="shared" si="263"/>
        <v>0</v>
      </c>
    </row>
    <row r="3282" spans="1:21" ht="58" x14ac:dyDescent="0.35">
      <c r="A3282">
        <v>3970</v>
      </c>
      <c r="B3282" s="3" t="s">
        <v>3967</v>
      </c>
      <c r="C3282" s="3" t="s">
        <v>8077</v>
      </c>
      <c r="D3282" s="6">
        <v>15000</v>
      </c>
      <c r="E3282" s="8">
        <v>11</v>
      </c>
      <c r="F3282" t="s">
        <v>8220</v>
      </c>
      <c r="G3282" t="s">
        <v>8223</v>
      </c>
      <c r="H3282" t="s">
        <v>8245</v>
      </c>
      <c r="I3282">
        <v>1460925811</v>
      </c>
      <c r="J3282">
        <v>1458333811</v>
      </c>
      <c r="K3282" s="14">
        <f t="shared" si="260"/>
        <v>42447.863553240735</v>
      </c>
      <c r="L3282" s="13">
        <f t="shared" si="259"/>
        <v>2016</v>
      </c>
      <c r="M3282" s="14">
        <f t="shared" si="261"/>
        <v>42477.863553240735</v>
      </c>
      <c r="N3282" t="b">
        <v>0</v>
      </c>
      <c r="O3282">
        <v>2</v>
      </c>
      <c r="P3282" t="b">
        <v>0</v>
      </c>
      <c r="Q3282" t="s">
        <v>8269</v>
      </c>
      <c r="R3282" s="10" t="s">
        <v>8315</v>
      </c>
      <c r="S3282" t="s">
        <v>8316</v>
      </c>
      <c r="T3282">
        <f t="shared" si="262"/>
        <v>0</v>
      </c>
      <c r="U3282">
        <f t="shared" si="263"/>
        <v>5.5</v>
      </c>
    </row>
    <row r="3283" spans="1:21" ht="29" x14ac:dyDescent="0.35">
      <c r="A3283">
        <v>3700</v>
      </c>
      <c r="B3283" s="3" t="s">
        <v>3697</v>
      </c>
      <c r="C3283" s="3" t="s">
        <v>7810</v>
      </c>
      <c r="D3283" s="6">
        <v>500</v>
      </c>
      <c r="E3283" s="8">
        <v>606</v>
      </c>
      <c r="F3283" t="s">
        <v>8218</v>
      </c>
      <c r="G3283" t="s">
        <v>8223</v>
      </c>
      <c r="H3283" t="s">
        <v>8245</v>
      </c>
      <c r="I3283">
        <v>1412092800</v>
      </c>
      <c r="J3283">
        <v>1409493800</v>
      </c>
      <c r="K3283" s="14">
        <f t="shared" si="260"/>
        <v>41882.585648148146</v>
      </c>
      <c r="L3283" s="13">
        <f t="shared" si="259"/>
        <v>2014</v>
      </c>
      <c r="M3283" s="14">
        <f t="shared" si="261"/>
        <v>41912.666666666664</v>
      </c>
      <c r="N3283" t="b">
        <v>0</v>
      </c>
      <c r="O3283">
        <v>18</v>
      </c>
      <c r="P3283" t="b">
        <v>1</v>
      </c>
      <c r="Q3283" t="s">
        <v>8269</v>
      </c>
      <c r="R3283" s="10" t="s">
        <v>8315</v>
      </c>
      <c r="S3283" t="s">
        <v>8316</v>
      </c>
      <c r="T3283">
        <f t="shared" si="262"/>
        <v>121</v>
      </c>
      <c r="U3283">
        <f t="shared" si="263"/>
        <v>33.67</v>
      </c>
    </row>
    <row r="3284" spans="1:21" ht="43.5" x14ac:dyDescent="0.35">
      <c r="A3284">
        <v>3480</v>
      </c>
      <c r="B3284" s="3" t="s">
        <v>3479</v>
      </c>
      <c r="C3284" s="3" t="s">
        <v>7590</v>
      </c>
      <c r="D3284" s="6">
        <v>1500</v>
      </c>
      <c r="E3284" s="8">
        <v>2140</v>
      </c>
      <c r="F3284" t="s">
        <v>8218</v>
      </c>
      <c r="G3284" t="s">
        <v>8223</v>
      </c>
      <c r="H3284" t="s">
        <v>8245</v>
      </c>
      <c r="I3284">
        <v>1436562000</v>
      </c>
      <c r="J3284">
        <v>1434440227</v>
      </c>
      <c r="K3284" s="14">
        <f t="shared" si="260"/>
        <v>42171.317442129628</v>
      </c>
      <c r="L3284" s="13">
        <f t="shared" si="259"/>
        <v>2015</v>
      </c>
      <c r="M3284" s="14">
        <f t="shared" si="261"/>
        <v>42195.875</v>
      </c>
      <c r="N3284" t="b">
        <v>0</v>
      </c>
      <c r="O3284">
        <v>13</v>
      </c>
      <c r="P3284" t="b">
        <v>1</v>
      </c>
      <c r="Q3284" t="s">
        <v>8269</v>
      </c>
      <c r="R3284" s="10" t="s">
        <v>8315</v>
      </c>
      <c r="S3284" t="s">
        <v>8316</v>
      </c>
      <c r="T3284">
        <f t="shared" si="262"/>
        <v>143</v>
      </c>
      <c r="U3284">
        <f t="shared" si="263"/>
        <v>164.62</v>
      </c>
    </row>
    <row r="3285" spans="1:21" ht="58" x14ac:dyDescent="0.35">
      <c r="A3285">
        <v>3822</v>
      </c>
      <c r="B3285" s="3" t="s">
        <v>3819</v>
      </c>
      <c r="C3285" s="3" t="s">
        <v>7931</v>
      </c>
      <c r="D3285" s="6">
        <v>5000</v>
      </c>
      <c r="E3285" s="8">
        <v>5501</v>
      </c>
      <c r="F3285" t="s">
        <v>8218</v>
      </c>
      <c r="G3285" t="s">
        <v>8235</v>
      </c>
      <c r="H3285" t="s">
        <v>8248</v>
      </c>
      <c r="I3285">
        <v>1453244340</v>
      </c>
      <c r="J3285">
        <v>1448136417</v>
      </c>
      <c r="K3285" s="14">
        <f t="shared" si="260"/>
        <v>42329.838159722218</v>
      </c>
      <c r="L3285" s="13">
        <f t="shared" si="259"/>
        <v>2015</v>
      </c>
      <c r="M3285" s="14">
        <f t="shared" si="261"/>
        <v>42388.957638888889</v>
      </c>
      <c r="N3285" t="b">
        <v>0</v>
      </c>
      <c r="O3285">
        <v>76</v>
      </c>
      <c r="P3285" t="b">
        <v>1</v>
      </c>
      <c r="Q3285" t="s">
        <v>8269</v>
      </c>
      <c r="R3285" s="10" t="s">
        <v>8315</v>
      </c>
      <c r="S3285" t="s">
        <v>8316</v>
      </c>
      <c r="T3285">
        <f t="shared" si="262"/>
        <v>110</v>
      </c>
      <c r="U3285">
        <f t="shared" si="263"/>
        <v>72.38</v>
      </c>
    </row>
    <row r="3286" spans="1:21" ht="43.5" x14ac:dyDescent="0.35">
      <c r="A3286">
        <v>3844</v>
      </c>
      <c r="B3286" s="3" t="s">
        <v>3841</v>
      </c>
      <c r="C3286" s="3" t="s">
        <v>7953</v>
      </c>
      <c r="D3286" s="6">
        <v>9800</v>
      </c>
      <c r="E3286" s="8">
        <v>4066</v>
      </c>
      <c r="F3286" t="s">
        <v>8220</v>
      </c>
      <c r="G3286" t="s">
        <v>8223</v>
      </c>
      <c r="H3286" t="s">
        <v>8245</v>
      </c>
      <c r="I3286">
        <v>1401778740</v>
      </c>
      <c r="J3286">
        <v>1399474134</v>
      </c>
      <c r="K3286" s="14">
        <f t="shared" si="260"/>
        <v>41766.617291666669</v>
      </c>
      <c r="L3286" s="13">
        <f t="shared" si="259"/>
        <v>2014</v>
      </c>
      <c r="M3286" s="14">
        <f t="shared" si="261"/>
        <v>41793.290972222225</v>
      </c>
      <c r="N3286" t="b">
        <v>1</v>
      </c>
      <c r="O3286">
        <v>50</v>
      </c>
      <c r="P3286" t="b">
        <v>0</v>
      </c>
      <c r="Q3286" t="s">
        <v>8269</v>
      </c>
      <c r="R3286" s="10" t="s">
        <v>8315</v>
      </c>
      <c r="S3286" t="s">
        <v>8316</v>
      </c>
      <c r="T3286">
        <f t="shared" si="262"/>
        <v>41</v>
      </c>
      <c r="U3286">
        <f t="shared" si="263"/>
        <v>81.319999999999993</v>
      </c>
    </row>
    <row r="3287" spans="1:21" ht="43.5" x14ac:dyDescent="0.35">
      <c r="A3287">
        <v>3581</v>
      </c>
      <c r="B3287" s="3" t="s">
        <v>3580</v>
      </c>
      <c r="C3287" s="3" t="s">
        <v>7691</v>
      </c>
      <c r="D3287" s="6">
        <v>1500</v>
      </c>
      <c r="E3287" s="8">
        <v>1500</v>
      </c>
      <c r="F3287" t="s">
        <v>8218</v>
      </c>
      <c r="G3287" t="s">
        <v>8224</v>
      </c>
      <c r="H3287" t="s">
        <v>8246</v>
      </c>
      <c r="I3287">
        <v>1406719110</v>
      </c>
      <c r="J3287">
        <v>1405509510</v>
      </c>
      <c r="K3287" s="14">
        <f t="shared" si="260"/>
        <v>41836.471180555556</v>
      </c>
      <c r="L3287" s="13">
        <f t="shared" si="259"/>
        <v>2014</v>
      </c>
      <c r="M3287" s="14">
        <f t="shared" si="261"/>
        <v>41850.471180555556</v>
      </c>
      <c r="N3287" t="b">
        <v>0</v>
      </c>
      <c r="O3287">
        <v>45</v>
      </c>
      <c r="P3287" t="b">
        <v>1</v>
      </c>
      <c r="Q3287" t="s">
        <v>8269</v>
      </c>
      <c r="R3287" s="10" t="s">
        <v>8315</v>
      </c>
      <c r="S3287" t="s">
        <v>8316</v>
      </c>
      <c r="T3287">
        <f t="shared" si="262"/>
        <v>100</v>
      </c>
      <c r="U3287">
        <f t="shared" si="263"/>
        <v>33.33</v>
      </c>
    </row>
    <row r="3288" spans="1:21" ht="72.5" x14ac:dyDescent="0.35">
      <c r="A3288">
        <v>3290</v>
      </c>
      <c r="B3288" s="3" t="s">
        <v>3290</v>
      </c>
      <c r="C3288" s="3" t="s">
        <v>7400</v>
      </c>
      <c r="D3288" s="6">
        <v>2000</v>
      </c>
      <c r="E3288" s="8">
        <v>2424</v>
      </c>
      <c r="F3288" t="s">
        <v>8218</v>
      </c>
      <c r="G3288" t="s">
        <v>8224</v>
      </c>
      <c r="H3288" t="s">
        <v>8246</v>
      </c>
      <c r="I3288">
        <v>1489234891</v>
      </c>
      <c r="J3288">
        <v>1486642891</v>
      </c>
      <c r="K3288" s="14">
        <f t="shared" si="260"/>
        <v>42775.51494212963</v>
      </c>
      <c r="L3288" s="13">
        <f t="shared" si="259"/>
        <v>2017</v>
      </c>
      <c r="M3288" s="14">
        <f t="shared" si="261"/>
        <v>42805.51494212963</v>
      </c>
      <c r="N3288" t="b">
        <v>0</v>
      </c>
      <c r="O3288">
        <v>72</v>
      </c>
      <c r="P3288" t="b">
        <v>1</v>
      </c>
      <c r="Q3288" t="s">
        <v>8269</v>
      </c>
      <c r="R3288" s="10" t="s">
        <v>8315</v>
      </c>
      <c r="S3288" t="s">
        <v>8316</v>
      </c>
      <c r="T3288">
        <f t="shared" si="262"/>
        <v>121</v>
      </c>
      <c r="U3288">
        <f t="shared" si="263"/>
        <v>33.67</v>
      </c>
    </row>
    <row r="3289" spans="1:21" ht="43.5" x14ac:dyDescent="0.35">
      <c r="A3289">
        <v>3226</v>
      </c>
      <c r="B3289" s="3" t="s">
        <v>3226</v>
      </c>
      <c r="C3289" s="3" t="s">
        <v>7336</v>
      </c>
      <c r="D3289" s="6">
        <v>1200</v>
      </c>
      <c r="E3289" s="8">
        <v>1250</v>
      </c>
      <c r="F3289" t="s">
        <v>8218</v>
      </c>
      <c r="G3289" t="s">
        <v>8224</v>
      </c>
      <c r="H3289" t="s">
        <v>8246</v>
      </c>
      <c r="I3289">
        <v>1446213612</v>
      </c>
      <c r="J3289">
        <v>1443621612</v>
      </c>
      <c r="K3289" s="14">
        <f t="shared" si="260"/>
        <v>42277.583472222221</v>
      </c>
      <c r="L3289" s="13">
        <f t="shared" si="259"/>
        <v>2015</v>
      </c>
      <c r="M3289" s="14">
        <f t="shared" si="261"/>
        <v>42307.583472222221</v>
      </c>
      <c r="N3289" t="b">
        <v>1</v>
      </c>
      <c r="O3289">
        <v>21</v>
      </c>
      <c r="P3289" t="b">
        <v>1</v>
      </c>
      <c r="Q3289" t="s">
        <v>8269</v>
      </c>
      <c r="R3289" s="10" t="s">
        <v>8315</v>
      </c>
      <c r="S3289" t="s">
        <v>8316</v>
      </c>
      <c r="T3289">
        <f t="shared" si="262"/>
        <v>104</v>
      </c>
      <c r="U3289">
        <f t="shared" si="263"/>
        <v>59.52</v>
      </c>
    </row>
    <row r="3290" spans="1:21" ht="43.5" x14ac:dyDescent="0.35">
      <c r="A3290">
        <v>2862</v>
      </c>
      <c r="B3290" s="3" t="s">
        <v>2862</v>
      </c>
      <c r="C3290" s="3" t="s">
        <v>6972</v>
      </c>
      <c r="D3290" s="6">
        <v>12700</v>
      </c>
      <c r="E3290" s="8">
        <v>55</v>
      </c>
      <c r="F3290" t="s">
        <v>8220</v>
      </c>
      <c r="G3290" t="s">
        <v>8223</v>
      </c>
      <c r="H3290" t="s">
        <v>8245</v>
      </c>
      <c r="I3290">
        <v>1403636229</v>
      </c>
      <c r="J3290">
        <v>1401044229</v>
      </c>
      <c r="K3290" s="14">
        <f t="shared" si="260"/>
        <v>41784.789687500001</v>
      </c>
      <c r="L3290" s="13">
        <f t="shared" si="259"/>
        <v>2014</v>
      </c>
      <c r="M3290" s="14">
        <f t="shared" si="261"/>
        <v>41814.789687500001</v>
      </c>
      <c r="N3290" t="b">
        <v>0</v>
      </c>
      <c r="O3290">
        <v>3</v>
      </c>
      <c r="P3290" t="b">
        <v>0</v>
      </c>
      <c r="Q3290" t="s">
        <v>8269</v>
      </c>
      <c r="R3290" s="10" t="s">
        <v>8315</v>
      </c>
      <c r="S3290" t="s">
        <v>8316</v>
      </c>
      <c r="T3290">
        <f t="shared" si="262"/>
        <v>0</v>
      </c>
      <c r="U3290">
        <f t="shared" si="263"/>
        <v>18.329999999999998</v>
      </c>
    </row>
    <row r="3291" spans="1:21" ht="43.5" x14ac:dyDescent="0.35">
      <c r="A3291">
        <v>3298</v>
      </c>
      <c r="B3291" s="3" t="s">
        <v>3298</v>
      </c>
      <c r="C3291" s="3" t="s">
        <v>7408</v>
      </c>
      <c r="D3291" s="6">
        <v>10000</v>
      </c>
      <c r="E3291" s="8">
        <v>10173</v>
      </c>
      <c r="F3291" t="s">
        <v>8218</v>
      </c>
      <c r="G3291" t="s">
        <v>8223</v>
      </c>
      <c r="H3291" t="s">
        <v>8245</v>
      </c>
      <c r="I3291">
        <v>1442102400</v>
      </c>
      <c r="J3291">
        <v>1440370768</v>
      </c>
      <c r="K3291" s="14">
        <f t="shared" si="260"/>
        <v>42239.957962962959</v>
      </c>
      <c r="L3291" s="13">
        <f t="shared" si="259"/>
        <v>2015</v>
      </c>
      <c r="M3291" s="14">
        <f t="shared" si="261"/>
        <v>42260</v>
      </c>
      <c r="N3291" t="b">
        <v>0</v>
      </c>
      <c r="O3291">
        <v>72</v>
      </c>
      <c r="P3291" t="b">
        <v>1</v>
      </c>
      <c r="Q3291" t="s">
        <v>8269</v>
      </c>
      <c r="R3291" s="10" t="s">
        <v>8315</v>
      </c>
      <c r="S3291" t="s">
        <v>8316</v>
      </c>
      <c r="T3291">
        <f t="shared" si="262"/>
        <v>102</v>
      </c>
      <c r="U3291">
        <f t="shared" si="263"/>
        <v>141.29</v>
      </c>
    </row>
    <row r="3292" spans="1:21" ht="43.5" x14ac:dyDescent="0.35">
      <c r="A3292">
        <v>2903</v>
      </c>
      <c r="B3292" s="3" t="s">
        <v>2903</v>
      </c>
      <c r="C3292" s="3" t="s">
        <v>7013</v>
      </c>
      <c r="D3292" s="6">
        <v>5000</v>
      </c>
      <c r="E3292" s="8">
        <v>39</v>
      </c>
      <c r="F3292" t="s">
        <v>8220</v>
      </c>
      <c r="G3292" t="s">
        <v>8223</v>
      </c>
      <c r="H3292" t="s">
        <v>8245</v>
      </c>
      <c r="I3292">
        <v>1441771218</v>
      </c>
      <c r="J3292">
        <v>1436587218</v>
      </c>
      <c r="K3292" s="14">
        <f t="shared" si="260"/>
        <v>42196.166874999995</v>
      </c>
      <c r="L3292" s="13">
        <f t="shared" si="259"/>
        <v>2015</v>
      </c>
      <c r="M3292" s="14">
        <f t="shared" si="261"/>
        <v>42256.166874999995</v>
      </c>
      <c r="N3292" t="b">
        <v>0</v>
      </c>
      <c r="O3292">
        <v>4</v>
      </c>
      <c r="P3292" t="b">
        <v>0</v>
      </c>
      <c r="Q3292" t="s">
        <v>8269</v>
      </c>
      <c r="R3292" s="10" t="s">
        <v>8315</v>
      </c>
      <c r="S3292" t="s">
        <v>8316</v>
      </c>
      <c r="T3292">
        <f t="shared" si="262"/>
        <v>1</v>
      </c>
      <c r="U3292">
        <f t="shared" si="263"/>
        <v>9.75</v>
      </c>
    </row>
    <row r="3293" spans="1:21" ht="58" x14ac:dyDescent="0.35">
      <c r="A3293">
        <v>3969</v>
      </c>
      <c r="B3293" s="3" t="s">
        <v>3966</v>
      </c>
      <c r="C3293" s="3" t="s">
        <v>8076</v>
      </c>
      <c r="D3293" s="6">
        <v>2825</v>
      </c>
      <c r="E3293" s="8">
        <v>211</v>
      </c>
      <c r="F3293" t="s">
        <v>8220</v>
      </c>
      <c r="G3293" t="s">
        <v>8223</v>
      </c>
      <c r="H3293" t="s">
        <v>8245</v>
      </c>
      <c r="I3293">
        <v>1472442900</v>
      </c>
      <c r="J3293">
        <v>1471638646</v>
      </c>
      <c r="K3293" s="14">
        <f t="shared" si="260"/>
        <v>42601.854699074072</v>
      </c>
      <c r="L3293" s="13">
        <f t="shared" si="259"/>
        <v>2016</v>
      </c>
      <c r="M3293" s="14">
        <f t="shared" si="261"/>
        <v>42611.163194444445</v>
      </c>
      <c r="N3293" t="b">
        <v>0</v>
      </c>
      <c r="O3293">
        <v>6</v>
      </c>
      <c r="P3293" t="b">
        <v>0</v>
      </c>
      <c r="Q3293" t="s">
        <v>8269</v>
      </c>
      <c r="R3293" s="10" t="s">
        <v>8315</v>
      </c>
      <c r="S3293" t="s">
        <v>8316</v>
      </c>
      <c r="T3293">
        <f t="shared" si="262"/>
        <v>7</v>
      </c>
      <c r="U3293">
        <f t="shared" si="263"/>
        <v>35.17</v>
      </c>
    </row>
    <row r="3294" spans="1:21" ht="43.5" x14ac:dyDescent="0.35">
      <c r="A3294">
        <v>3542</v>
      </c>
      <c r="B3294" s="3" t="s">
        <v>3541</v>
      </c>
      <c r="C3294" s="3" t="s">
        <v>7652</v>
      </c>
      <c r="D3294" s="6">
        <v>5500</v>
      </c>
      <c r="E3294" s="8">
        <v>5623</v>
      </c>
      <c r="F3294" t="s">
        <v>8218</v>
      </c>
      <c r="G3294" t="s">
        <v>8223</v>
      </c>
      <c r="H3294" t="s">
        <v>8245</v>
      </c>
      <c r="I3294">
        <v>1410099822</v>
      </c>
      <c r="J3294">
        <v>1404915822</v>
      </c>
      <c r="K3294" s="14">
        <f t="shared" si="260"/>
        <v>41829.599791666667</v>
      </c>
      <c r="L3294" s="13">
        <f t="shared" si="259"/>
        <v>2014</v>
      </c>
      <c r="M3294" s="14">
        <f t="shared" si="261"/>
        <v>41889.599791666667</v>
      </c>
      <c r="N3294" t="b">
        <v>0</v>
      </c>
      <c r="O3294">
        <v>85</v>
      </c>
      <c r="P3294" t="b">
        <v>1</v>
      </c>
      <c r="Q3294" t="s">
        <v>8269</v>
      </c>
      <c r="R3294" s="10" t="s">
        <v>8315</v>
      </c>
      <c r="S3294" t="s">
        <v>8316</v>
      </c>
      <c r="T3294">
        <f t="shared" si="262"/>
        <v>102</v>
      </c>
      <c r="U3294">
        <f t="shared" si="263"/>
        <v>66.150000000000006</v>
      </c>
    </row>
    <row r="3295" spans="1:21" ht="43.5" x14ac:dyDescent="0.35">
      <c r="A3295">
        <v>3152</v>
      </c>
      <c r="B3295" s="3" t="s">
        <v>3152</v>
      </c>
      <c r="C3295" s="3" t="s">
        <v>7262</v>
      </c>
      <c r="D3295" s="6">
        <v>2200</v>
      </c>
      <c r="E3295" s="8">
        <v>2331</v>
      </c>
      <c r="F3295" t="s">
        <v>8218</v>
      </c>
      <c r="G3295" t="s">
        <v>8224</v>
      </c>
      <c r="H3295" t="s">
        <v>8246</v>
      </c>
      <c r="I3295">
        <v>1383425367</v>
      </c>
      <c r="J3295">
        <v>1380833367</v>
      </c>
      <c r="K3295" s="14">
        <f t="shared" si="260"/>
        <v>41550.867673611108</v>
      </c>
      <c r="L3295" s="13">
        <f t="shared" si="259"/>
        <v>2013</v>
      </c>
      <c r="M3295" s="14">
        <f t="shared" si="261"/>
        <v>41580.867673611108</v>
      </c>
      <c r="N3295" t="b">
        <v>1</v>
      </c>
      <c r="O3295">
        <v>67</v>
      </c>
      <c r="P3295" t="b">
        <v>1</v>
      </c>
      <c r="Q3295" t="s">
        <v>8269</v>
      </c>
      <c r="R3295" s="10" t="s">
        <v>8315</v>
      </c>
      <c r="S3295" t="s">
        <v>8316</v>
      </c>
      <c r="T3295">
        <f t="shared" si="262"/>
        <v>106</v>
      </c>
      <c r="U3295">
        <f t="shared" si="263"/>
        <v>34.79</v>
      </c>
    </row>
    <row r="3296" spans="1:21" ht="43.5" x14ac:dyDescent="0.35">
      <c r="A3296">
        <v>2879</v>
      </c>
      <c r="B3296" s="3" t="s">
        <v>2879</v>
      </c>
      <c r="C3296" s="3" t="s">
        <v>6989</v>
      </c>
      <c r="D3296" s="6">
        <v>11200</v>
      </c>
      <c r="E3296" s="8">
        <v>29</v>
      </c>
      <c r="F3296" t="s">
        <v>8220</v>
      </c>
      <c r="G3296" t="s">
        <v>8223</v>
      </c>
      <c r="H3296" t="s">
        <v>8245</v>
      </c>
      <c r="I3296">
        <v>1453310661</v>
      </c>
      <c r="J3296">
        <v>1450718661</v>
      </c>
      <c r="K3296" s="14">
        <f t="shared" si="260"/>
        <v>42359.725243055553</v>
      </c>
      <c r="L3296" s="13">
        <f t="shared" si="259"/>
        <v>2015</v>
      </c>
      <c r="M3296" s="14">
        <f t="shared" si="261"/>
        <v>42389.725243055553</v>
      </c>
      <c r="N3296" t="b">
        <v>0</v>
      </c>
      <c r="O3296">
        <v>1</v>
      </c>
      <c r="P3296" t="b">
        <v>0</v>
      </c>
      <c r="Q3296" t="s">
        <v>8269</v>
      </c>
      <c r="R3296" s="10" t="s">
        <v>8315</v>
      </c>
      <c r="S3296" t="s">
        <v>8316</v>
      </c>
      <c r="T3296">
        <f t="shared" si="262"/>
        <v>0</v>
      </c>
      <c r="U3296">
        <f t="shared" si="263"/>
        <v>29</v>
      </c>
    </row>
    <row r="3297" spans="1:21" ht="43.5" x14ac:dyDescent="0.35">
      <c r="A3297">
        <v>3180</v>
      </c>
      <c r="B3297" s="3" t="s">
        <v>3180</v>
      </c>
      <c r="C3297" s="3" t="s">
        <v>7290</v>
      </c>
      <c r="D3297" s="6">
        <v>1200</v>
      </c>
      <c r="E3297" s="8">
        <v>1437</v>
      </c>
      <c r="F3297" t="s">
        <v>8218</v>
      </c>
      <c r="G3297" t="s">
        <v>8224</v>
      </c>
      <c r="H3297" t="s">
        <v>8246</v>
      </c>
      <c r="I3297">
        <v>1403258049</v>
      </c>
      <c r="J3297">
        <v>1400666049</v>
      </c>
      <c r="K3297" s="14">
        <f t="shared" si="260"/>
        <v>41780.412604166668</v>
      </c>
      <c r="L3297" s="13">
        <f t="shared" si="259"/>
        <v>2014</v>
      </c>
      <c r="M3297" s="14">
        <f t="shared" si="261"/>
        <v>41810.412604166668</v>
      </c>
      <c r="N3297" t="b">
        <v>1</v>
      </c>
      <c r="O3297">
        <v>45</v>
      </c>
      <c r="P3297" t="b">
        <v>1</v>
      </c>
      <c r="Q3297" t="s">
        <v>8269</v>
      </c>
      <c r="R3297" s="10" t="s">
        <v>8315</v>
      </c>
      <c r="S3297" t="s">
        <v>8316</v>
      </c>
      <c r="T3297">
        <f t="shared" si="262"/>
        <v>120</v>
      </c>
      <c r="U3297">
        <f t="shared" si="263"/>
        <v>31.93</v>
      </c>
    </row>
    <row r="3298" spans="1:21" ht="58" x14ac:dyDescent="0.35">
      <c r="A3298">
        <v>4046</v>
      </c>
      <c r="B3298" s="3" t="s">
        <v>4042</v>
      </c>
      <c r="C3298" s="3" t="s">
        <v>8150</v>
      </c>
      <c r="D3298" s="6">
        <v>5600</v>
      </c>
      <c r="E3298" s="8">
        <v>460</v>
      </c>
      <c r="F3298" t="s">
        <v>8220</v>
      </c>
      <c r="G3298" t="s">
        <v>8223</v>
      </c>
      <c r="H3298" t="s">
        <v>8245</v>
      </c>
      <c r="I3298">
        <v>1413992210</v>
      </c>
      <c r="J3298">
        <v>1411400210</v>
      </c>
      <c r="K3298" s="14">
        <f t="shared" si="260"/>
        <v>41904.650578703702</v>
      </c>
      <c r="L3298" s="13">
        <f t="shared" si="259"/>
        <v>2014</v>
      </c>
      <c r="M3298" s="14">
        <f t="shared" si="261"/>
        <v>41934.650578703702</v>
      </c>
      <c r="N3298" t="b">
        <v>0</v>
      </c>
      <c r="O3298">
        <v>12</v>
      </c>
      <c r="P3298" t="b">
        <v>0</v>
      </c>
      <c r="Q3298" t="s">
        <v>8269</v>
      </c>
      <c r="R3298" s="10" t="s">
        <v>8315</v>
      </c>
      <c r="S3298" t="s">
        <v>8316</v>
      </c>
      <c r="T3298">
        <f t="shared" si="262"/>
        <v>8</v>
      </c>
      <c r="U3298">
        <f t="shared" si="263"/>
        <v>38.33</v>
      </c>
    </row>
    <row r="3299" spans="1:21" ht="58" x14ac:dyDescent="0.35">
      <c r="A3299">
        <v>3277</v>
      </c>
      <c r="B3299" s="3" t="s">
        <v>3277</v>
      </c>
      <c r="C3299" s="3" t="s">
        <v>7387</v>
      </c>
      <c r="D3299" s="6">
        <v>5000</v>
      </c>
      <c r="E3299" s="8">
        <v>5430</v>
      </c>
      <c r="F3299" t="s">
        <v>8218</v>
      </c>
      <c r="G3299" t="s">
        <v>8224</v>
      </c>
      <c r="H3299" t="s">
        <v>8246</v>
      </c>
      <c r="I3299">
        <v>1416331406</v>
      </c>
      <c r="J3299">
        <v>1413735806</v>
      </c>
      <c r="K3299" s="14">
        <f t="shared" si="260"/>
        <v>41931.682939814818</v>
      </c>
      <c r="L3299" s="13">
        <f t="shared" si="259"/>
        <v>2014</v>
      </c>
      <c r="M3299" s="14">
        <f t="shared" si="261"/>
        <v>41961.724606481483</v>
      </c>
      <c r="N3299" t="b">
        <v>1</v>
      </c>
      <c r="O3299">
        <v>100</v>
      </c>
      <c r="P3299" t="b">
        <v>1</v>
      </c>
      <c r="Q3299" t="s">
        <v>8269</v>
      </c>
      <c r="R3299" s="10" t="s">
        <v>8315</v>
      </c>
      <c r="S3299" t="s">
        <v>8316</v>
      </c>
      <c r="T3299">
        <f t="shared" si="262"/>
        <v>109</v>
      </c>
      <c r="U3299">
        <f t="shared" si="263"/>
        <v>54.3</v>
      </c>
    </row>
    <row r="3300" spans="1:21" ht="43.5" x14ac:dyDescent="0.35">
      <c r="A3300">
        <v>3589</v>
      </c>
      <c r="B3300" s="3" t="s">
        <v>3588</v>
      </c>
      <c r="C3300" s="3" t="s">
        <v>7699</v>
      </c>
      <c r="D3300" s="6">
        <v>4000</v>
      </c>
      <c r="E3300" s="8">
        <v>5100</v>
      </c>
      <c r="F3300" t="s">
        <v>8218</v>
      </c>
      <c r="G3300" t="s">
        <v>8223</v>
      </c>
      <c r="H3300" t="s">
        <v>8245</v>
      </c>
      <c r="I3300">
        <v>1432654347</v>
      </c>
      <c r="J3300">
        <v>1430494347</v>
      </c>
      <c r="K3300" s="14">
        <f t="shared" si="260"/>
        <v>42125.647534722222</v>
      </c>
      <c r="L3300" s="13">
        <f t="shared" si="259"/>
        <v>2015</v>
      </c>
      <c r="M3300" s="14">
        <f t="shared" si="261"/>
        <v>42150.647534722222</v>
      </c>
      <c r="N3300" t="b">
        <v>0</v>
      </c>
      <c r="O3300">
        <v>62</v>
      </c>
      <c r="P3300" t="b">
        <v>1</v>
      </c>
      <c r="Q3300" t="s">
        <v>8269</v>
      </c>
      <c r="R3300" s="10" t="s">
        <v>8315</v>
      </c>
      <c r="S3300" t="s">
        <v>8316</v>
      </c>
      <c r="T3300">
        <f t="shared" si="262"/>
        <v>128</v>
      </c>
      <c r="U3300">
        <f t="shared" si="263"/>
        <v>82.26</v>
      </c>
    </row>
    <row r="3301" spans="1:21" ht="58" x14ac:dyDescent="0.35">
      <c r="A3301">
        <v>3386</v>
      </c>
      <c r="B3301" s="3" t="s">
        <v>3385</v>
      </c>
      <c r="C3301" s="3" t="s">
        <v>7496</v>
      </c>
      <c r="D3301" s="6">
        <v>2000</v>
      </c>
      <c r="E3301" s="8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s="14">
        <f t="shared" si="260"/>
        <v>41946.644745370373</v>
      </c>
      <c r="L3301" s="13">
        <f t="shared" si="259"/>
        <v>2014</v>
      </c>
      <c r="M3301" s="14">
        <f t="shared" si="261"/>
        <v>41976.644745370373</v>
      </c>
      <c r="N3301" t="b">
        <v>0</v>
      </c>
      <c r="O3301">
        <v>41</v>
      </c>
      <c r="P3301" t="b">
        <v>1</v>
      </c>
      <c r="Q3301" t="s">
        <v>8269</v>
      </c>
      <c r="R3301" s="10" t="s">
        <v>8315</v>
      </c>
      <c r="S3301" t="s">
        <v>8316</v>
      </c>
      <c r="T3301">
        <f t="shared" si="262"/>
        <v>105</v>
      </c>
      <c r="U3301">
        <f t="shared" si="263"/>
        <v>51.22</v>
      </c>
    </row>
    <row r="3302" spans="1:21" ht="43.5" x14ac:dyDescent="0.35">
      <c r="A3302">
        <v>3677</v>
      </c>
      <c r="B3302" s="3" t="s">
        <v>3674</v>
      </c>
      <c r="C3302" s="3" t="s">
        <v>7787</v>
      </c>
      <c r="D3302" s="6">
        <v>12000</v>
      </c>
      <c r="E3302" s="8">
        <v>12348.5</v>
      </c>
      <c r="F3302" t="s">
        <v>8218</v>
      </c>
      <c r="G3302" t="s">
        <v>8223</v>
      </c>
      <c r="H3302" t="s">
        <v>8245</v>
      </c>
      <c r="I3302">
        <v>1404359940</v>
      </c>
      <c r="J3302">
        <v>1402580818</v>
      </c>
      <c r="K3302" s="14">
        <f t="shared" si="260"/>
        <v>41802.574282407404</v>
      </c>
      <c r="L3302" s="13">
        <f t="shared" si="259"/>
        <v>2014</v>
      </c>
      <c r="M3302" s="14">
        <f t="shared" si="261"/>
        <v>41823.165972222225</v>
      </c>
      <c r="N3302" t="b">
        <v>0</v>
      </c>
      <c r="O3302">
        <v>199</v>
      </c>
      <c r="P3302" t="b">
        <v>1</v>
      </c>
      <c r="Q3302" t="s">
        <v>8269</v>
      </c>
      <c r="R3302" s="10" t="s">
        <v>8315</v>
      </c>
      <c r="S3302" t="s">
        <v>8316</v>
      </c>
      <c r="T3302">
        <f t="shared" si="262"/>
        <v>103</v>
      </c>
      <c r="U3302">
        <f t="shared" si="263"/>
        <v>62.05</v>
      </c>
    </row>
    <row r="3303" spans="1:21" ht="58" x14ac:dyDescent="0.35">
      <c r="A3303">
        <v>3557</v>
      </c>
      <c r="B3303" s="3" t="s">
        <v>3556</v>
      </c>
      <c r="C3303" s="3" t="s">
        <v>7667</v>
      </c>
      <c r="D3303" s="6">
        <v>100000</v>
      </c>
      <c r="E3303" s="8">
        <v>100036</v>
      </c>
      <c r="F3303" t="s">
        <v>8218</v>
      </c>
      <c r="G3303" t="s">
        <v>8223</v>
      </c>
      <c r="H3303" t="s">
        <v>8245</v>
      </c>
      <c r="I3303">
        <v>1399271911</v>
      </c>
      <c r="J3303">
        <v>1396334311</v>
      </c>
      <c r="K3303" s="14">
        <f t="shared" si="260"/>
        <v>41730.276747685188</v>
      </c>
      <c r="L3303" s="13">
        <f t="shared" si="259"/>
        <v>2014</v>
      </c>
      <c r="M3303" s="14">
        <f t="shared" si="261"/>
        <v>41764.276747685188</v>
      </c>
      <c r="N3303" t="b">
        <v>0</v>
      </c>
      <c r="O3303">
        <v>558</v>
      </c>
      <c r="P3303" t="b">
        <v>1</v>
      </c>
      <c r="Q3303" t="s">
        <v>8269</v>
      </c>
      <c r="R3303" s="10" t="s">
        <v>8315</v>
      </c>
      <c r="S3303" t="s">
        <v>8316</v>
      </c>
      <c r="T3303">
        <f t="shared" si="262"/>
        <v>100</v>
      </c>
      <c r="U3303">
        <f t="shared" si="263"/>
        <v>179.28</v>
      </c>
    </row>
    <row r="3304" spans="1:21" ht="58" x14ac:dyDescent="0.35">
      <c r="A3304">
        <v>4060</v>
      </c>
      <c r="B3304" s="3" t="s">
        <v>4056</v>
      </c>
      <c r="C3304" s="3" t="s">
        <v>8164</v>
      </c>
      <c r="D3304" s="6">
        <v>10000</v>
      </c>
      <c r="E3304" s="8">
        <v>285</v>
      </c>
      <c r="F3304" t="s">
        <v>8220</v>
      </c>
      <c r="G3304" t="s">
        <v>8228</v>
      </c>
      <c r="H3304" t="s">
        <v>8250</v>
      </c>
      <c r="I3304">
        <v>1403539200</v>
      </c>
      <c r="J3304">
        <v>1400604056</v>
      </c>
      <c r="K3304" s="14">
        <f t="shared" si="260"/>
        <v>41779.695092592592</v>
      </c>
      <c r="L3304" s="13">
        <f t="shared" si="259"/>
        <v>2014</v>
      </c>
      <c r="M3304" s="14">
        <f t="shared" si="261"/>
        <v>41813.666666666664</v>
      </c>
      <c r="N3304" t="b">
        <v>0</v>
      </c>
      <c r="O3304">
        <v>5</v>
      </c>
      <c r="P3304" t="b">
        <v>0</v>
      </c>
      <c r="Q3304" t="s">
        <v>8269</v>
      </c>
      <c r="R3304" s="10" t="s">
        <v>8315</v>
      </c>
      <c r="S3304" t="s">
        <v>8316</v>
      </c>
      <c r="T3304">
        <f t="shared" si="262"/>
        <v>3</v>
      </c>
      <c r="U3304">
        <f t="shared" si="263"/>
        <v>57</v>
      </c>
    </row>
    <row r="3305" spans="1:21" ht="43.5" x14ac:dyDescent="0.35">
      <c r="A3305">
        <v>2795</v>
      </c>
      <c r="B3305" s="3" t="s">
        <v>2795</v>
      </c>
      <c r="C3305" s="3" t="s">
        <v>6905</v>
      </c>
      <c r="D3305" s="6">
        <v>700</v>
      </c>
      <c r="E3305" s="8">
        <v>730</v>
      </c>
      <c r="F3305" t="s">
        <v>8218</v>
      </c>
      <c r="G3305" t="s">
        <v>8223</v>
      </c>
      <c r="H3305" t="s">
        <v>8245</v>
      </c>
      <c r="I3305">
        <v>1402095600</v>
      </c>
      <c r="J3305">
        <v>1400675841</v>
      </c>
      <c r="K3305" s="14">
        <f t="shared" si="260"/>
        <v>41780.525937500002</v>
      </c>
      <c r="L3305" s="13">
        <f t="shared" si="259"/>
        <v>2014</v>
      </c>
      <c r="M3305" s="14">
        <f t="shared" si="261"/>
        <v>41796.958333333336</v>
      </c>
      <c r="N3305" t="b">
        <v>0</v>
      </c>
      <c r="O3305">
        <v>20</v>
      </c>
      <c r="P3305" t="b">
        <v>1</v>
      </c>
      <c r="Q3305" t="s">
        <v>8269</v>
      </c>
      <c r="R3305" s="10" t="s">
        <v>8315</v>
      </c>
      <c r="S3305" t="s">
        <v>8316</v>
      </c>
      <c r="T3305">
        <f t="shared" si="262"/>
        <v>104</v>
      </c>
      <c r="U3305">
        <f t="shared" si="263"/>
        <v>36.5</v>
      </c>
    </row>
    <row r="3306" spans="1:21" ht="58" x14ac:dyDescent="0.35">
      <c r="A3306">
        <v>3279</v>
      </c>
      <c r="B3306" s="3" t="s">
        <v>3279</v>
      </c>
      <c r="C3306" s="3" t="s">
        <v>7389</v>
      </c>
      <c r="D3306" s="6">
        <v>5800</v>
      </c>
      <c r="E3306" s="8">
        <v>6628</v>
      </c>
      <c r="F3306" t="s">
        <v>8218</v>
      </c>
      <c r="G3306" t="s">
        <v>8223</v>
      </c>
      <c r="H3306" t="s">
        <v>8245</v>
      </c>
      <c r="I3306">
        <v>1459474059</v>
      </c>
      <c r="J3306">
        <v>1456885659</v>
      </c>
      <c r="K3306" s="14">
        <f t="shared" si="260"/>
        <v>42431.102534722217</v>
      </c>
      <c r="L3306" s="13">
        <f t="shared" si="259"/>
        <v>2016</v>
      </c>
      <c r="M3306" s="14">
        <f t="shared" si="261"/>
        <v>42461.06086805556</v>
      </c>
      <c r="N3306" t="b">
        <v>0</v>
      </c>
      <c r="O3306">
        <v>63</v>
      </c>
      <c r="P3306" t="b">
        <v>1</v>
      </c>
      <c r="Q3306" t="s">
        <v>8269</v>
      </c>
      <c r="R3306" s="10" t="s">
        <v>8315</v>
      </c>
      <c r="S3306" t="s">
        <v>8316</v>
      </c>
      <c r="T3306">
        <f t="shared" si="262"/>
        <v>114</v>
      </c>
      <c r="U3306">
        <f t="shared" si="263"/>
        <v>105.21</v>
      </c>
    </row>
    <row r="3307" spans="1:21" ht="29" x14ac:dyDescent="0.35">
      <c r="A3307">
        <v>3223</v>
      </c>
      <c r="B3307" s="3" t="s">
        <v>3223</v>
      </c>
      <c r="C3307" s="3" t="s">
        <v>7333</v>
      </c>
      <c r="D3307" s="6">
        <v>3100</v>
      </c>
      <c r="E3307" s="8">
        <v>3395</v>
      </c>
      <c r="F3307" t="s">
        <v>8218</v>
      </c>
      <c r="G3307" t="s">
        <v>8223</v>
      </c>
      <c r="H3307" t="s">
        <v>8245</v>
      </c>
      <c r="I3307">
        <v>1440100976</v>
      </c>
      <c r="J3307">
        <v>1437508976</v>
      </c>
      <c r="K3307" s="14">
        <f t="shared" si="260"/>
        <v>42206.835370370376</v>
      </c>
      <c r="L3307" s="13">
        <f t="shared" si="259"/>
        <v>2015</v>
      </c>
      <c r="M3307" s="14">
        <f t="shared" si="261"/>
        <v>42236.835370370376</v>
      </c>
      <c r="N3307" t="b">
        <v>1</v>
      </c>
      <c r="O3307">
        <v>74</v>
      </c>
      <c r="P3307" t="b">
        <v>1</v>
      </c>
      <c r="Q3307" t="s">
        <v>8269</v>
      </c>
      <c r="R3307" s="10" t="s">
        <v>8315</v>
      </c>
      <c r="S3307" t="s">
        <v>8316</v>
      </c>
      <c r="T3307">
        <f t="shared" si="262"/>
        <v>110</v>
      </c>
      <c r="U3307">
        <f t="shared" si="263"/>
        <v>45.88</v>
      </c>
    </row>
    <row r="3308" spans="1:21" ht="43.5" x14ac:dyDescent="0.3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s="14">
        <f t="shared" si="260"/>
        <v>42524.782638888893</v>
      </c>
      <c r="L3308" s="13">
        <f t="shared" si="259"/>
        <v>2016</v>
      </c>
      <c r="M3308" s="14">
        <f t="shared" si="261"/>
        <v>42544.782638888893</v>
      </c>
      <c r="N3308" t="b">
        <v>0</v>
      </c>
      <c r="O3308">
        <v>30</v>
      </c>
      <c r="P3308" t="b">
        <v>1</v>
      </c>
      <c r="Q3308" t="s">
        <v>8269</v>
      </c>
      <c r="R3308" s="10" t="s">
        <v>8315</v>
      </c>
      <c r="S3308" t="s">
        <v>8316</v>
      </c>
      <c r="T3308">
        <f t="shared" si="262"/>
        <v>112</v>
      </c>
      <c r="U3308">
        <f t="shared" si="263"/>
        <v>65.17</v>
      </c>
    </row>
    <row r="3309" spans="1:21" ht="58" x14ac:dyDescent="0.35">
      <c r="A3309">
        <v>3488</v>
      </c>
      <c r="B3309" s="3" t="s">
        <v>3487</v>
      </c>
      <c r="C3309" s="3" t="s">
        <v>7598</v>
      </c>
      <c r="D3309" s="6">
        <v>3000</v>
      </c>
      <c r="E3309" s="8">
        <v>3636</v>
      </c>
      <c r="F3309" t="s">
        <v>8218</v>
      </c>
      <c r="G3309" t="s">
        <v>8223</v>
      </c>
      <c r="H3309" t="s">
        <v>8245</v>
      </c>
      <c r="I3309">
        <v>1429286400</v>
      </c>
      <c r="J3309">
        <v>1427221560</v>
      </c>
      <c r="K3309" s="14">
        <f t="shared" si="260"/>
        <v>42087.768055555556</v>
      </c>
      <c r="L3309" s="13">
        <f t="shared" si="259"/>
        <v>2015</v>
      </c>
      <c r="M3309" s="14">
        <f t="shared" si="261"/>
        <v>42111.666666666672</v>
      </c>
      <c r="N3309" t="b">
        <v>0</v>
      </c>
      <c r="O3309">
        <v>29</v>
      </c>
      <c r="P3309" t="b">
        <v>1</v>
      </c>
      <c r="Q3309" t="s">
        <v>8269</v>
      </c>
      <c r="R3309" s="10" t="s">
        <v>8315</v>
      </c>
      <c r="S3309" t="s">
        <v>8316</v>
      </c>
      <c r="T3309">
        <f t="shared" si="262"/>
        <v>121</v>
      </c>
      <c r="U3309">
        <f t="shared" si="263"/>
        <v>125.38</v>
      </c>
    </row>
    <row r="3310" spans="1:21" ht="58" x14ac:dyDescent="0.35">
      <c r="A3310">
        <v>3864</v>
      </c>
      <c r="B3310" s="3" t="s">
        <v>3861</v>
      </c>
      <c r="C3310" s="3" t="s">
        <v>7973</v>
      </c>
      <c r="D3310" s="6">
        <v>5000</v>
      </c>
      <c r="E3310" s="8">
        <v>60</v>
      </c>
      <c r="F3310" t="s">
        <v>8220</v>
      </c>
      <c r="G3310" t="s">
        <v>8223</v>
      </c>
      <c r="H3310" t="s">
        <v>8245</v>
      </c>
      <c r="I3310">
        <v>1447799054</v>
      </c>
      <c r="J3310">
        <v>1445203454</v>
      </c>
      <c r="K3310" s="14">
        <f t="shared" si="260"/>
        <v>42295.891828703709</v>
      </c>
      <c r="L3310" s="13">
        <f t="shared" si="259"/>
        <v>2015</v>
      </c>
      <c r="M3310" s="14">
        <f t="shared" si="261"/>
        <v>42325.933495370366</v>
      </c>
      <c r="N3310" t="b">
        <v>0</v>
      </c>
      <c r="O3310">
        <v>3</v>
      </c>
      <c r="P3310" t="b">
        <v>0</v>
      </c>
      <c r="Q3310" t="s">
        <v>8269</v>
      </c>
      <c r="R3310" s="10" t="s">
        <v>8315</v>
      </c>
      <c r="S3310" t="s">
        <v>8316</v>
      </c>
      <c r="T3310">
        <f t="shared" si="262"/>
        <v>1</v>
      </c>
      <c r="U3310">
        <f t="shared" si="263"/>
        <v>20</v>
      </c>
    </row>
    <row r="3311" spans="1:21" ht="43.5" x14ac:dyDescent="0.35">
      <c r="A3311">
        <v>2962</v>
      </c>
      <c r="B3311" s="3" t="s">
        <v>2962</v>
      </c>
      <c r="C3311" s="3" t="s">
        <v>7072</v>
      </c>
      <c r="D3311" s="6">
        <v>1000</v>
      </c>
      <c r="E3311" s="8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s="14">
        <f t="shared" si="260"/>
        <v>42036.24428240741</v>
      </c>
      <c r="L3311" s="13">
        <f t="shared" si="259"/>
        <v>2015</v>
      </c>
      <c r="M3311" s="14">
        <f t="shared" si="261"/>
        <v>42064.290972222225</v>
      </c>
      <c r="N3311" t="b">
        <v>0</v>
      </c>
      <c r="O3311">
        <v>20</v>
      </c>
      <c r="P3311" t="b">
        <v>1</v>
      </c>
      <c r="Q3311" t="s">
        <v>8269</v>
      </c>
      <c r="R3311" s="10" t="s">
        <v>8315</v>
      </c>
      <c r="S3311" t="s">
        <v>8316</v>
      </c>
      <c r="T3311">
        <f t="shared" si="262"/>
        <v>122</v>
      </c>
      <c r="U3311">
        <f t="shared" si="263"/>
        <v>60.9</v>
      </c>
    </row>
    <row r="3312" spans="1:21" ht="43.5" x14ac:dyDescent="0.35">
      <c r="A3312">
        <v>3569</v>
      </c>
      <c r="B3312" s="3" t="s">
        <v>3568</v>
      </c>
      <c r="C3312" s="3" t="s">
        <v>7679</v>
      </c>
      <c r="D3312" s="6">
        <v>5000</v>
      </c>
      <c r="E3312" s="8">
        <v>5024</v>
      </c>
      <c r="F3312" t="s">
        <v>8218</v>
      </c>
      <c r="G3312" t="s">
        <v>8223</v>
      </c>
      <c r="H3312" t="s">
        <v>8245</v>
      </c>
      <c r="I3312">
        <v>1420734696</v>
      </c>
      <c r="J3312">
        <v>1418142696</v>
      </c>
      <c r="K3312" s="14">
        <f t="shared" si="260"/>
        <v>41982.688611111109</v>
      </c>
      <c r="L3312" s="13">
        <f t="shared" si="259"/>
        <v>2014</v>
      </c>
      <c r="M3312" s="14">
        <f t="shared" si="261"/>
        <v>42012.688611111109</v>
      </c>
      <c r="N3312" t="b">
        <v>0</v>
      </c>
      <c r="O3312">
        <v>41</v>
      </c>
      <c r="P3312" t="b">
        <v>1</v>
      </c>
      <c r="Q3312" t="s">
        <v>8269</v>
      </c>
      <c r="R3312" s="10" t="s">
        <v>8315</v>
      </c>
      <c r="S3312" t="s">
        <v>8316</v>
      </c>
      <c r="T3312">
        <f t="shared" si="262"/>
        <v>100</v>
      </c>
      <c r="U3312">
        <f t="shared" si="263"/>
        <v>122.54</v>
      </c>
    </row>
    <row r="3313" spans="1:21" ht="58" x14ac:dyDescent="0.35">
      <c r="A3313">
        <v>3280</v>
      </c>
      <c r="B3313" s="3" t="s">
        <v>3280</v>
      </c>
      <c r="C3313" s="3" t="s">
        <v>7390</v>
      </c>
      <c r="D3313" s="6">
        <v>2000</v>
      </c>
      <c r="E3313" s="8">
        <v>2060</v>
      </c>
      <c r="F3313" t="s">
        <v>8218</v>
      </c>
      <c r="G3313" t="s">
        <v>8223</v>
      </c>
      <c r="H3313" t="s">
        <v>8245</v>
      </c>
      <c r="I3313">
        <v>1433134800</v>
      </c>
      <c r="J3313">
        <v>1430158198</v>
      </c>
      <c r="K3313" s="14">
        <f t="shared" si="260"/>
        <v>42121.756921296299</v>
      </c>
      <c r="L3313" s="13">
        <f t="shared" si="259"/>
        <v>2015</v>
      </c>
      <c r="M3313" s="14">
        <f t="shared" si="261"/>
        <v>42156.208333333328</v>
      </c>
      <c r="N3313" t="b">
        <v>0</v>
      </c>
      <c r="O3313">
        <v>30</v>
      </c>
      <c r="P3313" t="b">
        <v>1</v>
      </c>
      <c r="Q3313" t="s">
        <v>8269</v>
      </c>
      <c r="R3313" s="10" t="s">
        <v>8315</v>
      </c>
      <c r="S3313" t="s">
        <v>8316</v>
      </c>
      <c r="T3313">
        <f t="shared" si="262"/>
        <v>103</v>
      </c>
      <c r="U3313">
        <f t="shared" si="263"/>
        <v>68.67</v>
      </c>
    </row>
    <row r="3314" spans="1:21" ht="58" x14ac:dyDescent="0.35">
      <c r="A3314">
        <v>3283</v>
      </c>
      <c r="B3314" s="3" t="s">
        <v>3283</v>
      </c>
      <c r="C3314" s="3" t="s">
        <v>7393</v>
      </c>
      <c r="D3314" s="6">
        <v>800</v>
      </c>
      <c r="E3314" s="8">
        <v>838</v>
      </c>
      <c r="F3314" t="s">
        <v>8218</v>
      </c>
      <c r="G3314" t="s">
        <v>8224</v>
      </c>
      <c r="H3314" t="s">
        <v>8246</v>
      </c>
      <c r="I3314">
        <v>1455138000</v>
      </c>
      <c r="J3314">
        <v>1452448298</v>
      </c>
      <c r="K3314" s="14">
        <f t="shared" si="260"/>
        <v>42379.74418981481</v>
      </c>
      <c r="L3314" s="13">
        <f t="shared" si="259"/>
        <v>2016</v>
      </c>
      <c r="M3314" s="14">
        <f t="shared" si="261"/>
        <v>42410.875</v>
      </c>
      <c r="N3314" t="b">
        <v>0</v>
      </c>
      <c r="O3314">
        <v>47</v>
      </c>
      <c r="P3314" t="b">
        <v>1</v>
      </c>
      <c r="Q3314" t="s">
        <v>8269</v>
      </c>
      <c r="R3314" s="10" t="s">
        <v>8315</v>
      </c>
      <c r="S3314" t="s">
        <v>8316</v>
      </c>
      <c r="T3314">
        <f t="shared" si="262"/>
        <v>105</v>
      </c>
      <c r="U3314">
        <f t="shared" si="263"/>
        <v>17.829999999999998</v>
      </c>
    </row>
    <row r="3315" spans="1:21" ht="43.5" x14ac:dyDescent="0.35">
      <c r="A3315">
        <v>2859</v>
      </c>
      <c r="B3315" s="3" t="s">
        <v>2859</v>
      </c>
      <c r="C3315" s="3" t="s">
        <v>6969</v>
      </c>
      <c r="D3315" s="6">
        <v>2000</v>
      </c>
      <c r="E3315" s="8">
        <v>35</v>
      </c>
      <c r="F3315" t="s">
        <v>8220</v>
      </c>
      <c r="G3315" t="s">
        <v>8225</v>
      </c>
      <c r="H3315" t="s">
        <v>8247</v>
      </c>
      <c r="I3315">
        <v>1444984904</v>
      </c>
      <c r="J3315">
        <v>1439800904</v>
      </c>
      <c r="K3315" s="14">
        <f t="shared" si="260"/>
        <v>42233.362314814818</v>
      </c>
      <c r="L3315" s="13">
        <f t="shared" si="259"/>
        <v>2015</v>
      </c>
      <c r="M3315" s="14">
        <f t="shared" si="261"/>
        <v>42293.362314814818</v>
      </c>
      <c r="N3315" t="b">
        <v>0</v>
      </c>
      <c r="O3315">
        <v>1</v>
      </c>
      <c r="P3315" t="b">
        <v>0</v>
      </c>
      <c r="Q3315" t="s">
        <v>8269</v>
      </c>
      <c r="R3315" s="10" t="s">
        <v>8315</v>
      </c>
      <c r="S3315" t="s">
        <v>8316</v>
      </c>
      <c r="T3315">
        <f t="shared" si="262"/>
        <v>2</v>
      </c>
      <c r="U3315">
        <f t="shared" si="263"/>
        <v>35</v>
      </c>
    </row>
    <row r="3316" spans="1:21" ht="43.5" x14ac:dyDescent="0.35">
      <c r="A3316">
        <v>3440</v>
      </c>
      <c r="B3316" s="3" t="s">
        <v>3439</v>
      </c>
      <c r="C3316" s="3" t="s">
        <v>7550</v>
      </c>
      <c r="D3316" s="6">
        <v>5000</v>
      </c>
      <c r="E3316" s="8">
        <v>5260.92</v>
      </c>
      <c r="F3316" t="s">
        <v>8218</v>
      </c>
      <c r="G3316" t="s">
        <v>8223</v>
      </c>
      <c r="H3316" t="s">
        <v>8245</v>
      </c>
      <c r="I3316">
        <v>1405095300</v>
      </c>
      <c r="J3316">
        <v>1403146628</v>
      </c>
      <c r="K3316" s="14">
        <f t="shared" si="260"/>
        <v>41809.12300925926</v>
      </c>
      <c r="L3316" s="13">
        <f t="shared" si="259"/>
        <v>2014</v>
      </c>
      <c r="M3316" s="14">
        <f t="shared" si="261"/>
        <v>41831.677083333336</v>
      </c>
      <c r="N3316" t="b">
        <v>0</v>
      </c>
      <c r="O3316">
        <v>82</v>
      </c>
      <c r="P3316" t="b">
        <v>1</v>
      </c>
      <c r="Q3316" t="s">
        <v>8269</v>
      </c>
      <c r="R3316" s="10" t="s">
        <v>8315</v>
      </c>
      <c r="S3316" t="s">
        <v>8316</v>
      </c>
      <c r="T3316">
        <f t="shared" si="262"/>
        <v>105</v>
      </c>
      <c r="U3316">
        <f t="shared" si="263"/>
        <v>64.16</v>
      </c>
    </row>
    <row r="3317" spans="1:21" ht="43.5" x14ac:dyDescent="0.35">
      <c r="A3317">
        <v>3614</v>
      </c>
      <c r="B3317" s="3" t="s">
        <v>3439</v>
      </c>
      <c r="C3317" s="3" t="s">
        <v>7724</v>
      </c>
      <c r="D3317" s="6">
        <v>2500</v>
      </c>
      <c r="E3317" s="8">
        <v>2520</v>
      </c>
      <c r="F3317" t="s">
        <v>8218</v>
      </c>
      <c r="G3317" t="s">
        <v>8223</v>
      </c>
      <c r="H3317" t="s">
        <v>8245</v>
      </c>
      <c r="I3317">
        <v>1434675616</v>
      </c>
      <c r="J3317">
        <v>1432083616</v>
      </c>
      <c r="K3317" s="14">
        <f t="shared" si="260"/>
        <v>42144.041851851856</v>
      </c>
      <c r="L3317" s="13">
        <f t="shared" si="259"/>
        <v>2015</v>
      </c>
      <c r="M3317" s="14">
        <f t="shared" si="261"/>
        <v>42174.041851851856</v>
      </c>
      <c r="N3317" t="b">
        <v>0</v>
      </c>
      <c r="O3317">
        <v>71</v>
      </c>
      <c r="P3317" t="b">
        <v>1</v>
      </c>
      <c r="Q3317" t="s">
        <v>8269</v>
      </c>
      <c r="R3317" s="10" t="s">
        <v>8315</v>
      </c>
      <c r="S3317" t="s">
        <v>8316</v>
      </c>
      <c r="T3317">
        <f t="shared" si="262"/>
        <v>101</v>
      </c>
      <c r="U3317">
        <f t="shared" si="263"/>
        <v>35.49</v>
      </c>
    </row>
    <row r="3318" spans="1:21" ht="29" x14ac:dyDescent="0.35">
      <c r="A3318">
        <v>3544</v>
      </c>
      <c r="B3318" s="3" t="s">
        <v>3543</v>
      </c>
      <c r="C3318" s="3" t="s">
        <v>7654</v>
      </c>
      <c r="D3318" s="6">
        <v>2500</v>
      </c>
      <c r="E3318" s="8">
        <v>2500</v>
      </c>
      <c r="F3318" t="s">
        <v>8218</v>
      </c>
      <c r="G3318" t="s">
        <v>8223</v>
      </c>
      <c r="H3318" t="s">
        <v>8245</v>
      </c>
      <c r="I3318">
        <v>1425758257</v>
      </c>
      <c r="J3318">
        <v>1423166257</v>
      </c>
      <c r="K3318" s="14">
        <f t="shared" si="260"/>
        <v>42040.831678240742</v>
      </c>
      <c r="L3318" s="13">
        <f t="shared" si="259"/>
        <v>2015</v>
      </c>
      <c r="M3318" s="14">
        <f t="shared" si="261"/>
        <v>42070.831678240742</v>
      </c>
      <c r="N3318" t="b">
        <v>0</v>
      </c>
      <c r="O3318">
        <v>24</v>
      </c>
      <c r="P3318" t="b">
        <v>1</v>
      </c>
      <c r="Q3318" t="s">
        <v>8269</v>
      </c>
      <c r="R3318" s="10" t="s">
        <v>8315</v>
      </c>
      <c r="S3318" t="s">
        <v>8316</v>
      </c>
      <c r="T3318">
        <f t="shared" si="262"/>
        <v>100</v>
      </c>
      <c r="U3318">
        <f t="shared" si="263"/>
        <v>104.17</v>
      </c>
    </row>
    <row r="3319" spans="1:21" ht="43.5" x14ac:dyDescent="0.35">
      <c r="A3319">
        <v>3738</v>
      </c>
      <c r="B3319" s="3" t="s">
        <v>3735</v>
      </c>
      <c r="C3319" s="3" t="s">
        <v>7848</v>
      </c>
      <c r="D3319" s="6">
        <v>1500</v>
      </c>
      <c r="E3319" s="8">
        <v>270</v>
      </c>
      <c r="F3319" t="s">
        <v>8220</v>
      </c>
      <c r="G3319" t="s">
        <v>8224</v>
      </c>
      <c r="H3319" t="s">
        <v>8246</v>
      </c>
      <c r="I3319">
        <v>1405461600</v>
      </c>
      <c r="J3319">
        <v>1403562705</v>
      </c>
      <c r="K3319" s="14">
        <f t="shared" si="260"/>
        <v>41813.938715277778</v>
      </c>
      <c r="L3319" s="13">
        <f t="shared" si="259"/>
        <v>2014</v>
      </c>
      <c r="M3319" s="14">
        <f t="shared" si="261"/>
        <v>41835.916666666664</v>
      </c>
      <c r="N3319" t="b">
        <v>0</v>
      </c>
      <c r="O3319">
        <v>6</v>
      </c>
      <c r="P3319" t="b">
        <v>0</v>
      </c>
      <c r="Q3319" t="s">
        <v>8269</v>
      </c>
      <c r="R3319" s="10" t="s">
        <v>8315</v>
      </c>
      <c r="S3319" t="s">
        <v>8316</v>
      </c>
      <c r="T3319">
        <f t="shared" si="262"/>
        <v>18</v>
      </c>
      <c r="U3319">
        <f t="shared" si="263"/>
        <v>45</v>
      </c>
    </row>
    <row r="3320" spans="1:21" ht="58" x14ac:dyDescent="0.35">
      <c r="A3320">
        <v>3141</v>
      </c>
      <c r="B3320" s="3" t="s">
        <v>3141</v>
      </c>
      <c r="C3320" s="3" t="s">
        <v>7251</v>
      </c>
      <c r="D3320" s="6">
        <v>500</v>
      </c>
      <c r="E3320" s="8">
        <v>258</v>
      </c>
      <c r="F3320" t="s">
        <v>8221</v>
      </c>
      <c r="G3320" t="s">
        <v>8232</v>
      </c>
      <c r="H3320" t="s">
        <v>8248</v>
      </c>
      <c r="I3320">
        <v>1492372800</v>
      </c>
      <c r="J3320">
        <v>1488823488</v>
      </c>
      <c r="K3320" s="14">
        <f t="shared" si="260"/>
        <v>42800.753333333334</v>
      </c>
      <c r="L3320" s="13">
        <f t="shared" si="259"/>
        <v>2017</v>
      </c>
      <c r="M3320" s="14">
        <f t="shared" si="261"/>
        <v>42841.833333333328</v>
      </c>
      <c r="N3320" t="b">
        <v>0</v>
      </c>
      <c r="O3320">
        <v>8</v>
      </c>
      <c r="P3320" t="b">
        <v>0</v>
      </c>
      <c r="Q3320" t="s">
        <v>8269</v>
      </c>
      <c r="R3320" s="10" t="s">
        <v>8315</v>
      </c>
      <c r="S3320" t="s">
        <v>8316</v>
      </c>
      <c r="T3320">
        <f t="shared" si="262"/>
        <v>52</v>
      </c>
      <c r="U3320">
        <f t="shared" si="263"/>
        <v>32.25</v>
      </c>
    </row>
    <row r="3321" spans="1:21" ht="43.5" x14ac:dyDescent="0.35">
      <c r="A3321">
        <v>3362</v>
      </c>
      <c r="B3321" s="3" t="s">
        <v>3361</v>
      </c>
      <c r="C3321" s="3" t="s">
        <v>7472</v>
      </c>
      <c r="D3321" s="6">
        <v>500</v>
      </c>
      <c r="E3321" s="8">
        <v>1090</v>
      </c>
      <c r="F3321" t="s">
        <v>8218</v>
      </c>
      <c r="G3321" t="s">
        <v>8223</v>
      </c>
      <c r="H3321" t="s">
        <v>8245</v>
      </c>
      <c r="I3321">
        <v>1425704100</v>
      </c>
      <c r="J3321">
        <v>1424484717</v>
      </c>
      <c r="K3321" s="14">
        <f t="shared" si="260"/>
        <v>42056.091631944444</v>
      </c>
      <c r="L3321" s="13">
        <f t="shared" si="259"/>
        <v>2015</v>
      </c>
      <c r="M3321" s="14">
        <f t="shared" si="261"/>
        <v>42070.204861111109</v>
      </c>
      <c r="N3321" t="b">
        <v>0</v>
      </c>
      <c r="O3321">
        <v>20</v>
      </c>
      <c r="P3321" t="b">
        <v>1</v>
      </c>
      <c r="Q3321" t="s">
        <v>8269</v>
      </c>
      <c r="R3321" s="10" t="s">
        <v>8315</v>
      </c>
      <c r="S3321" t="s">
        <v>8316</v>
      </c>
      <c r="T3321">
        <f t="shared" si="262"/>
        <v>218</v>
      </c>
      <c r="U3321">
        <f t="shared" si="263"/>
        <v>54.5</v>
      </c>
    </row>
    <row r="3322" spans="1:21" ht="43.5" x14ac:dyDescent="0.35">
      <c r="A3322">
        <v>2845</v>
      </c>
      <c r="B3322" s="3" t="s">
        <v>2845</v>
      </c>
      <c r="C3322" s="3" t="s">
        <v>6955</v>
      </c>
      <c r="D3322" s="6">
        <v>7500</v>
      </c>
      <c r="E3322" s="8">
        <v>2366</v>
      </c>
      <c r="F3322" t="s">
        <v>8220</v>
      </c>
      <c r="G3322" t="s">
        <v>8223</v>
      </c>
      <c r="H3322" t="s">
        <v>8245</v>
      </c>
      <c r="I3322">
        <v>1433723033</v>
      </c>
      <c r="J3322">
        <v>1428539033</v>
      </c>
      <c r="K3322" s="14">
        <f t="shared" si="260"/>
        <v>42103.016585648147</v>
      </c>
      <c r="L3322" s="13">
        <f t="shared" si="259"/>
        <v>2015</v>
      </c>
      <c r="M3322" s="14">
        <f t="shared" si="261"/>
        <v>42163.016585648147</v>
      </c>
      <c r="N3322" t="b">
        <v>0</v>
      </c>
      <c r="O3322">
        <v>39</v>
      </c>
      <c r="P3322" t="b">
        <v>0</v>
      </c>
      <c r="Q3322" t="s">
        <v>8269</v>
      </c>
      <c r="R3322" s="10" t="s">
        <v>8315</v>
      </c>
      <c r="S3322" t="s">
        <v>8316</v>
      </c>
      <c r="T3322">
        <f t="shared" si="262"/>
        <v>32</v>
      </c>
      <c r="U3322">
        <f t="shared" si="263"/>
        <v>60.67</v>
      </c>
    </row>
    <row r="3323" spans="1:21" ht="43.5" x14ac:dyDescent="0.35">
      <c r="A3323">
        <v>2889</v>
      </c>
      <c r="B3323" s="3" t="s">
        <v>2889</v>
      </c>
      <c r="C3323" s="3" t="s">
        <v>6999</v>
      </c>
      <c r="D3323" s="6">
        <v>3000</v>
      </c>
      <c r="E3323" s="8">
        <v>1142</v>
      </c>
      <c r="F3323" t="s">
        <v>8220</v>
      </c>
      <c r="G3323" t="s">
        <v>8223</v>
      </c>
      <c r="H3323" t="s">
        <v>8245</v>
      </c>
      <c r="I3323">
        <v>1409344985</v>
      </c>
      <c r="J3323">
        <v>1406752985</v>
      </c>
      <c r="K3323" s="14">
        <f t="shared" si="260"/>
        <v>41850.863252314812</v>
      </c>
      <c r="L3323" s="13">
        <f t="shared" si="259"/>
        <v>2014</v>
      </c>
      <c r="M3323" s="14">
        <f t="shared" si="261"/>
        <v>41880.863252314812</v>
      </c>
      <c r="N3323" t="b">
        <v>0</v>
      </c>
      <c r="O3323">
        <v>14</v>
      </c>
      <c r="P3323" t="b">
        <v>0</v>
      </c>
      <c r="Q3323" t="s">
        <v>8269</v>
      </c>
      <c r="R3323" s="10" t="s">
        <v>8315</v>
      </c>
      <c r="S3323" t="s">
        <v>8316</v>
      </c>
      <c r="T3323">
        <f t="shared" si="262"/>
        <v>38</v>
      </c>
      <c r="U3323">
        <f t="shared" si="263"/>
        <v>81.569999999999993</v>
      </c>
    </row>
    <row r="3324" spans="1:21" ht="58" x14ac:dyDescent="0.35">
      <c r="A3324">
        <v>3858</v>
      </c>
      <c r="B3324" s="3" t="s">
        <v>3855</v>
      </c>
      <c r="C3324" s="3" t="s">
        <v>7967</v>
      </c>
      <c r="D3324" s="6">
        <v>500</v>
      </c>
      <c r="E3324" s="8">
        <v>10</v>
      </c>
      <c r="F3324" t="s">
        <v>8220</v>
      </c>
      <c r="G3324" t="s">
        <v>8224</v>
      </c>
      <c r="H3324" t="s">
        <v>8246</v>
      </c>
      <c r="I3324">
        <v>1432328400</v>
      </c>
      <c r="J3324">
        <v>1430734844</v>
      </c>
      <c r="K3324" s="14">
        <f t="shared" si="260"/>
        <v>42128.431064814817</v>
      </c>
      <c r="L3324" s="13">
        <f t="shared" si="259"/>
        <v>2015</v>
      </c>
      <c r="M3324" s="14">
        <f t="shared" si="261"/>
        <v>42146.875</v>
      </c>
      <c r="N3324" t="b">
        <v>0</v>
      </c>
      <c r="O3324">
        <v>1</v>
      </c>
      <c r="P3324" t="b">
        <v>0</v>
      </c>
      <c r="Q3324" t="s">
        <v>8269</v>
      </c>
      <c r="R3324" s="10" t="s">
        <v>8315</v>
      </c>
      <c r="S3324" t="s">
        <v>8316</v>
      </c>
      <c r="T3324">
        <f t="shared" si="262"/>
        <v>2</v>
      </c>
      <c r="U3324">
        <f t="shared" si="263"/>
        <v>10</v>
      </c>
    </row>
    <row r="3325" spans="1:21" ht="58" x14ac:dyDescent="0.35">
      <c r="A3325">
        <v>3419</v>
      </c>
      <c r="B3325" s="3" t="s">
        <v>3418</v>
      </c>
      <c r="C3325" s="3" t="s">
        <v>7529</v>
      </c>
      <c r="D3325" s="6">
        <v>2750</v>
      </c>
      <c r="E3325" s="8">
        <v>2930</v>
      </c>
      <c r="F3325" t="s">
        <v>8218</v>
      </c>
      <c r="G3325" t="s">
        <v>8240</v>
      </c>
      <c r="H3325" t="s">
        <v>8248</v>
      </c>
      <c r="I3325">
        <v>1459978200</v>
      </c>
      <c r="J3325">
        <v>1458416585</v>
      </c>
      <c r="K3325" s="14">
        <f t="shared" si="260"/>
        <v>42448.821585648147</v>
      </c>
      <c r="L3325" s="13">
        <f t="shared" si="259"/>
        <v>2016</v>
      </c>
      <c r="M3325" s="14">
        <f t="shared" si="261"/>
        <v>42466.895833333328</v>
      </c>
      <c r="N3325" t="b">
        <v>0</v>
      </c>
      <c r="O3325">
        <v>46</v>
      </c>
      <c r="P3325" t="b">
        <v>1</v>
      </c>
      <c r="Q3325" t="s">
        <v>8269</v>
      </c>
      <c r="R3325" s="10" t="s">
        <v>8315</v>
      </c>
      <c r="S3325" t="s">
        <v>8316</v>
      </c>
      <c r="T3325">
        <f t="shared" si="262"/>
        <v>107</v>
      </c>
      <c r="U3325">
        <f t="shared" si="263"/>
        <v>63.7</v>
      </c>
    </row>
    <row r="3326" spans="1:21" ht="58" x14ac:dyDescent="0.35">
      <c r="A3326">
        <v>2798</v>
      </c>
      <c r="B3326" s="3" t="s">
        <v>2798</v>
      </c>
      <c r="C3326" s="3" t="s">
        <v>6908</v>
      </c>
      <c r="D3326" s="6">
        <v>5000</v>
      </c>
      <c r="E3326" s="8">
        <v>5070</v>
      </c>
      <c r="F3326" t="s">
        <v>8218</v>
      </c>
      <c r="G3326" t="s">
        <v>8224</v>
      </c>
      <c r="H3326" t="s">
        <v>8246</v>
      </c>
      <c r="I3326">
        <v>1438358400</v>
      </c>
      <c r="J3326">
        <v>1437063121</v>
      </c>
      <c r="K3326" s="14">
        <f t="shared" si="260"/>
        <v>42201.675011574072</v>
      </c>
      <c r="L3326" s="13">
        <f t="shared" si="259"/>
        <v>2015</v>
      </c>
      <c r="M3326" s="14">
        <f t="shared" si="261"/>
        <v>42216.666666666672</v>
      </c>
      <c r="N3326" t="b">
        <v>0</v>
      </c>
      <c r="O3326">
        <v>139</v>
      </c>
      <c r="P3326" t="b">
        <v>1</v>
      </c>
      <c r="Q3326" t="s">
        <v>8269</v>
      </c>
      <c r="R3326" s="10" t="s">
        <v>8315</v>
      </c>
      <c r="S3326" t="s">
        <v>8316</v>
      </c>
      <c r="T3326">
        <f t="shared" si="262"/>
        <v>101</v>
      </c>
      <c r="U3326">
        <f t="shared" si="263"/>
        <v>36.47</v>
      </c>
    </row>
    <row r="3327" spans="1:21" ht="43.5" x14ac:dyDescent="0.35">
      <c r="A3327">
        <v>3915</v>
      </c>
      <c r="B3327" s="3" t="s">
        <v>3912</v>
      </c>
      <c r="C3327" s="3" t="s">
        <v>8023</v>
      </c>
      <c r="D3327" s="6">
        <v>1500</v>
      </c>
      <c r="E3327" s="8">
        <v>5</v>
      </c>
      <c r="F3327" t="s">
        <v>8220</v>
      </c>
      <c r="G3327" t="s">
        <v>8224</v>
      </c>
      <c r="H3327" t="s">
        <v>8246</v>
      </c>
      <c r="I3327">
        <v>1464824309</v>
      </c>
      <c r="J3327">
        <v>1462232309</v>
      </c>
      <c r="K3327" s="14">
        <f t="shared" si="260"/>
        <v>42492.98505787037</v>
      </c>
      <c r="L3327" s="13">
        <f t="shared" si="259"/>
        <v>2016</v>
      </c>
      <c r="M3327" s="14">
        <f t="shared" si="261"/>
        <v>42522.98505787037</v>
      </c>
      <c r="N3327" t="b">
        <v>0</v>
      </c>
      <c r="O3327">
        <v>1</v>
      </c>
      <c r="P3327" t="b">
        <v>0</v>
      </c>
      <c r="Q3327" t="s">
        <v>8269</v>
      </c>
      <c r="R3327" s="10" t="s">
        <v>8315</v>
      </c>
      <c r="S3327" t="s">
        <v>8316</v>
      </c>
      <c r="T3327">
        <f t="shared" si="262"/>
        <v>0</v>
      </c>
      <c r="U3327">
        <f t="shared" si="263"/>
        <v>5</v>
      </c>
    </row>
    <row r="3328" spans="1:21" ht="58" x14ac:dyDescent="0.35">
      <c r="A3328">
        <v>4013</v>
      </c>
      <c r="B3328" s="3" t="s">
        <v>4009</v>
      </c>
      <c r="C3328" s="3" t="s">
        <v>8118</v>
      </c>
      <c r="D3328" s="6">
        <v>2000</v>
      </c>
      <c r="E3328" s="8">
        <v>26</v>
      </c>
      <c r="F3328" t="s">
        <v>8220</v>
      </c>
      <c r="G3328" t="s">
        <v>8223</v>
      </c>
      <c r="H3328" t="s">
        <v>8245</v>
      </c>
      <c r="I3328">
        <v>1424070823</v>
      </c>
      <c r="J3328">
        <v>1421478823</v>
      </c>
      <c r="K3328" s="14">
        <f t="shared" si="260"/>
        <v>42021.301192129627</v>
      </c>
      <c r="L3328" s="13">
        <f t="shared" si="259"/>
        <v>2015</v>
      </c>
      <c r="M3328" s="14">
        <f t="shared" si="261"/>
        <v>42051.301192129627</v>
      </c>
      <c r="N3328" t="b">
        <v>0</v>
      </c>
      <c r="O3328">
        <v>2</v>
      </c>
      <c r="P3328" t="b">
        <v>0</v>
      </c>
      <c r="Q3328" t="s">
        <v>8269</v>
      </c>
      <c r="R3328" s="10" t="s">
        <v>8315</v>
      </c>
      <c r="S3328" t="s">
        <v>8316</v>
      </c>
      <c r="T3328">
        <f t="shared" si="262"/>
        <v>1</v>
      </c>
      <c r="U3328">
        <f t="shared" si="263"/>
        <v>13</v>
      </c>
    </row>
    <row r="3329" spans="1:21" x14ac:dyDescent="0.35">
      <c r="A3329">
        <v>2864</v>
      </c>
      <c r="B3329" s="3" t="s">
        <v>2864</v>
      </c>
      <c r="C3329" s="3" t="s">
        <v>6974</v>
      </c>
      <c r="D3329" s="6">
        <v>2500</v>
      </c>
      <c r="E3329" s="8">
        <v>40</v>
      </c>
      <c r="F3329" t="s">
        <v>8220</v>
      </c>
      <c r="G3329" t="s">
        <v>8224</v>
      </c>
      <c r="H3329" t="s">
        <v>8246</v>
      </c>
      <c r="I3329">
        <v>1437139080</v>
      </c>
      <c r="J3329">
        <v>1434552207</v>
      </c>
      <c r="K3329" s="14">
        <f t="shared" si="260"/>
        <v>42172.613506944443</v>
      </c>
      <c r="L3329" s="13">
        <f t="shared" si="259"/>
        <v>2015</v>
      </c>
      <c r="M3329" s="14">
        <f t="shared" si="261"/>
        <v>42202.554166666669</v>
      </c>
      <c r="N3329" t="b">
        <v>0</v>
      </c>
      <c r="O3329">
        <v>3</v>
      </c>
      <c r="P3329" t="b">
        <v>0</v>
      </c>
      <c r="Q3329" t="s">
        <v>8269</v>
      </c>
      <c r="R3329" s="10" t="s">
        <v>8315</v>
      </c>
      <c r="S3329" t="s">
        <v>8316</v>
      </c>
      <c r="T3329">
        <f t="shared" si="262"/>
        <v>2</v>
      </c>
      <c r="U3329">
        <f t="shared" si="263"/>
        <v>13.33</v>
      </c>
    </row>
    <row r="3330" spans="1:21" ht="43.5" x14ac:dyDescent="0.35">
      <c r="A3330">
        <v>3995</v>
      </c>
      <c r="B3330" s="3" t="s">
        <v>3991</v>
      </c>
      <c r="C3330" s="3" t="s">
        <v>8101</v>
      </c>
      <c r="D3330" s="6">
        <v>200</v>
      </c>
      <c r="E3330" s="8">
        <v>70</v>
      </c>
      <c r="F3330" t="s">
        <v>8220</v>
      </c>
      <c r="G3330" t="s">
        <v>8224</v>
      </c>
      <c r="H3330" t="s">
        <v>8246</v>
      </c>
      <c r="I3330">
        <v>1423913220</v>
      </c>
      <c r="J3330">
        <v>1421339077</v>
      </c>
      <c r="K3330" s="14">
        <f t="shared" si="260"/>
        <v>42019.683761574073</v>
      </c>
      <c r="L3330" s="13">
        <f t="shared" si="259"/>
        <v>2015</v>
      </c>
      <c r="M3330" s="14">
        <f t="shared" si="261"/>
        <v>42049.477083333331</v>
      </c>
      <c r="N3330" t="b">
        <v>0</v>
      </c>
      <c r="O3330">
        <v>4</v>
      </c>
      <c r="P3330" t="b">
        <v>0</v>
      </c>
      <c r="Q3330" t="s">
        <v>8269</v>
      </c>
      <c r="R3330" s="10" t="s">
        <v>8315</v>
      </c>
      <c r="S3330" t="s">
        <v>8316</v>
      </c>
      <c r="T3330">
        <f t="shared" si="262"/>
        <v>35</v>
      </c>
      <c r="U3330">
        <f t="shared" si="263"/>
        <v>17.5</v>
      </c>
    </row>
    <row r="3331" spans="1:21" ht="29" x14ac:dyDescent="0.35">
      <c r="A3331">
        <v>3228</v>
      </c>
      <c r="B3331" s="3" t="s">
        <v>3228</v>
      </c>
      <c r="C3331" s="3" t="s">
        <v>7338</v>
      </c>
      <c r="D3331" s="6">
        <v>7000</v>
      </c>
      <c r="E3331" s="8">
        <v>7164</v>
      </c>
      <c r="F3331" t="s">
        <v>8218</v>
      </c>
      <c r="G3331" t="s">
        <v>8223</v>
      </c>
      <c r="H3331" t="s">
        <v>8245</v>
      </c>
      <c r="I3331">
        <v>1450328340</v>
      </c>
      <c r="J3331">
        <v>1447606884</v>
      </c>
      <c r="K3331" s="14">
        <f t="shared" si="260"/>
        <v>42323.70930555556</v>
      </c>
      <c r="L3331" s="13">
        <f t="shared" ref="L3331:L3394" si="264">YEAR(K3331)</f>
        <v>2015</v>
      </c>
      <c r="M3331" s="14">
        <f t="shared" si="261"/>
        <v>42355.207638888889</v>
      </c>
      <c r="N3331" t="b">
        <v>1</v>
      </c>
      <c r="O3331">
        <v>37</v>
      </c>
      <c r="P3331" t="b">
        <v>1</v>
      </c>
      <c r="Q3331" t="s">
        <v>8269</v>
      </c>
      <c r="R3331" s="10" t="s">
        <v>8315</v>
      </c>
      <c r="S3331" t="s">
        <v>8316</v>
      </c>
      <c r="T3331">
        <f t="shared" si="262"/>
        <v>102</v>
      </c>
      <c r="U3331">
        <f t="shared" si="263"/>
        <v>193.62</v>
      </c>
    </row>
    <row r="3332" spans="1:21" ht="58" x14ac:dyDescent="0.35">
      <c r="A3332">
        <v>3594</v>
      </c>
      <c r="B3332" s="3" t="s">
        <v>3593</v>
      </c>
      <c r="C3332" s="3" t="s">
        <v>7704</v>
      </c>
      <c r="D3332" s="6">
        <v>1600</v>
      </c>
      <c r="E3332" s="8">
        <v>2015</v>
      </c>
      <c r="F3332" t="s">
        <v>8218</v>
      </c>
      <c r="G3332" t="s">
        <v>8223</v>
      </c>
      <c r="H3332" t="s">
        <v>8245</v>
      </c>
      <c r="I3332">
        <v>1472952982</v>
      </c>
      <c r="J3332">
        <v>1470792982</v>
      </c>
      <c r="K3332" s="14">
        <f t="shared" si="260"/>
        <v>42592.066921296297</v>
      </c>
      <c r="L3332" s="13">
        <f t="shared" si="264"/>
        <v>2016</v>
      </c>
      <c r="M3332" s="14">
        <f t="shared" si="261"/>
        <v>42617.066921296297</v>
      </c>
      <c r="N3332" t="b">
        <v>0</v>
      </c>
      <c r="O3332">
        <v>36</v>
      </c>
      <c r="P3332" t="b">
        <v>1</v>
      </c>
      <c r="Q3332" t="s">
        <v>8269</v>
      </c>
      <c r="R3332" s="10" t="s">
        <v>8315</v>
      </c>
      <c r="S3332" t="s">
        <v>8316</v>
      </c>
      <c r="T3332">
        <f t="shared" si="262"/>
        <v>126</v>
      </c>
      <c r="U3332">
        <f t="shared" si="263"/>
        <v>55.97</v>
      </c>
    </row>
    <row r="3333" spans="1:21" ht="43.5" x14ac:dyDescent="0.35">
      <c r="A3333">
        <v>3133</v>
      </c>
      <c r="B3333" s="3" t="s">
        <v>3133</v>
      </c>
      <c r="C3333" s="3" t="s">
        <v>7243</v>
      </c>
      <c r="D3333" s="6">
        <v>500</v>
      </c>
      <c r="E3333" s="8">
        <v>540</v>
      </c>
      <c r="F3333" t="s">
        <v>8221</v>
      </c>
      <c r="G3333" t="s">
        <v>8224</v>
      </c>
      <c r="H3333" t="s">
        <v>8246</v>
      </c>
      <c r="I3333">
        <v>1490358834</v>
      </c>
      <c r="J3333">
        <v>1487770434</v>
      </c>
      <c r="K3333" s="14">
        <f t="shared" si="260"/>
        <v>42788.565208333333</v>
      </c>
      <c r="L3333" s="13">
        <f t="shared" si="264"/>
        <v>2017</v>
      </c>
      <c r="M3333" s="14">
        <f t="shared" si="261"/>
        <v>42818.523541666669</v>
      </c>
      <c r="N3333" t="b">
        <v>0</v>
      </c>
      <c r="O3333">
        <v>16</v>
      </c>
      <c r="P3333" t="b">
        <v>0</v>
      </c>
      <c r="Q3333" t="s">
        <v>8269</v>
      </c>
      <c r="R3333" s="10" t="s">
        <v>8315</v>
      </c>
      <c r="S3333" t="s">
        <v>8316</v>
      </c>
      <c r="T3333">
        <f t="shared" si="262"/>
        <v>108</v>
      </c>
      <c r="U3333">
        <f t="shared" si="263"/>
        <v>33.75</v>
      </c>
    </row>
    <row r="3334" spans="1:21" ht="43.5" x14ac:dyDescent="0.35">
      <c r="A3334">
        <v>3257</v>
      </c>
      <c r="B3334" s="3" t="s">
        <v>3257</v>
      </c>
      <c r="C3334" s="3" t="s">
        <v>7367</v>
      </c>
      <c r="D3334" s="6">
        <v>2000</v>
      </c>
      <c r="E3334" s="8">
        <v>2125.9899999999998</v>
      </c>
      <c r="F3334" t="s">
        <v>8218</v>
      </c>
      <c r="G3334" t="s">
        <v>8224</v>
      </c>
      <c r="H3334" t="s">
        <v>8246</v>
      </c>
      <c r="I3334">
        <v>1487769952</v>
      </c>
      <c r="J3334">
        <v>1485177952</v>
      </c>
      <c r="K3334" s="14">
        <f t="shared" si="260"/>
        <v>42758.559629629628</v>
      </c>
      <c r="L3334" s="13">
        <f t="shared" si="264"/>
        <v>2017</v>
      </c>
      <c r="M3334" s="14">
        <f t="shared" si="261"/>
        <v>42788.559629629628</v>
      </c>
      <c r="N3334" t="b">
        <v>0</v>
      </c>
      <c r="O3334">
        <v>41</v>
      </c>
      <c r="P3334" t="b">
        <v>1</v>
      </c>
      <c r="Q3334" t="s">
        <v>8269</v>
      </c>
      <c r="R3334" s="10" t="s">
        <v>8315</v>
      </c>
      <c r="S3334" t="s">
        <v>8316</v>
      </c>
      <c r="T3334">
        <f t="shared" si="262"/>
        <v>106</v>
      </c>
      <c r="U3334">
        <f t="shared" si="263"/>
        <v>51.85</v>
      </c>
    </row>
    <row r="3335" spans="1:21" ht="43.5" x14ac:dyDescent="0.35">
      <c r="A3335">
        <v>1294</v>
      </c>
      <c r="B3335" s="3" t="s">
        <v>1295</v>
      </c>
      <c r="C3335" s="3" t="s">
        <v>5404</v>
      </c>
      <c r="D3335" s="6">
        <v>500</v>
      </c>
      <c r="E3335" s="8">
        <v>610</v>
      </c>
      <c r="F3335" t="s">
        <v>8218</v>
      </c>
      <c r="G3335" t="s">
        <v>8224</v>
      </c>
      <c r="H3335" t="s">
        <v>8246</v>
      </c>
      <c r="I3335">
        <v>1445252400</v>
      </c>
      <c r="J3335">
        <v>1443696797</v>
      </c>
      <c r="K3335" s="14">
        <f t="shared" si="260"/>
        <v>42278.453668981485</v>
      </c>
      <c r="L3335" s="13">
        <f t="shared" si="264"/>
        <v>2015</v>
      </c>
      <c r="M3335" s="14">
        <f t="shared" si="261"/>
        <v>42296.458333333328</v>
      </c>
      <c r="N3335" t="b">
        <v>0</v>
      </c>
      <c r="O3335">
        <v>22</v>
      </c>
      <c r="P3335" t="b">
        <v>1</v>
      </c>
      <c r="Q3335" t="s">
        <v>8269</v>
      </c>
      <c r="R3335" s="10" t="s">
        <v>8315</v>
      </c>
      <c r="S3335" t="s">
        <v>8316</v>
      </c>
      <c r="T3335">
        <f t="shared" si="262"/>
        <v>122</v>
      </c>
      <c r="U3335">
        <f t="shared" si="263"/>
        <v>27.73</v>
      </c>
    </row>
    <row r="3336" spans="1:21" ht="43.5" x14ac:dyDescent="0.35">
      <c r="A3336">
        <v>1302</v>
      </c>
      <c r="B3336" s="3" t="s">
        <v>1303</v>
      </c>
      <c r="C3336" s="3" t="s">
        <v>5412</v>
      </c>
      <c r="D3336" s="6">
        <v>2500</v>
      </c>
      <c r="E3336" s="8">
        <v>2500</v>
      </c>
      <c r="F3336" t="s">
        <v>8218</v>
      </c>
      <c r="G3336" t="s">
        <v>8223</v>
      </c>
      <c r="H3336" t="s">
        <v>8245</v>
      </c>
      <c r="I3336">
        <v>1480559011</v>
      </c>
      <c r="J3336">
        <v>1477963411</v>
      </c>
      <c r="K3336" s="14">
        <f t="shared" si="260"/>
        <v>42675.057997685188</v>
      </c>
      <c r="L3336" s="13">
        <f t="shared" si="264"/>
        <v>2016</v>
      </c>
      <c r="M3336" s="14">
        <f t="shared" si="261"/>
        <v>42705.099664351852</v>
      </c>
      <c r="N3336" t="b">
        <v>0</v>
      </c>
      <c r="O3336">
        <v>50</v>
      </c>
      <c r="P3336" t="b">
        <v>1</v>
      </c>
      <c r="Q3336" t="s">
        <v>8269</v>
      </c>
      <c r="R3336" s="10" t="s">
        <v>8315</v>
      </c>
      <c r="S3336" t="s">
        <v>8316</v>
      </c>
      <c r="T3336">
        <f t="shared" si="262"/>
        <v>100</v>
      </c>
      <c r="U3336">
        <f t="shared" si="263"/>
        <v>50</v>
      </c>
    </row>
    <row r="3337" spans="1:21" ht="43.5" x14ac:dyDescent="0.35">
      <c r="A3337">
        <v>3374</v>
      </c>
      <c r="B3337" s="3" t="s">
        <v>3373</v>
      </c>
      <c r="C3337" s="3" t="s">
        <v>7484</v>
      </c>
      <c r="D3337" s="6">
        <v>3500</v>
      </c>
      <c r="E3337" s="8">
        <v>3730</v>
      </c>
      <c r="F3337" t="s">
        <v>8218</v>
      </c>
      <c r="G3337" t="s">
        <v>8228</v>
      </c>
      <c r="H3337" t="s">
        <v>8250</v>
      </c>
      <c r="I3337">
        <v>1446053616</v>
      </c>
      <c r="J3337">
        <v>1443461616</v>
      </c>
      <c r="K3337" s="14">
        <f t="shared" si="260"/>
        <v>42275.731666666667</v>
      </c>
      <c r="L3337" s="13">
        <f t="shared" si="264"/>
        <v>2015</v>
      </c>
      <c r="M3337" s="14">
        <f t="shared" si="261"/>
        <v>42305.731666666667</v>
      </c>
      <c r="N3337" t="b">
        <v>0</v>
      </c>
      <c r="O3337">
        <v>52</v>
      </c>
      <c r="P3337" t="b">
        <v>1</v>
      </c>
      <c r="Q3337" t="s">
        <v>8269</v>
      </c>
      <c r="R3337" s="10" t="s">
        <v>8315</v>
      </c>
      <c r="S3337" t="s">
        <v>8316</v>
      </c>
      <c r="T3337">
        <f t="shared" si="262"/>
        <v>107</v>
      </c>
      <c r="U3337">
        <f t="shared" si="263"/>
        <v>71.73</v>
      </c>
    </row>
    <row r="3338" spans="1:21" ht="43.5" x14ac:dyDescent="0.35">
      <c r="A3338">
        <v>3284</v>
      </c>
      <c r="B3338" s="3" t="s">
        <v>3284</v>
      </c>
      <c r="C3338" s="3" t="s">
        <v>7394</v>
      </c>
      <c r="D3338" s="6">
        <v>3000</v>
      </c>
      <c r="E3338" s="8">
        <v>3048</v>
      </c>
      <c r="F3338" t="s">
        <v>8218</v>
      </c>
      <c r="G3338" t="s">
        <v>8223</v>
      </c>
      <c r="H3338" t="s">
        <v>8245</v>
      </c>
      <c r="I3338">
        <v>1454047140</v>
      </c>
      <c r="J3338">
        <v>1452546853</v>
      </c>
      <c r="K3338" s="14">
        <f t="shared" ref="K3338:K3401" si="265">(((J3338/60)/60)/24)+DATE(1970,1,1)</f>
        <v>42380.884872685187</v>
      </c>
      <c r="L3338" s="13">
        <f t="shared" si="264"/>
        <v>2016</v>
      </c>
      <c r="M3338" s="14">
        <f t="shared" ref="M3338:M3401" si="266">(((I3338/60)/60)/24)+DATE(1970,1,1)</f>
        <v>42398.249305555553</v>
      </c>
      <c r="N3338" t="b">
        <v>0</v>
      </c>
      <c r="O3338">
        <v>15</v>
      </c>
      <c r="P3338" t="b">
        <v>1</v>
      </c>
      <c r="Q3338" t="s">
        <v>8269</v>
      </c>
      <c r="R3338" s="10" t="s">
        <v>8315</v>
      </c>
      <c r="S3338" t="s">
        <v>8316</v>
      </c>
      <c r="T3338">
        <f t="shared" ref="T3338:T3401" si="267">ROUND(E3338/D3338*100,0)</f>
        <v>102</v>
      </c>
      <c r="U3338">
        <f t="shared" ref="U3338:U3401" si="268">IFERROR(ROUND(E3338/O3338,2),0)</f>
        <v>203.2</v>
      </c>
    </row>
    <row r="3339" spans="1:21" ht="43.5" x14ac:dyDescent="0.35">
      <c r="A3339">
        <v>3825</v>
      </c>
      <c r="B3339" s="3" t="s">
        <v>3822</v>
      </c>
      <c r="C3339" s="3" t="s">
        <v>7934</v>
      </c>
      <c r="D3339" s="6">
        <v>5000</v>
      </c>
      <c r="E3339" s="8">
        <v>5271</v>
      </c>
      <c r="F3339" t="s">
        <v>8218</v>
      </c>
      <c r="G3339" t="s">
        <v>8223</v>
      </c>
      <c r="H3339" t="s">
        <v>8245</v>
      </c>
      <c r="I3339">
        <v>1434505214</v>
      </c>
      <c r="J3339">
        <v>1432690814</v>
      </c>
      <c r="K3339" s="14">
        <f t="shared" si="265"/>
        <v>42151.069606481484</v>
      </c>
      <c r="L3339" s="13">
        <f t="shared" si="264"/>
        <v>2015</v>
      </c>
      <c r="M3339" s="14">
        <f t="shared" si="266"/>
        <v>42172.069606481484</v>
      </c>
      <c r="N3339" t="b">
        <v>0</v>
      </c>
      <c r="O3339">
        <v>49</v>
      </c>
      <c r="P3339" t="b">
        <v>1</v>
      </c>
      <c r="Q3339" t="s">
        <v>8269</v>
      </c>
      <c r="R3339" s="10" t="s">
        <v>8315</v>
      </c>
      <c r="S3339" t="s">
        <v>8316</v>
      </c>
      <c r="T3339">
        <f t="shared" si="267"/>
        <v>105</v>
      </c>
      <c r="U3339">
        <f t="shared" si="268"/>
        <v>107.57</v>
      </c>
    </row>
    <row r="3340" spans="1:21" ht="58" x14ac:dyDescent="0.35">
      <c r="A3340">
        <v>4001</v>
      </c>
      <c r="B3340" s="3" t="s">
        <v>3997</v>
      </c>
      <c r="C3340" s="3" t="s">
        <v>8107</v>
      </c>
      <c r="D3340" s="6">
        <v>1200</v>
      </c>
      <c r="E3340" s="8">
        <v>453</v>
      </c>
      <c r="F3340" t="s">
        <v>8220</v>
      </c>
      <c r="G3340" t="s">
        <v>8224</v>
      </c>
      <c r="H3340" t="s">
        <v>8246</v>
      </c>
      <c r="I3340">
        <v>1488394800</v>
      </c>
      <c r="J3340">
        <v>1486681708</v>
      </c>
      <c r="K3340" s="14">
        <f t="shared" si="265"/>
        <v>42775.964212962965</v>
      </c>
      <c r="L3340" s="13">
        <f t="shared" si="264"/>
        <v>2017</v>
      </c>
      <c r="M3340" s="14">
        <f t="shared" si="266"/>
        <v>42795.791666666672</v>
      </c>
      <c r="N3340" t="b">
        <v>0</v>
      </c>
      <c r="O3340">
        <v>14</v>
      </c>
      <c r="P3340" t="b">
        <v>0</v>
      </c>
      <c r="Q3340" t="s">
        <v>8269</v>
      </c>
      <c r="R3340" s="10" t="s">
        <v>8315</v>
      </c>
      <c r="S3340" t="s">
        <v>8316</v>
      </c>
      <c r="T3340">
        <f t="shared" si="267"/>
        <v>38</v>
      </c>
      <c r="U3340">
        <f t="shared" si="268"/>
        <v>32.36</v>
      </c>
    </row>
    <row r="3341" spans="1:21" ht="43.5" x14ac:dyDescent="0.35">
      <c r="A3341">
        <v>3925</v>
      </c>
      <c r="B3341" s="3" t="s">
        <v>3922</v>
      </c>
      <c r="C3341" s="3" t="s">
        <v>8033</v>
      </c>
      <c r="D3341" s="6">
        <v>150</v>
      </c>
      <c r="E3341" s="8">
        <v>15</v>
      </c>
      <c r="F3341" t="s">
        <v>8220</v>
      </c>
      <c r="G3341" t="s">
        <v>8223</v>
      </c>
      <c r="H3341" t="s">
        <v>8245</v>
      </c>
      <c r="I3341">
        <v>1406753639</v>
      </c>
      <c r="J3341">
        <v>1404161639</v>
      </c>
      <c r="K3341" s="14">
        <f t="shared" si="265"/>
        <v>41820.870821759258</v>
      </c>
      <c r="L3341" s="13">
        <f t="shared" si="264"/>
        <v>2014</v>
      </c>
      <c r="M3341" s="14">
        <f t="shared" si="266"/>
        <v>41850.870821759258</v>
      </c>
      <c r="N3341" t="b">
        <v>0</v>
      </c>
      <c r="O3341">
        <v>3</v>
      </c>
      <c r="P3341" t="b">
        <v>0</v>
      </c>
      <c r="Q3341" t="s">
        <v>8269</v>
      </c>
      <c r="R3341" s="10" t="s">
        <v>8315</v>
      </c>
      <c r="S3341" t="s">
        <v>8316</v>
      </c>
      <c r="T3341">
        <f t="shared" si="267"/>
        <v>10</v>
      </c>
      <c r="U3341">
        <f t="shared" si="268"/>
        <v>5</v>
      </c>
    </row>
    <row r="3342" spans="1:21" ht="43.5" x14ac:dyDescent="0.35">
      <c r="A3342">
        <v>4067</v>
      </c>
      <c r="B3342" s="3" t="s">
        <v>4063</v>
      </c>
      <c r="C3342" s="3" t="s">
        <v>7998</v>
      </c>
      <c r="D3342" s="6">
        <v>5000</v>
      </c>
      <c r="E3342" s="8">
        <v>3045</v>
      </c>
      <c r="F3342" t="s">
        <v>8220</v>
      </c>
      <c r="G3342" t="s">
        <v>8223</v>
      </c>
      <c r="H3342" t="s">
        <v>8245</v>
      </c>
      <c r="I3342">
        <v>1443408550</v>
      </c>
      <c r="J3342">
        <v>1439952550</v>
      </c>
      <c r="K3342" s="14">
        <f t="shared" si="265"/>
        <v>42235.117476851854</v>
      </c>
      <c r="L3342" s="13">
        <f t="shared" si="264"/>
        <v>2015</v>
      </c>
      <c r="M3342" s="14">
        <f t="shared" si="266"/>
        <v>42275.117476851854</v>
      </c>
      <c r="N3342" t="b">
        <v>0</v>
      </c>
      <c r="O3342">
        <v>17</v>
      </c>
      <c r="P3342" t="b">
        <v>0</v>
      </c>
      <c r="Q3342" t="s">
        <v>8269</v>
      </c>
      <c r="R3342" s="10" t="s">
        <v>8315</v>
      </c>
      <c r="S3342" t="s">
        <v>8316</v>
      </c>
      <c r="T3342">
        <f t="shared" si="267"/>
        <v>61</v>
      </c>
      <c r="U3342">
        <f t="shared" si="268"/>
        <v>179.12</v>
      </c>
    </row>
    <row r="3343" spans="1:21" ht="58" x14ac:dyDescent="0.35">
      <c r="A3343">
        <v>3289</v>
      </c>
      <c r="B3343" s="3" t="s">
        <v>3289</v>
      </c>
      <c r="C3343" s="3" t="s">
        <v>7399</v>
      </c>
      <c r="D3343" s="6">
        <v>500</v>
      </c>
      <c r="E3343" s="8">
        <v>665.21</v>
      </c>
      <c r="F3343" t="s">
        <v>8218</v>
      </c>
      <c r="G3343" t="s">
        <v>8224</v>
      </c>
      <c r="H3343" t="s">
        <v>8246</v>
      </c>
      <c r="I3343">
        <v>1487580602</v>
      </c>
      <c r="J3343">
        <v>1485161402</v>
      </c>
      <c r="K3343" s="14">
        <f t="shared" si="265"/>
        <v>42758.368078703701</v>
      </c>
      <c r="L3343" s="13">
        <f t="shared" si="264"/>
        <v>2017</v>
      </c>
      <c r="M3343" s="14">
        <f t="shared" si="266"/>
        <v>42786.368078703701</v>
      </c>
      <c r="N3343" t="b">
        <v>0</v>
      </c>
      <c r="O3343">
        <v>25</v>
      </c>
      <c r="P3343" t="b">
        <v>1</v>
      </c>
      <c r="Q3343" t="s">
        <v>8269</v>
      </c>
      <c r="R3343" s="10" t="s">
        <v>8315</v>
      </c>
      <c r="S3343" t="s">
        <v>8316</v>
      </c>
      <c r="T3343">
        <f t="shared" si="267"/>
        <v>133</v>
      </c>
      <c r="U3343">
        <f t="shared" si="268"/>
        <v>26.61</v>
      </c>
    </row>
    <row r="3344" spans="1:21" ht="43.5" x14ac:dyDescent="0.35">
      <c r="A3344">
        <v>2790</v>
      </c>
      <c r="B3344" s="3" t="s">
        <v>2790</v>
      </c>
      <c r="C3344" s="3" t="s">
        <v>6900</v>
      </c>
      <c r="D3344" s="6">
        <v>3000</v>
      </c>
      <c r="E3344" s="8">
        <v>3160</v>
      </c>
      <c r="F3344" t="s">
        <v>8218</v>
      </c>
      <c r="G3344" t="s">
        <v>8223</v>
      </c>
      <c r="H3344" t="s">
        <v>8245</v>
      </c>
      <c r="I3344">
        <v>1423693903</v>
      </c>
      <c r="J3344">
        <v>1421101903</v>
      </c>
      <c r="K3344" s="14">
        <f t="shared" si="265"/>
        <v>42016.938692129625</v>
      </c>
      <c r="L3344" s="13">
        <f t="shared" si="264"/>
        <v>2015</v>
      </c>
      <c r="M3344" s="14">
        <f t="shared" si="266"/>
        <v>42046.938692129625</v>
      </c>
      <c r="N3344" t="b">
        <v>0</v>
      </c>
      <c r="O3344">
        <v>66</v>
      </c>
      <c r="P3344" t="b">
        <v>1</v>
      </c>
      <c r="Q3344" t="s">
        <v>8269</v>
      </c>
      <c r="R3344" s="10" t="s">
        <v>8315</v>
      </c>
      <c r="S3344" t="s">
        <v>8316</v>
      </c>
      <c r="T3344">
        <f t="shared" si="267"/>
        <v>105</v>
      </c>
      <c r="U3344">
        <f t="shared" si="268"/>
        <v>47.88</v>
      </c>
    </row>
    <row r="3345" spans="1:21" ht="43.5" x14ac:dyDescent="0.35">
      <c r="A3345">
        <v>4064</v>
      </c>
      <c r="B3345" s="3" t="s">
        <v>4060</v>
      </c>
      <c r="C3345" s="3" t="s">
        <v>8168</v>
      </c>
      <c r="D3345" s="6">
        <v>2000</v>
      </c>
      <c r="E3345" s="8">
        <v>385</v>
      </c>
      <c r="F3345" t="s">
        <v>8220</v>
      </c>
      <c r="G3345" t="s">
        <v>8225</v>
      </c>
      <c r="H3345" t="s">
        <v>8247</v>
      </c>
      <c r="I3345">
        <v>1430316426</v>
      </c>
      <c r="J3345">
        <v>1427724426</v>
      </c>
      <c r="K3345" s="14">
        <f t="shared" si="265"/>
        <v>42093.588263888887</v>
      </c>
      <c r="L3345" s="13">
        <f t="shared" si="264"/>
        <v>2015</v>
      </c>
      <c r="M3345" s="14">
        <f t="shared" si="266"/>
        <v>42123.588263888887</v>
      </c>
      <c r="N3345" t="b">
        <v>0</v>
      </c>
      <c r="O3345">
        <v>6</v>
      </c>
      <c r="P3345" t="b">
        <v>0</v>
      </c>
      <c r="Q3345" t="s">
        <v>8269</v>
      </c>
      <c r="R3345" s="10" t="s">
        <v>8315</v>
      </c>
      <c r="S3345" t="s">
        <v>8316</v>
      </c>
      <c r="T3345">
        <f t="shared" si="267"/>
        <v>19</v>
      </c>
      <c r="U3345">
        <f t="shared" si="268"/>
        <v>64.17</v>
      </c>
    </row>
    <row r="3346" spans="1:21" ht="58" x14ac:dyDescent="0.35">
      <c r="A3346">
        <v>3255</v>
      </c>
      <c r="B3346" s="3" t="s">
        <v>3255</v>
      </c>
      <c r="C3346" s="3" t="s">
        <v>7365</v>
      </c>
      <c r="D3346" s="6">
        <v>300</v>
      </c>
      <c r="E3346" s="8">
        <v>525</v>
      </c>
      <c r="F3346" t="s">
        <v>8218</v>
      </c>
      <c r="G3346" t="s">
        <v>8224</v>
      </c>
      <c r="H3346" t="s">
        <v>8246</v>
      </c>
      <c r="I3346">
        <v>1412706375</v>
      </c>
      <c r="J3346">
        <v>1410114375</v>
      </c>
      <c r="K3346" s="14">
        <f t="shared" si="265"/>
        <v>41889.768229166664</v>
      </c>
      <c r="L3346" s="13">
        <f t="shared" si="264"/>
        <v>2014</v>
      </c>
      <c r="M3346" s="14">
        <f t="shared" si="266"/>
        <v>41919.768229166664</v>
      </c>
      <c r="N3346" t="b">
        <v>1</v>
      </c>
      <c r="O3346">
        <v>18</v>
      </c>
      <c r="P3346" t="b">
        <v>1</v>
      </c>
      <c r="Q3346" t="s">
        <v>8269</v>
      </c>
      <c r="R3346" s="10" t="s">
        <v>8315</v>
      </c>
      <c r="S3346" t="s">
        <v>8316</v>
      </c>
      <c r="T3346">
        <f t="shared" si="267"/>
        <v>175</v>
      </c>
      <c r="U3346">
        <f t="shared" si="268"/>
        <v>29.17</v>
      </c>
    </row>
    <row r="3347" spans="1:21" ht="43.5" x14ac:dyDescent="0.35">
      <c r="A3347">
        <v>2785</v>
      </c>
      <c r="B3347" s="3" t="s">
        <v>2785</v>
      </c>
      <c r="C3347" s="3" t="s">
        <v>6895</v>
      </c>
      <c r="D3347" s="6">
        <v>5000</v>
      </c>
      <c r="E3347" s="8">
        <v>5234</v>
      </c>
      <c r="F3347" t="s">
        <v>8218</v>
      </c>
      <c r="G3347" t="s">
        <v>8223</v>
      </c>
      <c r="H3347" t="s">
        <v>8245</v>
      </c>
      <c r="I3347">
        <v>1470430800</v>
      </c>
      <c r="J3347">
        <v>1467865967</v>
      </c>
      <c r="K3347" s="14">
        <f t="shared" si="265"/>
        <v>42558.189432870371</v>
      </c>
      <c r="L3347" s="13">
        <f t="shared" si="264"/>
        <v>2016</v>
      </c>
      <c r="M3347" s="14">
        <f t="shared" si="266"/>
        <v>42587.875</v>
      </c>
      <c r="N3347" t="b">
        <v>0</v>
      </c>
      <c r="O3347">
        <v>142</v>
      </c>
      <c r="P3347" t="b">
        <v>1</v>
      </c>
      <c r="Q3347" t="s">
        <v>8269</v>
      </c>
      <c r="R3347" s="10" t="s">
        <v>8315</v>
      </c>
      <c r="S3347" t="s">
        <v>8316</v>
      </c>
      <c r="T3347">
        <f t="shared" si="267"/>
        <v>105</v>
      </c>
      <c r="U3347">
        <f t="shared" si="268"/>
        <v>36.86</v>
      </c>
    </row>
    <row r="3348" spans="1:21" ht="29" x14ac:dyDescent="0.35">
      <c r="A3348">
        <v>2914</v>
      </c>
      <c r="B3348" s="3" t="s">
        <v>2914</v>
      </c>
      <c r="C3348" s="3" t="s">
        <v>7024</v>
      </c>
      <c r="D3348" s="6">
        <v>25000</v>
      </c>
      <c r="E3348" s="8">
        <v>1</v>
      </c>
      <c r="F3348" t="s">
        <v>8220</v>
      </c>
      <c r="G3348" t="s">
        <v>8224</v>
      </c>
      <c r="H3348" t="s">
        <v>8246</v>
      </c>
      <c r="I3348">
        <v>1426365994</v>
      </c>
      <c r="J3348">
        <v>1421185594</v>
      </c>
      <c r="K3348" s="14">
        <f t="shared" si="265"/>
        <v>42017.907337962963</v>
      </c>
      <c r="L3348" s="13">
        <f t="shared" si="264"/>
        <v>2015</v>
      </c>
      <c r="M3348" s="14">
        <f t="shared" si="266"/>
        <v>42077.865671296298</v>
      </c>
      <c r="N3348" t="b">
        <v>0</v>
      </c>
      <c r="O3348">
        <v>1</v>
      </c>
      <c r="P3348" t="b">
        <v>0</v>
      </c>
      <c r="Q3348" t="s">
        <v>8269</v>
      </c>
      <c r="R3348" s="10" t="s">
        <v>8315</v>
      </c>
      <c r="S3348" t="s">
        <v>8316</v>
      </c>
      <c r="T3348">
        <f t="shared" si="267"/>
        <v>0</v>
      </c>
      <c r="U3348">
        <f t="shared" si="268"/>
        <v>1</v>
      </c>
    </row>
    <row r="3349" spans="1:21" ht="43.5" x14ac:dyDescent="0.35">
      <c r="A3349">
        <v>3136</v>
      </c>
      <c r="B3349" s="3" t="s">
        <v>3136</v>
      </c>
      <c r="C3349" s="3" t="s">
        <v>7246</v>
      </c>
      <c r="D3349" s="6">
        <v>500</v>
      </c>
      <c r="E3349" s="8">
        <v>639</v>
      </c>
      <c r="F3349" t="s">
        <v>8221</v>
      </c>
      <c r="G3349" t="s">
        <v>8224</v>
      </c>
      <c r="H3349" t="s">
        <v>8246</v>
      </c>
      <c r="I3349">
        <v>1491001140</v>
      </c>
      <c r="J3349">
        <v>1487847954</v>
      </c>
      <c r="K3349" s="14">
        <f t="shared" si="265"/>
        <v>42789.462430555555</v>
      </c>
      <c r="L3349" s="13">
        <f t="shared" si="264"/>
        <v>2017</v>
      </c>
      <c r="M3349" s="14">
        <f t="shared" si="266"/>
        <v>42825.957638888889</v>
      </c>
      <c r="N3349" t="b">
        <v>0</v>
      </c>
      <c r="O3349">
        <v>22</v>
      </c>
      <c r="P3349" t="b">
        <v>0</v>
      </c>
      <c r="Q3349" t="s">
        <v>8269</v>
      </c>
      <c r="R3349" s="10" t="s">
        <v>8315</v>
      </c>
      <c r="S3349" t="s">
        <v>8316</v>
      </c>
      <c r="T3349">
        <f t="shared" si="267"/>
        <v>128</v>
      </c>
      <c r="U3349">
        <f t="shared" si="268"/>
        <v>29.05</v>
      </c>
    </row>
    <row r="3350" spans="1:21" ht="43.5" x14ac:dyDescent="0.35">
      <c r="A3350">
        <v>2813</v>
      </c>
      <c r="B3350" s="3" t="s">
        <v>2813</v>
      </c>
      <c r="C3350" s="3" t="s">
        <v>6923</v>
      </c>
      <c r="D3350" s="6">
        <v>2800</v>
      </c>
      <c r="E3350" s="8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s="14">
        <f t="shared" si="265"/>
        <v>42693.742604166662</v>
      </c>
      <c r="L3350" s="13">
        <f t="shared" si="264"/>
        <v>2016</v>
      </c>
      <c r="M3350" s="14">
        <f t="shared" si="266"/>
        <v>42718.742604166662</v>
      </c>
      <c r="N3350" t="b">
        <v>0</v>
      </c>
      <c r="O3350">
        <v>96</v>
      </c>
      <c r="P3350" t="b">
        <v>1</v>
      </c>
      <c r="Q3350" t="s">
        <v>8269</v>
      </c>
      <c r="R3350" s="10" t="s">
        <v>8315</v>
      </c>
      <c r="S3350" t="s">
        <v>8316</v>
      </c>
      <c r="T3350">
        <f t="shared" si="267"/>
        <v>128</v>
      </c>
      <c r="U3350">
        <f t="shared" si="268"/>
        <v>37.21</v>
      </c>
    </row>
    <row r="3351" spans="1:21" ht="43.5" x14ac:dyDescent="0.35">
      <c r="A3351">
        <v>2842</v>
      </c>
      <c r="B3351" s="3" t="s">
        <v>2842</v>
      </c>
      <c r="C3351" s="3" t="s">
        <v>6952</v>
      </c>
      <c r="D3351" s="6">
        <v>1500</v>
      </c>
      <c r="E3351" s="8">
        <v>0</v>
      </c>
      <c r="F3351" t="s">
        <v>8220</v>
      </c>
      <c r="G3351" t="s">
        <v>8224</v>
      </c>
      <c r="H3351" t="s">
        <v>8246</v>
      </c>
      <c r="I3351">
        <v>1403348400</v>
      </c>
      <c r="J3351">
        <v>1401058295</v>
      </c>
      <c r="K3351" s="14">
        <f t="shared" si="265"/>
        <v>41784.952488425923</v>
      </c>
      <c r="L3351" s="13">
        <f t="shared" si="264"/>
        <v>2014</v>
      </c>
      <c r="M3351" s="14">
        <f t="shared" si="266"/>
        <v>41811.458333333336</v>
      </c>
      <c r="N3351" t="b">
        <v>0</v>
      </c>
      <c r="O3351">
        <v>0</v>
      </c>
      <c r="P3351" t="b">
        <v>0</v>
      </c>
      <c r="Q3351" t="s">
        <v>8269</v>
      </c>
      <c r="R3351" s="10" t="s">
        <v>8315</v>
      </c>
      <c r="S3351" t="s">
        <v>8316</v>
      </c>
      <c r="T3351">
        <f t="shared" si="267"/>
        <v>0</v>
      </c>
      <c r="U3351">
        <f t="shared" si="268"/>
        <v>0</v>
      </c>
    </row>
    <row r="3352" spans="1:21" ht="58" x14ac:dyDescent="0.35">
      <c r="A3352">
        <v>3986</v>
      </c>
      <c r="B3352" s="3" t="s">
        <v>3982</v>
      </c>
      <c r="C3352" s="3" t="s">
        <v>8092</v>
      </c>
      <c r="D3352" s="6">
        <v>5000</v>
      </c>
      <c r="E3352" s="8">
        <v>488</v>
      </c>
      <c r="F3352" t="s">
        <v>8220</v>
      </c>
      <c r="G3352" t="s">
        <v>8224</v>
      </c>
      <c r="H3352" t="s">
        <v>8246</v>
      </c>
      <c r="I3352">
        <v>1462539840</v>
      </c>
      <c r="J3352">
        <v>1460034594</v>
      </c>
      <c r="K3352" s="14">
        <f t="shared" si="265"/>
        <v>42467.548541666663</v>
      </c>
      <c r="L3352" s="13">
        <f t="shared" si="264"/>
        <v>2016</v>
      </c>
      <c r="M3352" s="14">
        <f t="shared" si="266"/>
        <v>42496.544444444444</v>
      </c>
      <c r="N3352" t="b">
        <v>0</v>
      </c>
      <c r="O3352">
        <v>13</v>
      </c>
      <c r="P3352" t="b">
        <v>0</v>
      </c>
      <c r="Q3352" t="s">
        <v>8269</v>
      </c>
      <c r="R3352" s="10" t="s">
        <v>8315</v>
      </c>
      <c r="S3352" t="s">
        <v>8316</v>
      </c>
      <c r="T3352">
        <f t="shared" si="267"/>
        <v>10</v>
      </c>
      <c r="U3352">
        <f t="shared" si="268"/>
        <v>37.54</v>
      </c>
    </row>
    <row r="3353" spans="1:21" ht="43.5" x14ac:dyDescent="0.35">
      <c r="A3353">
        <v>3613</v>
      </c>
      <c r="B3353" s="3" t="s">
        <v>3612</v>
      </c>
      <c r="C3353" s="3" t="s">
        <v>7723</v>
      </c>
      <c r="D3353" s="6">
        <v>1250</v>
      </c>
      <c r="E3353" s="8">
        <v>1250</v>
      </c>
      <c r="F3353" t="s">
        <v>8218</v>
      </c>
      <c r="G3353" t="s">
        <v>8223</v>
      </c>
      <c r="H3353" t="s">
        <v>8245</v>
      </c>
      <c r="I3353">
        <v>1403964574</v>
      </c>
      <c r="J3353">
        <v>1401372574</v>
      </c>
      <c r="K3353" s="14">
        <f t="shared" si="265"/>
        <v>41788.58997685185</v>
      </c>
      <c r="L3353" s="13">
        <f t="shared" si="264"/>
        <v>2014</v>
      </c>
      <c r="M3353" s="14">
        <f t="shared" si="266"/>
        <v>41818.58997685185</v>
      </c>
      <c r="N3353" t="b">
        <v>0</v>
      </c>
      <c r="O3353">
        <v>20</v>
      </c>
      <c r="P3353" t="b">
        <v>1</v>
      </c>
      <c r="Q3353" t="s">
        <v>8269</v>
      </c>
      <c r="R3353" s="10" t="s">
        <v>8315</v>
      </c>
      <c r="S3353" t="s">
        <v>8316</v>
      </c>
      <c r="T3353">
        <f t="shared" si="267"/>
        <v>100</v>
      </c>
      <c r="U3353">
        <f t="shared" si="268"/>
        <v>62.5</v>
      </c>
    </row>
    <row r="3354" spans="1:21" ht="43.5" x14ac:dyDescent="0.35">
      <c r="A3354">
        <v>3426</v>
      </c>
      <c r="B3354" s="3" t="s">
        <v>3425</v>
      </c>
      <c r="C3354" s="3" t="s">
        <v>7536</v>
      </c>
      <c r="D3354" s="6">
        <v>3750</v>
      </c>
      <c r="E3354" s="8">
        <v>4055</v>
      </c>
      <c r="F3354" t="s">
        <v>8218</v>
      </c>
      <c r="G3354" t="s">
        <v>8223</v>
      </c>
      <c r="H3354" t="s">
        <v>8245</v>
      </c>
      <c r="I3354">
        <v>1411264800</v>
      </c>
      <c r="J3354">
        <v>1409620903</v>
      </c>
      <c r="K3354" s="14">
        <f t="shared" si="265"/>
        <v>41884.056747685187</v>
      </c>
      <c r="L3354" s="13">
        <f t="shared" si="264"/>
        <v>2014</v>
      </c>
      <c r="M3354" s="14">
        <f t="shared" si="266"/>
        <v>41903.083333333336</v>
      </c>
      <c r="N3354" t="b">
        <v>0</v>
      </c>
      <c r="O3354">
        <v>87</v>
      </c>
      <c r="P3354" t="b">
        <v>1</v>
      </c>
      <c r="Q3354" t="s">
        <v>8269</v>
      </c>
      <c r="R3354" s="10" t="s">
        <v>8315</v>
      </c>
      <c r="S3354" t="s">
        <v>8316</v>
      </c>
      <c r="T3354">
        <f t="shared" si="267"/>
        <v>108</v>
      </c>
      <c r="U3354">
        <f t="shared" si="268"/>
        <v>46.61</v>
      </c>
    </row>
    <row r="3355" spans="1:21" ht="43.5" x14ac:dyDescent="0.35">
      <c r="A3355">
        <v>3578</v>
      </c>
      <c r="B3355" s="3" t="s">
        <v>3577</v>
      </c>
      <c r="C3355" s="3" t="s">
        <v>7688</v>
      </c>
      <c r="D3355" s="6">
        <v>1500</v>
      </c>
      <c r="E3355" s="8">
        <v>1500.2</v>
      </c>
      <c r="F3355" t="s">
        <v>8218</v>
      </c>
      <c r="G3355" t="s">
        <v>8224</v>
      </c>
      <c r="H3355" t="s">
        <v>8246</v>
      </c>
      <c r="I3355">
        <v>1462037777</v>
      </c>
      <c r="J3355">
        <v>1459445777</v>
      </c>
      <c r="K3355" s="14">
        <f t="shared" si="265"/>
        <v>42460.733530092592</v>
      </c>
      <c r="L3355" s="13">
        <f t="shared" si="264"/>
        <v>2016</v>
      </c>
      <c r="M3355" s="14">
        <f t="shared" si="266"/>
        <v>42490.733530092592</v>
      </c>
      <c r="N3355" t="b">
        <v>0</v>
      </c>
      <c r="O3355">
        <v>37</v>
      </c>
      <c r="P3355" t="b">
        <v>1</v>
      </c>
      <c r="Q3355" t="s">
        <v>8269</v>
      </c>
      <c r="R3355" s="10" t="s">
        <v>8315</v>
      </c>
      <c r="S3355" t="s">
        <v>8316</v>
      </c>
      <c r="T3355">
        <f t="shared" si="267"/>
        <v>100</v>
      </c>
      <c r="U3355">
        <f t="shared" si="268"/>
        <v>40.549999999999997</v>
      </c>
    </row>
    <row r="3356" spans="1:21" ht="43.5" x14ac:dyDescent="0.35">
      <c r="A3356">
        <v>3836</v>
      </c>
      <c r="B3356" s="3" t="s">
        <v>3833</v>
      </c>
      <c r="C3356" s="3" t="s">
        <v>7945</v>
      </c>
      <c r="D3356" s="6">
        <v>800</v>
      </c>
      <c r="E3356" s="8">
        <v>900</v>
      </c>
      <c r="F3356" t="s">
        <v>8218</v>
      </c>
      <c r="G3356" t="s">
        <v>8223</v>
      </c>
      <c r="H3356" t="s">
        <v>8245</v>
      </c>
      <c r="I3356">
        <v>1470197340</v>
      </c>
      <c r="J3356">
        <v>1467497652</v>
      </c>
      <c r="K3356" s="14">
        <f t="shared" si="265"/>
        <v>42553.926527777774</v>
      </c>
      <c r="L3356" s="13">
        <f t="shared" si="264"/>
        <v>2016</v>
      </c>
      <c r="M3356" s="14">
        <f t="shared" si="266"/>
        <v>42585.172916666663</v>
      </c>
      <c r="N3356" t="b">
        <v>0</v>
      </c>
      <c r="O3356">
        <v>14</v>
      </c>
      <c r="P3356" t="b">
        <v>1</v>
      </c>
      <c r="Q3356" t="s">
        <v>8269</v>
      </c>
      <c r="R3356" s="10" t="s">
        <v>8315</v>
      </c>
      <c r="S3356" t="s">
        <v>8316</v>
      </c>
      <c r="T3356">
        <f t="shared" si="267"/>
        <v>113</v>
      </c>
      <c r="U3356">
        <f t="shared" si="268"/>
        <v>64.290000000000006</v>
      </c>
    </row>
    <row r="3357" spans="1:21" ht="43.5" x14ac:dyDescent="0.35">
      <c r="A3357">
        <v>3186</v>
      </c>
      <c r="B3357" s="3" t="s">
        <v>3186</v>
      </c>
      <c r="C3357" s="3" t="s">
        <v>7296</v>
      </c>
      <c r="D3357" s="6">
        <v>3200</v>
      </c>
      <c r="E3357" s="8">
        <v>3270</v>
      </c>
      <c r="F3357" t="s">
        <v>8218</v>
      </c>
      <c r="G3357" t="s">
        <v>8224</v>
      </c>
      <c r="H3357" t="s">
        <v>8246</v>
      </c>
      <c r="I3357">
        <v>1410901200</v>
      </c>
      <c r="J3357">
        <v>1408313438</v>
      </c>
      <c r="K3357" s="14">
        <f t="shared" si="265"/>
        <v>41868.924050925925</v>
      </c>
      <c r="L3357" s="13">
        <f t="shared" si="264"/>
        <v>2014</v>
      </c>
      <c r="M3357" s="14">
        <f t="shared" si="266"/>
        <v>41898.875</v>
      </c>
      <c r="N3357" t="b">
        <v>1</v>
      </c>
      <c r="O3357">
        <v>70</v>
      </c>
      <c r="P3357" t="b">
        <v>1</v>
      </c>
      <c r="Q3357" t="s">
        <v>8269</v>
      </c>
      <c r="R3357" s="10" t="s">
        <v>8315</v>
      </c>
      <c r="S3357" t="s">
        <v>8316</v>
      </c>
      <c r="T3357">
        <f t="shared" si="267"/>
        <v>102</v>
      </c>
      <c r="U3357">
        <f t="shared" si="268"/>
        <v>46.71</v>
      </c>
    </row>
    <row r="3358" spans="1:21" ht="29" x14ac:dyDescent="0.35">
      <c r="A3358">
        <v>3248</v>
      </c>
      <c r="B3358" s="3" t="s">
        <v>3248</v>
      </c>
      <c r="C3358" s="3" t="s">
        <v>7358</v>
      </c>
      <c r="D3358" s="6">
        <v>12000</v>
      </c>
      <c r="E3358" s="8">
        <v>12095</v>
      </c>
      <c r="F3358" t="s">
        <v>8218</v>
      </c>
      <c r="G3358" t="s">
        <v>8223</v>
      </c>
      <c r="H3358" t="s">
        <v>8245</v>
      </c>
      <c r="I3358">
        <v>1428178757</v>
      </c>
      <c r="J3358">
        <v>1425590357</v>
      </c>
      <c r="K3358" s="14">
        <f t="shared" si="265"/>
        <v>42068.888391203705</v>
      </c>
      <c r="L3358" s="13">
        <f t="shared" si="264"/>
        <v>2015</v>
      </c>
      <c r="M3358" s="14">
        <f t="shared" si="266"/>
        <v>42098.846724537041</v>
      </c>
      <c r="N3358" t="b">
        <v>1</v>
      </c>
      <c r="O3358">
        <v>200</v>
      </c>
      <c r="P3358" t="b">
        <v>1</v>
      </c>
      <c r="Q3358" t="s">
        <v>8269</v>
      </c>
      <c r="R3358" s="10" t="s">
        <v>8315</v>
      </c>
      <c r="S3358" t="s">
        <v>8316</v>
      </c>
      <c r="T3358">
        <f t="shared" si="267"/>
        <v>101</v>
      </c>
      <c r="U3358">
        <f t="shared" si="268"/>
        <v>60.48</v>
      </c>
    </row>
    <row r="3359" spans="1:21" ht="43.5" x14ac:dyDescent="0.35">
      <c r="A3359">
        <v>3649</v>
      </c>
      <c r="B3359" s="3" t="s">
        <v>3647</v>
      </c>
      <c r="C3359" s="3" t="s">
        <v>7759</v>
      </c>
      <c r="D3359" s="6">
        <v>750</v>
      </c>
      <c r="E3359" s="8">
        <v>780</v>
      </c>
      <c r="F3359" t="s">
        <v>8218</v>
      </c>
      <c r="G3359" t="s">
        <v>8228</v>
      </c>
      <c r="H3359" t="s">
        <v>8250</v>
      </c>
      <c r="I3359">
        <v>1402938394</v>
      </c>
      <c r="J3359">
        <v>1400691994</v>
      </c>
      <c r="K3359" s="14">
        <f t="shared" si="265"/>
        <v>41780.712893518517</v>
      </c>
      <c r="L3359" s="13">
        <f t="shared" si="264"/>
        <v>2014</v>
      </c>
      <c r="M3359" s="14">
        <f t="shared" si="266"/>
        <v>41806.712893518517</v>
      </c>
      <c r="N3359" t="b">
        <v>0</v>
      </c>
      <c r="O3359">
        <v>8</v>
      </c>
      <c r="P3359" t="b">
        <v>1</v>
      </c>
      <c r="Q3359" t="s">
        <v>8269</v>
      </c>
      <c r="R3359" s="10" t="s">
        <v>8315</v>
      </c>
      <c r="S3359" t="s">
        <v>8316</v>
      </c>
      <c r="T3359">
        <f t="shared" si="267"/>
        <v>104</v>
      </c>
      <c r="U3359">
        <f t="shared" si="268"/>
        <v>97.5</v>
      </c>
    </row>
    <row r="3360" spans="1:21" ht="43.5" x14ac:dyDescent="0.35">
      <c r="A3360">
        <v>3232</v>
      </c>
      <c r="B3360" s="3" t="s">
        <v>3232</v>
      </c>
      <c r="C3360" s="3" t="s">
        <v>7342</v>
      </c>
      <c r="D3360" s="6">
        <v>1000</v>
      </c>
      <c r="E3360" s="8">
        <v>1312</v>
      </c>
      <c r="F3360" t="s">
        <v>8218</v>
      </c>
      <c r="G3360" t="s">
        <v>8223</v>
      </c>
      <c r="H3360" t="s">
        <v>8245</v>
      </c>
      <c r="I3360">
        <v>1462334340</v>
      </c>
      <c r="J3360">
        <v>1459711917</v>
      </c>
      <c r="K3360" s="14">
        <f t="shared" si="265"/>
        <v>42463.81385416667</v>
      </c>
      <c r="L3360" s="13">
        <f t="shared" si="264"/>
        <v>2016</v>
      </c>
      <c r="M3360" s="14">
        <f t="shared" si="266"/>
        <v>42494.165972222225</v>
      </c>
      <c r="N3360" t="b">
        <v>1</v>
      </c>
      <c r="O3360">
        <v>26</v>
      </c>
      <c r="P3360" t="b">
        <v>1</v>
      </c>
      <c r="Q3360" t="s">
        <v>8269</v>
      </c>
      <c r="R3360" s="10" t="s">
        <v>8315</v>
      </c>
      <c r="S3360" t="s">
        <v>8316</v>
      </c>
      <c r="T3360">
        <f t="shared" si="267"/>
        <v>131</v>
      </c>
      <c r="U3360">
        <f t="shared" si="268"/>
        <v>50.46</v>
      </c>
    </row>
    <row r="3361" spans="1:21" ht="43.5" x14ac:dyDescent="0.35">
      <c r="A3361">
        <v>3736</v>
      </c>
      <c r="B3361" s="3" t="s">
        <v>3733</v>
      </c>
      <c r="C3361" s="3" t="s">
        <v>7846</v>
      </c>
      <c r="D3361" s="6">
        <v>1500</v>
      </c>
      <c r="E3361" s="8">
        <v>10</v>
      </c>
      <c r="F3361" t="s">
        <v>8220</v>
      </c>
      <c r="G3361" t="s">
        <v>8224</v>
      </c>
      <c r="H3361" t="s">
        <v>8246</v>
      </c>
      <c r="I3361">
        <v>1427133600</v>
      </c>
      <c r="J3361">
        <v>1423847093</v>
      </c>
      <c r="K3361" s="14">
        <f t="shared" si="265"/>
        <v>42048.711724537032</v>
      </c>
      <c r="L3361" s="13">
        <f t="shared" si="264"/>
        <v>2015</v>
      </c>
      <c r="M3361" s="14">
        <f t="shared" si="266"/>
        <v>42086.75</v>
      </c>
      <c r="N3361" t="b">
        <v>0</v>
      </c>
      <c r="O3361">
        <v>1</v>
      </c>
      <c r="P3361" t="b">
        <v>0</v>
      </c>
      <c r="Q3361" t="s">
        <v>8269</v>
      </c>
      <c r="R3361" s="10" t="s">
        <v>8315</v>
      </c>
      <c r="S3361" t="s">
        <v>8316</v>
      </c>
      <c r="T3361">
        <f t="shared" si="267"/>
        <v>1</v>
      </c>
      <c r="U3361">
        <f t="shared" si="268"/>
        <v>10</v>
      </c>
    </row>
    <row r="3362" spans="1:21" ht="29" x14ac:dyDescent="0.35">
      <c r="A3362">
        <v>2894</v>
      </c>
      <c r="B3362" s="3" t="s">
        <v>2894</v>
      </c>
      <c r="C3362" s="3" t="s">
        <v>7004</v>
      </c>
      <c r="D3362" s="6">
        <v>50000</v>
      </c>
      <c r="E3362" s="8">
        <v>0</v>
      </c>
      <c r="F3362" t="s">
        <v>8220</v>
      </c>
      <c r="G3362" t="s">
        <v>8223</v>
      </c>
      <c r="H3362" t="s">
        <v>8245</v>
      </c>
      <c r="I3362">
        <v>1428100815</v>
      </c>
      <c r="J3362">
        <v>1422920415</v>
      </c>
      <c r="K3362" s="14">
        <f t="shared" si="265"/>
        <v>42037.986284722225</v>
      </c>
      <c r="L3362" s="13">
        <f t="shared" si="264"/>
        <v>2015</v>
      </c>
      <c r="M3362" s="14">
        <f t="shared" si="266"/>
        <v>42097.944618055553</v>
      </c>
      <c r="N3362" t="b">
        <v>0</v>
      </c>
      <c r="O3362">
        <v>0</v>
      </c>
      <c r="P3362" t="b">
        <v>0</v>
      </c>
      <c r="Q3362" t="s">
        <v>8269</v>
      </c>
      <c r="R3362" s="10" t="s">
        <v>8315</v>
      </c>
      <c r="S3362" t="s">
        <v>8316</v>
      </c>
      <c r="T3362">
        <f t="shared" si="267"/>
        <v>0</v>
      </c>
      <c r="U3362">
        <f t="shared" si="268"/>
        <v>0</v>
      </c>
    </row>
    <row r="3363" spans="1:21" ht="116" x14ac:dyDescent="0.35">
      <c r="A3363">
        <v>3561</v>
      </c>
      <c r="B3363" s="3" t="s">
        <v>3560</v>
      </c>
      <c r="C3363" s="3" t="s">
        <v>7671</v>
      </c>
      <c r="D3363" s="6">
        <v>2500</v>
      </c>
      <c r="E3363" s="8">
        <v>2560</v>
      </c>
      <c r="F3363" t="s">
        <v>8218</v>
      </c>
      <c r="G3363" t="s">
        <v>8223</v>
      </c>
      <c r="H3363" t="s">
        <v>8245</v>
      </c>
      <c r="I3363">
        <v>1438799760</v>
      </c>
      <c r="J3363">
        <v>1437236378</v>
      </c>
      <c r="K3363" s="14">
        <f t="shared" si="265"/>
        <v>42203.680300925931</v>
      </c>
      <c r="L3363" s="13">
        <f t="shared" si="264"/>
        <v>2015</v>
      </c>
      <c r="M3363" s="14">
        <f t="shared" si="266"/>
        <v>42221.774999999994</v>
      </c>
      <c r="N3363" t="b">
        <v>0</v>
      </c>
      <c r="O3363">
        <v>54</v>
      </c>
      <c r="P3363" t="b">
        <v>1</v>
      </c>
      <c r="Q3363" t="s">
        <v>8269</v>
      </c>
      <c r="R3363" s="10" t="s">
        <v>8315</v>
      </c>
      <c r="S3363" t="s">
        <v>8316</v>
      </c>
      <c r="T3363">
        <f t="shared" si="267"/>
        <v>102</v>
      </c>
      <c r="U3363">
        <f t="shared" si="268"/>
        <v>47.41</v>
      </c>
    </row>
    <row r="3364" spans="1:21" ht="58" x14ac:dyDescent="0.35">
      <c r="A3364">
        <v>4057</v>
      </c>
      <c r="B3364" s="3" t="s">
        <v>4053</v>
      </c>
      <c r="C3364" s="3" t="s">
        <v>8161</v>
      </c>
      <c r="D3364" s="6">
        <v>3500</v>
      </c>
      <c r="E3364" s="8">
        <v>775</v>
      </c>
      <c r="F3364" t="s">
        <v>8220</v>
      </c>
      <c r="G3364" t="s">
        <v>8224</v>
      </c>
      <c r="H3364" t="s">
        <v>8246</v>
      </c>
      <c r="I3364">
        <v>1448492400</v>
      </c>
      <c r="J3364">
        <v>1446506080</v>
      </c>
      <c r="K3364" s="14">
        <f t="shared" si="265"/>
        <v>42310.968518518523</v>
      </c>
      <c r="L3364" s="13">
        <f t="shared" si="264"/>
        <v>2015</v>
      </c>
      <c r="M3364" s="14">
        <f t="shared" si="266"/>
        <v>42333.958333333328</v>
      </c>
      <c r="N3364" t="b">
        <v>0</v>
      </c>
      <c r="O3364">
        <v>6</v>
      </c>
      <c r="P3364" t="b">
        <v>0</v>
      </c>
      <c r="Q3364" t="s">
        <v>8269</v>
      </c>
      <c r="R3364" s="10" t="s">
        <v>8315</v>
      </c>
      <c r="S3364" t="s">
        <v>8316</v>
      </c>
      <c r="T3364">
        <f t="shared" si="267"/>
        <v>22</v>
      </c>
      <c r="U3364">
        <f t="shared" si="268"/>
        <v>129.16999999999999</v>
      </c>
    </row>
    <row r="3365" spans="1:21" ht="43.5" x14ac:dyDescent="0.35">
      <c r="A3365">
        <v>3726</v>
      </c>
      <c r="B3365" s="3" t="s">
        <v>3723</v>
      </c>
      <c r="C3365" s="3" t="s">
        <v>7836</v>
      </c>
      <c r="D3365" s="6">
        <v>850</v>
      </c>
      <c r="E3365" s="8">
        <v>2879</v>
      </c>
      <c r="F3365" t="s">
        <v>8218</v>
      </c>
      <c r="G3365" t="s">
        <v>8223</v>
      </c>
      <c r="H3365" t="s">
        <v>8245</v>
      </c>
      <c r="I3365">
        <v>1461963600</v>
      </c>
      <c r="J3365">
        <v>1459567371</v>
      </c>
      <c r="K3365" s="14">
        <f t="shared" si="265"/>
        <v>42462.140868055561</v>
      </c>
      <c r="L3365" s="13">
        <f t="shared" si="264"/>
        <v>2016</v>
      </c>
      <c r="M3365" s="14">
        <f t="shared" si="266"/>
        <v>42489.875</v>
      </c>
      <c r="N3365" t="b">
        <v>0</v>
      </c>
      <c r="O3365">
        <v>46</v>
      </c>
      <c r="P3365" t="b">
        <v>1</v>
      </c>
      <c r="Q3365" t="s">
        <v>8269</v>
      </c>
      <c r="R3365" s="10" t="s">
        <v>8315</v>
      </c>
      <c r="S3365" t="s">
        <v>8316</v>
      </c>
      <c r="T3365">
        <f t="shared" si="267"/>
        <v>339</v>
      </c>
      <c r="U3365">
        <f t="shared" si="268"/>
        <v>62.59</v>
      </c>
    </row>
    <row r="3366" spans="1:21" ht="43.5" x14ac:dyDescent="0.35">
      <c r="A3366">
        <v>3900</v>
      </c>
      <c r="B3366" s="3" t="s">
        <v>3897</v>
      </c>
      <c r="C3366" s="3" t="s">
        <v>8008</v>
      </c>
      <c r="D3366" s="6">
        <v>2500</v>
      </c>
      <c r="E3366" s="8">
        <v>135</v>
      </c>
      <c r="F3366" t="s">
        <v>8220</v>
      </c>
      <c r="G3366" t="s">
        <v>8223</v>
      </c>
      <c r="H3366" t="s">
        <v>8245</v>
      </c>
      <c r="I3366">
        <v>1433988791</v>
      </c>
      <c r="J3366">
        <v>1431396791</v>
      </c>
      <c r="K3366" s="14">
        <f t="shared" si="265"/>
        <v>42136.092488425929</v>
      </c>
      <c r="L3366" s="13">
        <f t="shared" si="264"/>
        <v>2015</v>
      </c>
      <c r="M3366" s="14">
        <f t="shared" si="266"/>
        <v>42166.092488425929</v>
      </c>
      <c r="N3366" t="b">
        <v>0</v>
      </c>
      <c r="O3366">
        <v>5</v>
      </c>
      <c r="P3366" t="b">
        <v>0</v>
      </c>
      <c r="Q3366" t="s">
        <v>8269</v>
      </c>
      <c r="R3366" s="10" t="s">
        <v>8315</v>
      </c>
      <c r="S3366" t="s">
        <v>8316</v>
      </c>
      <c r="T3366">
        <f t="shared" si="267"/>
        <v>5</v>
      </c>
      <c r="U3366">
        <f t="shared" si="268"/>
        <v>27</v>
      </c>
    </row>
    <row r="3367" spans="1:21" ht="43.5" x14ac:dyDescent="0.35">
      <c r="A3367">
        <v>3526</v>
      </c>
      <c r="B3367" s="3" t="s">
        <v>3525</v>
      </c>
      <c r="C3367" s="3" t="s">
        <v>7636</v>
      </c>
      <c r="D3367" s="6">
        <v>3300</v>
      </c>
      <c r="E3367" s="8">
        <v>3366</v>
      </c>
      <c r="F3367" t="s">
        <v>8218</v>
      </c>
      <c r="G3367" t="s">
        <v>8223</v>
      </c>
      <c r="H3367" t="s">
        <v>8245</v>
      </c>
      <c r="I3367">
        <v>1461823140</v>
      </c>
      <c r="J3367">
        <v>1459411371</v>
      </c>
      <c r="K3367" s="14">
        <f t="shared" si="265"/>
        <v>42460.335312499999</v>
      </c>
      <c r="L3367" s="13">
        <f t="shared" si="264"/>
        <v>2016</v>
      </c>
      <c r="M3367" s="14">
        <f t="shared" si="266"/>
        <v>42488.249305555553</v>
      </c>
      <c r="N3367" t="b">
        <v>0</v>
      </c>
      <c r="O3367">
        <v>34</v>
      </c>
      <c r="P3367" t="b">
        <v>1</v>
      </c>
      <c r="Q3367" t="s">
        <v>8269</v>
      </c>
      <c r="R3367" s="10" t="s">
        <v>8315</v>
      </c>
      <c r="S3367" t="s">
        <v>8316</v>
      </c>
      <c r="T3367">
        <f t="shared" si="267"/>
        <v>102</v>
      </c>
      <c r="U3367">
        <f t="shared" si="268"/>
        <v>99</v>
      </c>
    </row>
    <row r="3368" spans="1:21" ht="58" x14ac:dyDescent="0.35">
      <c r="A3368">
        <v>2848</v>
      </c>
      <c r="B3368" s="3" t="s">
        <v>2848</v>
      </c>
      <c r="C3368" s="3" t="s">
        <v>6958</v>
      </c>
      <c r="D3368" s="6">
        <v>35000</v>
      </c>
      <c r="E3368" s="8">
        <v>70</v>
      </c>
      <c r="F3368" t="s">
        <v>8220</v>
      </c>
      <c r="G3368" t="s">
        <v>8223</v>
      </c>
      <c r="H3368" t="s">
        <v>8245</v>
      </c>
      <c r="I3368">
        <v>1432913659</v>
      </c>
      <c r="J3368">
        <v>1430321659</v>
      </c>
      <c r="K3368" s="14">
        <f t="shared" si="265"/>
        <v>42123.648831018523</v>
      </c>
      <c r="L3368" s="13">
        <f t="shared" si="264"/>
        <v>2015</v>
      </c>
      <c r="M3368" s="14">
        <f t="shared" si="266"/>
        <v>42153.648831018523</v>
      </c>
      <c r="N3368" t="b">
        <v>0</v>
      </c>
      <c r="O3368">
        <v>3</v>
      </c>
      <c r="P3368" t="b">
        <v>0</v>
      </c>
      <c r="Q3368" t="s">
        <v>8269</v>
      </c>
      <c r="R3368" s="10" t="s">
        <v>8315</v>
      </c>
      <c r="S3368" t="s">
        <v>8316</v>
      </c>
      <c r="T3368">
        <f t="shared" si="267"/>
        <v>0</v>
      </c>
      <c r="U3368">
        <f t="shared" si="268"/>
        <v>23.33</v>
      </c>
    </row>
    <row r="3369" spans="1:21" ht="58" x14ac:dyDescent="0.35">
      <c r="A3369">
        <v>3416</v>
      </c>
      <c r="B3369" s="3" t="s">
        <v>3415</v>
      </c>
      <c r="C3369" s="3" t="s">
        <v>7526</v>
      </c>
      <c r="D3369" s="6">
        <v>4000</v>
      </c>
      <c r="E3369" s="8">
        <v>4784</v>
      </c>
      <c r="F3369" t="s">
        <v>8218</v>
      </c>
      <c r="G3369" t="s">
        <v>8224</v>
      </c>
      <c r="H3369" t="s">
        <v>8246</v>
      </c>
      <c r="I3369">
        <v>1429813800</v>
      </c>
      <c r="J3369">
        <v>1427363645</v>
      </c>
      <c r="K3369" s="14">
        <f t="shared" si="265"/>
        <v>42089.412557870368</v>
      </c>
      <c r="L3369" s="13">
        <f t="shared" si="264"/>
        <v>2015</v>
      </c>
      <c r="M3369" s="14">
        <f t="shared" si="266"/>
        <v>42117.770833333328</v>
      </c>
      <c r="N3369" t="b">
        <v>0</v>
      </c>
      <c r="O3369">
        <v>30</v>
      </c>
      <c r="P3369" t="b">
        <v>1</v>
      </c>
      <c r="Q3369" t="s">
        <v>8269</v>
      </c>
      <c r="R3369" s="10" t="s">
        <v>8315</v>
      </c>
      <c r="S3369" t="s">
        <v>8316</v>
      </c>
      <c r="T3369">
        <f t="shared" si="267"/>
        <v>120</v>
      </c>
      <c r="U3369">
        <f t="shared" si="268"/>
        <v>159.47</v>
      </c>
    </row>
    <row r="3370" spans="1:21" ht="43.5" x14ac:dyDescent="0.35">
      <c r="A3370">
        <v>3304</v>
      </c>
      <c r="B3370" s="3" t="s">
        <v>3304</v>
      </c>
      <c r="C3370" s="3" t="s">
        <v>7414</v>
      </c>
      <c r="D3370" s="6">
        <v>15000</v>
      </c>
      <c r="E3370" s="8">
        <v>15677.5</v>
      </c>
      <c r="F3370" t="s">
        <v>8218</v>
      </c>
      <c r="G3370" t="s">
        <v>8223</v>
      </c>
      <c r="H3370" t="s">
        <v>8245</v>
      </c>
      <c r="I3370">
        <v>1482418752</v>
      </c>
      <c r="J3370">
        <v>1479826752</v>
      </c>
      <c r="K3370" s="14">
        <f t="shared" si="265"/>
        <v>42696.624444444446</v>
      </c>
      <c r="L3370" s="13">
        <f t="shared" si="264"/>
        <v>2016</v>
      </c>
      <c r="M3370" s="14">
        <f t="shared" si="266"/>
        <v>42726.624444444446</v>
      </c>
      <c r="N3370" t="b">
        <v>0</v>
      </c>
      <c r="O3370">
        <v>175</v>
      </c>
      <c r="P3370" t="b">
        <v>1</v>
      </c>
      <c r="Q3370" t="s">
        <v>8269</v>
      </c>
      <c r="R3370" s="10" t="s">
        <v>8315</v>
      </c>
      <c r="S3370" t="s">
        <v>8316</v>
      </c>
      <c r="T3370">
        <f t="shared" si="267"/>
        <v>105</v>
      </c>
      <c r="U3370">
        <f t="shared" si="268"/>
        <v>89.59</v>
      </c>
    </row>
    <row r="3371" spans="1:21" ht="29" x14ac:dyDescent="0.35">
      <c r="A3371">
        <v>1290</v>
      </c>
      <c r="B3371" s="3" t="s">
        <v>1291</v>
      </c>
      <c r="C3371" s="3" t="s">
        <v>5400</v>
      </c>
      <c r="D3371" s="6">
        <v>3500</v>
      </c>
      <c r="E3371" s="8">
        <v>3800</v>
      </c>
      <c r="F3371" t="s">
        <v>8218</v>
      </c>
      <c r="G3371" t="s">
        <v>8223</v>
      </c>
      <c r="H3371" t="s">
        <v>8245</v>
      </c>
      <c r="I3371">
        <v>1429772340</v>
      </c>
      <c r="J3371">
        <v>1427121931</v>
      </c>
      <c r="K3371" s="14">
        <f t="shared" si="265"/>
        <v>42086.614942129629</v>
      </c>
      <c r="L3371" s="13">
        <f t="shared" si="264"/>
        <v>2015</v>
      </c>
      <c r="M3371" s="14">
        <f t="shared" si="266"/>
        <v>42117.290972222225</v>
      </c>
      <c r="N3371" t="b">
        <v>0</v>
      </c>
      <c r="O3371">
        <v>86</v>
      </c>
      <c r="P3371" t="b">
        <v>1</v>
      </c>
      <c r="Q3371" t="s">
        <v>8269</v>
      </c>
      <c r="R3371" s="10" t="s">
        <v>8315</v>
      </c>
      <c r="S3371" t="s">
        <v>8316</v>
      </c>
      <c r="T3371">
        <f t="shared" si="267"/>
        <v>109</v>
      </c>
      <c r="U3371">
        <f t="shared" si="268"/>
        <v>44.19</v>
      </c>
    </row>
    <row r="3372" spans="1:21" ht="43.5" x14ac:dyDescent="0.35">
      <c r="A3372">
        <v>3179</v>
      </c>
      <c r="B3372" s="3" t="s">
        <v>3179</v>
      </c>
      <c r="C3372" s="3" t="s">
        <v>7289</v>
      </c>
      <c r="D3372" s="6">
        <v>4200</v>
      </c>
      <c r="E3372" s="8">
        <v>4794.82</v>
      </c>
      <c r="F3372" t="s">
        <v>8218</v>
      </c>
      <c r="G3372" t="s">
        <v>8223</v>
      </c>
      <c r="H3372" t="s">
        <v>8245</v>
      </c>
      <c r="I3372">
        <v>1367859071</v>
      </c>
      <c r="J3372">
        <v>1365699071</v>
      </c>
      <c r="K3372" s="14">
        <f t="shared" si="265"/>
        <v>41375.702210648145</v>
      </c>
      <c r="L3372" s="13">
        <f t="shared" si="264"/>
        <v>2013</v>
      </c>
      <c r="M3372" s="14">
        <f t="shared" si="266"/>
        <v>41400.702210648145</v>
      </c>
      <c r="N3372" t="b">
        <v>1</v>
      </c>
      <c r="O3372">
        <v>62</v>
      </c>
      <c r="P3372" t="b">
        <v>1</v>
      </c>
      <c r="Q3372" t="s">
        <v>8269</v>
      </c>
      <c r="R3372" s="10" t="s">
        <v>8315</v>
      </c>
      <c r="S3372" t="s">
        <v>8316</v>
      </c>
      <c r="T3372">
        <f t="shared" si="267"/>
        <v>114</v>
      </c>
      <c r="U3372">
        <f t="shared" si="268"/>
        <v>77.34</v>
      </c>
    </row>
    <row r="3373" spans="1:21" ht="43.5" x14ac:dyDescent="0.35">
      <c r="A3373">
        <v>3857</v>
      </c>
      <c r="B3373" s="3" t="s">
        <v>3854</v>
      </c>
      <c r="C3373" s="3" t="s">
        <v>7966</v>
      </c>
      <c r="D3373" s="6">
        <v>5000</v>
      </c>
      <c r="E3373" s="8">
        <v>260</v>
      </c>
      <c r="F3373" t="s">
        <v>8220</v>
      </c>
      <c r="G3373" t="s">
        <v>8223</v>
      </c>
      <c r="H3373" t="s">
        <v>8245</v>
      </c>
      <c r="I3373">
        <v>1406913120</v>
      </c>
      <c r="J3373">
        <v>1404927690</v>
      </c>
      <c r="K3373" s="14">
        <f t="shared" si="265"/>
        <v>41829.73715277778</v>
      </c>
      <c r="L3373" s="13">
        <f t="shared" si="264"/>
        <v>2014</v>
      </c>
      <c r="M3373" s="14">
        <f t="shared" si="266"/>
        <v>41852.716666666667</v>
      </c>
      <c r="N3373" t="b">
        <v>0</v>
      </c>
      <c r="O3373">
        <v>4</v>
      </c>
      <c r="P3373" t="b">
        <v>0</v>
      </c>
      <c r="Q3373" t="s">
        <v>8269</v>
      </c>
      <c r="R3373" s="10" t="s">
        <v>8315</v>
      </c>
      <c r="S3373" t="s">
        <v>8316</v>
      </c>
      <c r="T3373">
        <f t="shared" si="267"/>
        <v>5</v>
      </c>
      <c r="U3373">
        <f t="shared" si="268"/>
        <v>65</v>
      </c>
    </row>
    <row r="3374" spans="1:21" ht="58" x14ac:dyDescent="0.35">
      <c r="A3374">
        <v>3388</v>
      </c>
      <c r="B3374" s="3" t="s">
        <v>3387</v>
      </c>
      <c r="C3374" s="3" t="s">
        <v>7498</v>
      </c>
      <c r="D3374" s="6">
        <v>1500</v>
      </c>
      <c r="E3374" s="8">
        <v>1557</v>
      </c>
      <c r="F3374" t="s">
        <v>8218</v>
      </c>
      <c r="G3374" t="s">
        <v>8224</v>
      </c>
      <c r="H3374" t="s">
        <v>8246</v>
      </c>
      <c r="I3374">
        <v>1434625441</v>
      </c>
      <c r="J3374">
        <v>1432033441</v>
      </c>
      <c r="K3374" s="14">
        <f t="shared" si="265"/>
        <v>42143.461122685185</v>
      </c>
      <c r="L3374" s="13">
        <f t="shared" si="264"/>
        <v>2015</v>
      </c>
      <c r="M3374" s="14">
        <f t="shared" si="266"/>
        <v>42173.461122685185</v>
      </c>
      <c r="N3374" t="b">
        <v>0</v>
      </c>
      <c r="O3374">
        <v>45</v>
      </c>
      <c r="P3374" t="b">
        <v>1</v>
      </c>
      <c r="Q3374" t="s">
        <v>8269</v>
      </c>
      <c r="R3374" s="10" t="s">
        <v>8315</v>
      </c>
      <c r="S3374" t="s">
        <v>8316</v>
      </c>
      <c r="T3374">
        <f t="shared" si="267"/>
        <v>104</v>
      </c>
      <c r="U3374">
        <f t="shared" si="268"/>
        <v>34.6</v>
      </c>
    </row>
    <row r="3375" spans="1:21" ht="43.5" x14ac:dyDescent="0.35">
      <c r="A3375">
        <v>3663</v>
      </c>
      <c r="B3375" s="3" t="s">
        <v>3660</v>
      </c>
      <c r="C3375" s="3" t="s">
        <v>7773</v>
      </c>
      <c r="D3375" s="6">
        <v>225</v>
      </c>
      <c r="E3375" s="8">
        <v>234</v>
      </c>
      <c r="F3375" t="s">
        <v>8218</v>
      </c>
      <c r="G3375" t="s">
        <v>8224</v>
      </c>
      <c r="H3375" t="s">
        <v>8246</v>
      </c>
      <c r="I3375">
        <v>1482321030</v>
      </c>
      <c r="J3375">
        <v>1477133430</v>
      </c>
      <c r="K3375" s="14">
        <f t="shared" si="265"/>
        <v>42665.451736111107</v>
      </c>
      <c r="L3375" s="13">
        <f t="shared" si="264"/>
        <v>2016</v>
      </c>
      <c r="M3375" s="14">
        <f t="shared" si="266"/>
        <v>42725.493402777778</v>
      </c>
      <c r="N3375" t="b">
        <v>0</v>
      </c>
      <c r="O3375">
        <v>9</v>
      </c>
      <c r="P3375" t="b">
        <v>1</v>
      </c>
      <c r="Q3375" t="s">
        <v>8269</v>
      </c>
      <c r="R3375" s="10" t="s">
        <v>8315</v>
      </c>
      <c r="S3375" t="s">
        <v>8316</v>
      </c>
      <c r="T3375">
        <f t="shared" si="267"/>
        <v>104</v>
      </c>
      <c r="U3375">
        <f t="shared" si="268"/>
        <v>26</v>
      </c>
    </row>
    <row r="3376" spans="1:21" ht="43.5" x14ac:dyDescent="0.35">
      <c r="A3376">
        <v>2882</v>
      </c>
      <c r="B3376" s="3" t="s">
        <v>2882</v>
      </c>
      <c r="C3376" s="3" t="s">
        <v>6992</v>
      </c>
      <c r="D3376" s="6">
        <v>750</v>
      </c>
      <c r="E3376" s="8">
        <v>252</v>
      </c>
      <c r="F3376" t="s">
        <v>8220</v>
      </c>
      <c r="G3376" t="s">
        <v>8223</v>
      </c>
      <c r="H3376" t="s">
        <v>8245</v>
      </c>
      <c r="I3376">
        <v>1462112318</v>
      </c>
      <c r="J3376">
        <v>1459520318</v>
      </c>
      <c r="K3376" s="14">
        <f t="shared" si="265"/>
        <v>42461.596273148149</v>
      </c>
      <c r="L3376" s="13">
        <f t="shared" si="264"/>
        <v>2016</v>
      </c>
      <c r="M3376" s="14">
        <f t="shared" si="266"/>
        <v>42491.596273148149</v>
      </c>
      <c r="N3376" t="b">
        <v>0</v>
      </c>
      <c r="O3376">
        <v>4</v>
      </c>
      <c r="P3376" t="b">
        <v>0</v>
      </c>
      <c r="Q3376" t="s">
        <v>8269</v>
      </c>
      <c r="R3376" s="10" t="s">
        <v>8315</v>
      </c>
      <c r="S3376" t="s">
        <v>8316</v>
      </c>
      <c r="T3376">
        <f t="shared" si="267"/>
        <v>34</v>
      </c>
      <c r="U3376">
        <f t="shared" si="268"/>
        <v>63</v>
      </c>
    </row>
    <row r="3377" spans="1:21" ht="58" x14ac:dyDescent="0.35">
      <c r="A3377">
        <v>2965</v>
      </c>
      <c r="B3377" s="3" t="s">
        <v>2965</v>
      </c>
      <c r="C3377" s="3" t="s">
        <v>7075</v>
      </c>
      <c r="D3377" s="6">
        <v>1500</v>
      </c>
      <c r="E3377" s="8">
        <v>1635</v>
      </c>
      <c r="F3377" t="s">
        <v>8218</v>
      </c>
      <c r="G3377" t="s">
        <v>8223</v>
      </c>
      <c r="H3377" t="s">
        <v>8245</v>
      </c>
      <c r="I3377">
        <v>1436290233</v>
      </c>
      <c r="J3377">
        <v>1433698233</v>
      </c>
      <c r="K3377" s="14">
        <f t="shared" si="265"/>
        <v>42162.729548611111</v>
      </c>
      <c r="L3377" s="13">
        <f t="shared" si="264"/>
        <v>2015</v>
      </c>
      <c r="M3377" s="14">
        <f t="shared" si="266"/>
        <v>42192.729548611111</v>
      </c>
      <c r="N3377" t="b">
        <v>0</v>
      </c>
      <c r="O3377">
        <v>39</v>
      </c>
      <c r="P3377" t="b">
        <v>1</v>
      </c>
      <c r="Q3377" t="s">
        <v>8269</v>
      </c>
      <c r="R3377" s="10" t="s">
        <v>8315</v>
      </c>
      <c r="S3377" t="s">
        <v>8316</v>
      </c>
      <c r="T3377">
        <f t="shared" si="267"/>
        <v>109</v>
      </c>
      <c r="U3377">
        <f t="shared" si="268"/>
        <v>41.92</v>
      </c>
    </row>
    <row r="3378" spans="1:21" ht="58" x14ac:dyDescent="0.35">
      <c r="A3378">
        <v>3556</v>
      </c>
      <c r="B3378" s="3" t="s">
        <v>3555</v>
      </c>
      <c r="C3378" s="3" t="s">
        <v>7666</v>
      </c>
      <c r="D3378" s="6">
        <v>2200</v>
      </c>
      <c r="E3378" s="8">
        <v>2210</v>
      </c>
      <c r="F3378" t="s">
        <v>8218</v>
      </c>
      <c r="G3378" t="s">
        <v>8224</v>
      </c>
      <c r="H3378" t="s">
        <v>8246</v>
      </c>
      <c r="I3378">
        <v>1408289724</v>
      </c>
      <c r="J3378">
        <v>1403105724</v>
      </c>
      <c r="K3378" s="14">
        <f t="shared" si="265"/>
        <v>41808.649583333332</v>
      </c>
      <c r="L3378" s="13">
        <f t="shared" si="264"/>
        <v>2014</v>
      </c>
      <c r="M3378" s="14">
        <f t="shared" si="266"/>
        <v>41868.649583333332</v>
      </c>
      <c r="N3378" t="b">
        <v>0</v>
      </c>
      <c r="O3378">
        <v>20</v>
      </c>
      <c r="P3378" t="b">
        <v>1</v>
      </c>
      <c r="Q3378" t="s">
        <v>8269</v>
      </c>
      <c r="R3378" s="10" t="s">
        <v>8315</v>
      </c>
      <c r="S3378" t="s">
        <v>8316</v>
      </c>
      <c r="T3378">
        <f t="shared" si="267"/>
        <v>100</v>
      </c>
      <c r="U3378">
        <f t="shared" si="268"/>
        <v>110.5</v>
      </c>
    </row>
    <row r="3379" spans="1:21" ht="43.5" x14ac:dyDescent="0.35">
      <c r="A3379">
        <v>3932</v>
      </c>
      <c r="B3379" s="3" t="s">
        <v>3929</v>
      </c>
      <c r="C3379" s="3" t="s">
        <v>8040</v>
      </c>
      <c r="D3379" s="6">
        <v>12000</v>
      </c>
      <c r="E3379" s="8">
        <v>1</v>
      </c>
      <c r="F3379" t="s">
        <v>8220</v>
      </c>
      <c r="G3379" t="s">
        <v>8223</v>
      </c>
      <c r="H3379" t="s">
        <v>8245</v>
      </c>
      <c r="I3379">
        <v>1458097364</v>
      </c>
      <c r="J3379">
        <v>1455508964</v>
      </c>
      <c r="K3379" s="14">
        <f t="shared" si="265"/>
        <v>42415.168564814812</v>
      </c>
      <c r="L3379" s="13">
        <f t="shared" si="264"/>
        <v>2016</v>
      </c>
      <c r="M3379" s="14">
        <f t="shared" si="266"/>
        <v>42445.126898148148</v>
      </c>
      <c r="N3379" t="b">
        <v>0</v>
      </c>
      <c r="O3379">
        <v>1</v>
      </c>
      <c r="P3379" t="b">
        <v>0</v>
      </c>
      <c r="Q3379" t="s">
        <v>8269</v>
      </c>
      <c r="R3379" s="10" t="s">
        <v>8315</v>
      </c>
      <c r="S3379" t="s">
        <v>8316</v>
      </c>
      <c r="T3379">
        <f t="shared" si="267"/>
        <v>0</v>
      </c>
      <c r="U3379">
        <f t="shared" si="268"/>
        <v>1</v>
      </c>
    </row>
    <row r="3380" spans="1:21" ht="43.5" x14ac:dyDescent="0.35">
      <c r="A3380">
        <v>2816</v>
      </c>
      <c r="B3380" s="3" t="s">
        <v>2816</v>
      </c>
      <c r="C3380" s="3" t="s">
        <v>6926</v>
      </c>
      <c r="D3380" s="6">
        <v>3000</v>
      </c>
      <c r="E3380" s="8">
        <v>4247</v>
      </c>
      <c r="F3380" t="s">
        <v>8218</v>
      </c>
      <c r="G3380" t="s">
        <v>8224</v>
      </c>
      <c r="H3380" t="s">
        <v>8246</v>
      </c>
      <c r="I3380">
        <v>1438531200</v>
      </c>
      <c r="J3380">
        <v>1435921992</v>
      </c>
      <c r="K3380" s="14">
        <f t="shared" si="265"/>
        <v>42188.467499999999</v>
      </c>
      <c r="L3380" s="13">
        <f t="shared" si="264"/>
        <v>2015</v>
      </c>
      <c r="M3380" s="14">
        <f t="shared" si="266"/>
        <v>42218.666666666672</v>
      </c>
      <c r="N3380" t="b">
        <v>0</v>
      </c>
      <c r="O3380">
        <v>169</v>
      </c>
      <c r="P3380" t="b">
        <v>1</v>
      </c>
      <c r="Q3380" t="s">
        <v>8269</v>
      </c>
      <c r="R3380" s="10" t="s">
        <v>8315</v>
      </c>
      <c r="S3380" t="s">
        <v>8316</v>
      </c>
      <c r="T3380">
        <f t="shared" si="267"/>
        <v>142</v>
      </c>
      <c r="U3380">
        <f t="shared" si="268"/>
        <v>25.13</v>
      </c>
    </row>
    <row r="3381" spans="1:21" ht="43.5" x14ac:dyDescent="0.35">
      <c r="A3381">
        <v>3514</v>
      </c>
      <c r="B3381" s="3" t="s">
        <v>3513</v>
      </c>
      <c r="C3381" s="3" t="s">
        <v>7624</v>
      </c>
      <c r="D3381" s="6">
        <v>500</v>
      </c>
      <c r="E3381" s="8">
        <v>550</v>
      </c>
      <c r="F3381" t="s">
        <v>8218</v>
      </c>
      <c r="G3381" t="s">
        <v>8223</v>
      </c>
      <c r="H3381" t="s">
        <v>8245</v>
      </c>
      <c r="I3381">
        <v>1422853140</v>
      </c>
      <c r="J3381">
        <v>1421439552</v>
      </c>
      <c r="K3381" s="14">
        <f t="shared" si="265"/>
        <v>42020.846666666665</v>
      </c>
      <c r="L3381" s="13">
        <f t="shared" si="264"/>
        <v>2015</v>
      </c>
      <c r="M3381" s="14">
        <f t="shared" si="266"/>
        <v>42037.207638888889</v>
      </c>
      <c r="N3381" t="b">
        <v>0</v>
      </c>
      <c r="O3381">
        <v>10</v>
      </c>
      <c r="P3381" t="b">
        <v>1</v>
      </c>
      <c r="Q3381" t="s">
        <v>8269</v>
      </c>
      <c r="R3381" s="10" t="s">
        <v>8315</v>
      </c>
      <c r="S3381" t="s">
        <v>8316</v>
      </c>
      <c r="T3381">
        <f t="shared" si="267"/>
        <v>110</v>
      </c>
      <c r="U3381">
        <f t="shared" si="268"/>
        <v>55</v>
      </c>
    </row>
    <row r="3382" spans="1:21" ht="29" x14ac:dyDescent="0.35">
      <c r="A3382">
        <v>4041</v>
      </c>
      <c r="B3382" s="3" t="s">
        <v>4037</v>
      </c>
      <c r="C3382" s="3" t="s">
        <v>8145</v>
      </c>
      <c r="D3382" s="6">
        <v>5000</v>
      </c>
      <c r="E3382" s="8">
        <v>21</v>
      </c>
      <c r="F3382" t="s">
        <v>8220</v>
      </c>
      <c r="G3382" t="s">
        <v>8224</v>
      </c>
      <c r="H3382" t="s">
        <v>8246</v>
      </c>
      <c r="I3382">
        <v>1473160954</v>
      </c>
      <c r="J3382">
        <v>1467976954</v>
      </c>
      <c r="K3382" s="14">
        <f t="shared" si="265"/>
        <v>42559.474004629628</v>
      </c>
      <c r="L3382" s="13">
        <f t="shared" si="264"/>
        <v>2016</v>
      </c>
      <c r="M3382" s="14">
        <f t="shared" si="266"/>
        <v>42619.474004629628</v>
      </c>
      <c r="N3382" t="b">
        <v>0</v>
      </c>
      <c r="O3382">
        <v>2</v>
      </c>
      <c r="P3382" t="b">
        <v>0</v>
      </c>
      <c r="Q3382" t="s">
        <v>8269</v>
      </c>
      <c r="R3382" s="10" t="s">
        <v>8315</v>
      </c>
      <c r="S3382" t="s">
        <v>8316</v>
      </c>
      <c r="T3382">
        <f t="shared" si="267"/>
        <v>0</v>
      </c>
      <c r="U3382">
        <f t="shared" si="268"/>
        <v>10.5</v>
      </c>
    </row>
    <row r="3383" spans="1:21" ht="43.5" x14ac:dyDescent="0.35">
      <c r="A3383">
        <v>3960</v>
      </c>
      <c r="B3383" s="3" t="s">
        <v>3957</v>
      </c>
      <c r="C3383" s="3" t="s">
        <v>8067</v>
      </c>
      <c r="D3383" s="6">
        <v>3000</v>
      </c>
      <c r="E3383" s="8">
        <v>45</v>
      </c>
      <c r="F3383" t="s">
        <v>8220</v>
      </c>
      <c r="G3383" t="s">
        <v>8223</v>
      </c>
      <c r="H3383" t="s">
        <v>8245</v>
      </c>
      <c r="I3383">
        <v>1451852256</v>
      </c>
      <c r="J3383">
        <v>1449260256</v>
      </c>
      <c r="K3383" s="14">
        <f t="shared" si="265"/>
        <v>42342.845555555556</v>
      </c>
      <c r="L3383" s="13">
        <f t="shared" si="264"/>
        <v>2015</v>
      </c>
      <c r="M3383" s="14">
        <f t="shared" si="266"/>
        <v>42372.845555555556</v>
      </c>
      <c r="N3383" t="b">
        <v>0</v>
      </c>
      <c r="O3383">
        <v>4</v>
      </c>
      <c r="P3383" t="b">
        <v>0</v>
      </c>
      <c r="Q3383" t="s">
        <v>8269</v>
      </c>
      <c r="R3383" s="10" t="s">
        <v>8315</v>
      </c>
      <c r="S3383" t="s">
        <v>8316</v>
      </c>
      <c r="T3383">
        <f t="shared" si="267"/>
        <v>2</v>
      </c>
      <c r="U3383">
        <f t="shared" si="268"/>
        <v>11.25</v>
      </c>
    </row>
    <row r="3384" spans="1:21" ht="43.5" x14ac:dyDescent="0.35">
      <c r="A3384">
        <v>2980</v>
      </c>
      <c r="B3384" s="3" t="s">
        <v>2980</v>
      </c>
      <c r="C3384" s="3" t="s">
        <v>7090</v>
      </c>
      <c r="D3384" s="6">
        <v>3000</v>
      </c>
      <c r="E3384" s="8">
        <v>3275</v>
      </c>
      <c r="F3384" t="s">
        <v>8218</v>
      </c>
      <c r="G3384" t="s">
        <v>8223</v>
      </c>
      <c r="H3384" t="s">
        <v>8245</v>
      </c>
      <c r="I3384">
        <v>1440381600</v>
      </c>
      <c r="J3384">
        <v>1438639130</v>
      </c>
      <c r="K3384" s="14">
        <f t="shared" si="265"/>
        <v>42219.915856481486</v>
      </c>
      <c r="L3384" s="13">
        <f t="shared" si="264"/>
        <v>2015</v>
      </c>
      <c r="M3384" s="14">
        <f t="shared" si="266"/>
        <v>42240.083333333328</v>
      </c>
      <c r="N3384" t="b">
        <v>0</v>
      </c>
      <c r="O3384">
        <v>24</v>
      </c>
      <c r="P3384" t="b">
        <v>1</v>
      </c>
      <c r="Q3384" t="s">
        <v>8269</v>
      </c>
      <c r="R3384" s="10" t="s">
        <v>8315</v>
      </c>
      <c r="S3384" t="s">
        <v>8316</v>
      </c>
      <c r="T3384">
        <f t="shared" si="267"/>
        <v>109</v>
      </c>
      <c r="U3384">
        <f t="shared" si="268"/>
        <v>136.46</v>
      </c>
    </row>
    <row r="3385" spans="1:21" ht="43.5" x14ac:dyDescent="0.35">
      <c r="A3385">
        <v>3325</v>
      </c>
      <c r="B3385" s="3" t="s">
        <v>3325</v>
      </c>
      <c r="C3385" s="3" t="s">
        <v>7435</v>
      </c>
      <c r="D3385" s="6">
        <v>400</v>
      </c>
      <c r="E3385" s="8">
        <v>450</v>
      </c>
      <c r="F3385" t="s">
        <v>8218</v>
      </c>
      <c r="G3385" t="s">
        <v>8224</v>
      </c>
      <c r="H3385" t="s">
        <v>8246</v>
      </c>
      <c r="I3385">
        <v>1428256277</v>
      </c>
      <c r="J3385">
        <v>1425235877</v>
      </c>
      <c r="K3385" s="14">
        <f t="shared" si="265"/>
        <v>42064.785613425927</v>
      </c>
      <c r="L3385" s="13">
        <f t="shared" si="264"/>
        <v>2015</v>
      </c>
      <c r="M3385" s="14">
        <f t="shared" si="266"/>
        <v>42099.743946759263</v>
      </c>
      <c r="N3385" t="b">
        <v>0</v>
      </c>
      <c r="O3385">
        <v>15</v>
      </c>
      <c r="P3385" t="b">
        <v>1</v>
      </c>
      <c r="Q3385" t="s">
        <v>8269</v>
      </c>
      <c r="R3385" s="10" t="s">
        <v>8315</v>
      </c>
      <c r="S3385" t="s">
        <v>8316</v>
      </c>
      <c r="T3385">
        <f t="shared" si="267"/>
        <v>113</v>
      </c>
      <c r="U3385">
        <f t="shared" si="268"/>
        <v>30</v>
      </c>
    </row>
    <row r="3386" spans="1:21" ht="43.5" x14ac:dyDescent="0.35">
      <c r="A3386">
        <v>3993</v>
      </c>
      <c r="B3386" s="3" t="s">
        <v>3989</v>
      </c>
      <c r="C3386" s="3" t="s">
        <v>8099</v>
      </c>
      <c r="D3386" s="6">
        <v>50000</v>
      </c>
      <c r="E3386" s="8">
        <v>3</v>
      </c>
      <c r="F3386" t="s">
        <v>8220</v>
      </c>
      <c r="G3386" t="s">
        <v>8223</v>
      </c>
      <c r="H3386" t="s">
        <v>8245</v>
      </c>
      <c r="I3386">
        <v>1431549912</v>
      </c>
      <c r="J3386">
        <v>1428957912</v>
      </c>
      <c r="K3386" s="14">
        <f t="shared" si="265"/>
        <v>42107.864722222221</v>
      </c>
      <c r="L3386" s="13">
        <f t="shared" si="264"/>
        <v>2015</v>
      </c>
      <c r="M3386" s="14">
        <f t="shared" si="266"/>
        <v>42137.864722222221</v>
      </c>
      <c r="N3386" t="b">
        <v>0</v>
      </c>
      <c r="O3386">
        <v>1</v>
      </c>
      <c r="P3386" t="b">
        <v>0</v>
      </c>
      <c r="Q3386" t="s">
        <v>8269</v>
      </c>
      <c r="R3386" s="10" t="s">
        <v>8315</v>
      </c>
      <c r="S3386" t="s">
        <v>8316</v>
      </c>
      <c r="T3386">
        <f t="shared" si="267"/>
        <v>0</v>
      </c>
      <c r="U3386">
        <f t="shared" si="268"/>
        <v>3</v>
      </c>
    </row>
    <row r="3387" spans="1:21" ht="29" x14ac:dyDescent="0.35">
      <c r="A3387">
        <v>3666</v>
      </c>
      <c r="B3387" s="3" t="s">
        <v>3663</v>
      </c>
      <c r="C3387" s="3" t="s">
        <v>7776</v>
      </c>
      <c r="D3387" s="6">
        <v>1200</v>
      </c>
      <c r="E3387" s="8">
        <v>1200</v>
      </c>
      <c r="F3387" t="s">
        <v>8218</v>
      </c>
      <c r="G3387" t="s">
        <v>8223</v>
      </c>
      <c r="H3387" t="s">
        <v>8245</v>
      </c>
      <c r="I3387">
        <v>1406185200</v>
      </c>
      <c r="J3387">
        <v>1404337382</v>
      </c>
      <c r="K3387" s="14">
        <f t="shared" si="265"/>
        <v>41822.90488425926</v>
      </c>
      <c r="L3387" s="13">
        <f t="shared" si="264"/>
        <v>2014</v>
      </c>
      <c r="M3387" s="14">
        <f t="shared" si="266"/>
        <v>41844.291666666664</v>
      </c>
      <c r="N3387" t="b">
        <v>0</v>
      </c>
      <c r="O3387">
        <v>38</v>
      </c>
      <c r="P3387" t="b">
        <v>1</v>
      </c>
      <c r="Q3387" t="s">
        <v>8269</v>
      </c>
      <c r="R3387" s="10" t="s">
        <v>8315</v>
      </c>
      <c r="S3387" t="s">
        <v>8316</v>
      </c>
      <c r="T3387">
        <f t="shared" si="267"/>
        <v>100</v>
      </c>
      <c r="U3387">
        <f t="shared" si="268"/>
        <v>31.58</v>
      </c>
    </row>
    <row r="3388" spans="1:21" ht="43.5" x14ac:dyDescent="0.35">
      <c r="A3388">
        <v>3327</v>
      </c>
      <c r="B3388" s="3" t="s">
        <v>3327</v>
      </c>
      <c r="C3388" s="3" t="s">
        <v>7437</v>
      </c>
      <c r="D3388" s="6">
        <v>800</v>
      </c>
      <c r="E3388" s="8">
        <v>810</v>
      </c>
      <c r="F3388" t="s">
        <v>8218</v>
      </c>
      <c r="G3388" t="s">
        <v>8224</v>
      </c>
      <c r="H3388" t="s">
        <v>8246</v>
      </c>
      <c r="I3388">
        <v>1462697966</v>
      </c>
      <c r="J3388">
        <v>1460105966</v>
      </c>
      <c r="K3388" s="14">
        <f t="shared" si="265"/>
        <v>42468.374606481477</v>
      </c>
      <c r="L3388" s="13">
        <f t="shared" si="264"/>
        <v>2016</v>
      </c>
      <c r="M3388" s="14">
        <f t="shared" si="266"/>
        <v>42498.374606481477</v>
      </c>
      <c r="N3388" t="b">
        <v>0</v>
      </c>
      <c r="O3388">
        <v>33</v>
      </c>
      <c r="P3388" t="b">
        <v>1</v>
      </c>
      <c r="Q3388" t="s">
        <v>8269</v>
      </c>
      <c r="R3388" s="10" t="s">
        <v>8315</v>
      </c>
      <c r="S3388" t="s">
        <v>8316</v>
      </c>
      <c r="T3388">
        <f t="shared" si="267"/>
        <v>101</v>
      </c>
      <c r="U3388">
        <f t="shared" si="268"/>
        <v>24.55</v>
      </c>
    </row>
    <row r="3389" spans="1:21" ht="58" x14ac:dyDescent="0.35">
      <c r="A3389">
        <v>3712</v>
      </c>
      <c r="B3389" s="3" t="s">
        <v>3709</v>
      </c>
      <c r="C3389" s="3" t="s">
        <v>7822</v>
      </c>
      <c r="D3389" s="6">
        <v>7500</v>
      </c>
      <c r="E3389" s="8">
        <v>11530</v>
      </c>
      <c r="F3389" t="s">
        <v>8218</v>
      </c>
      <c r="G3389" t="s">
        <v>8223</v>
      </c>
      <c r="H3389" t="s">
        <v>8245</v>
      </c>
      <c r="I3389">
        <v>1433055540</v>
      </c>
      <c r="J3389">
        <v>1431230867</v>
      </c>
      <c r="K3389" s="14">
        <f t="shared" si="265"/>
        <v>42134.172071759262</v>
      </c>
      <c r="L3389" s="13">
        <f t="shared" si="264"/>
        <v>2015</v>
      </c>
      <c r="M3389" s="14">
        <f t="shared" si="266"/>
        <v>42155.290972222225</v>
      </c>
      <c r="N3389" t="b">
        <v>0</v>
      </c>
      <c r="O3389">
        <v>104</v>
      </c>
      <c r="P3389" t="b">
        <v>1</v>
      </c>
      <c r="Q3389" t="s">
        <v>8269</v>
      </c>
      <c r="R3389" s="10" t="s">
        <v>8315</v>
      </c>
      <c r="S3389" t="s">
        <v>8316</v>
      </c>
      <c r="T3389">
        <f t="shared" si="267"/>
        <v>154</v>
      </c>
      <c r="U3389">
        <f t="shared" si="268"/>
        <v>110.87</v>
      </c>
    </row>
    <row r="3390" spans="1:21" ht="43.5" x14ac:dyDescent="0.35">
      <c r="A3390">
        <v>3458</v>
      </c>
      <c r="B3390" s="3" t="s">
        <v>3457</v>
      </c>
      <c r="C3390" s="3" t="s">
        <v>7568</v>
      </c>
      <c r="D3390" s="6">
        <v>978</v>
      </c>
      <c r="E3390" s="8">
        <v>1216</v>
      </c>
      <c r="F3390" t="s">
        <v>8218</v>
      </c>
      <c r="G3390" t="s">
        <v>8223</v>
      </c>
      <c r="H3390" t="s">
        <v>8245</v>
      </c>
      <c r="I3390">
        <v>1422937620</v>
      </c>
      <c r="J3390">
        <v>1420606303</v>
      </c>
      <c r="K3390" s="14">
        <f t="shared" si="265"/>
        <v>42011.202581018515</v>
      </c>
      <c r="L3390" s="13">
        <f t="shared" si="264"/>
        <v>2015</v>
      </c>
      <c r="M3390" s="14">
        <f t="shared" si="266"/>
        <v>42038.185416666667</v>
      </c>
      <c r="N3390" t="b">
        <v>0</v>
      </c>
      <c r="O3390">
        <v>27</v>
      </c>
      <c r="P3390" t="b">
        <v>1</v>
      </c>
      <c r="Q3390" t="s">
        <v>8269</v>
      </c>
      <c r="R3390" s="10" t="s">
        <v>8315</v>
      </c>
      <c r="S3390" t="s">
        <v>8316</v>
      </c>
      <c r="T3390">
        <f t="shared" si="267"/>
        <v>124</v>
      </c>
      <c r="U3390">
        <f t="shared" si="268"/>
        <v>45.04</v>
      </c>
    </row>
    <row r="3391" spans="1:21" ht="43.5" x14ac:dyDescent="0.35">
      <c r="A3391">
        <v>4109</v>
      </c>
      <c r="B3391" s="3" t="s">
        <v>4105</v>
      </c>
      <c r="C3391" s="3" t="s">
        <v>8212</v>
      </c>
      <c r="D3391" s="6">
        <v>500</v>
      </c>
      <c r="E3391" s="8">
        <v>0</v>
      </c>
      <c r="F3391" t="s">
        <v>8220</v>
      </c>
      <c r="G3391" t="s">
        <v>8224</v>
      </c>
      <c r="H3391" t="s">
        <v>8246</v>
      </c>
      <c r="I3391">
        <v>1448805404</v>
      </c>
      <c r="J3391">
        <v>1446209804</v>
      </c>
      <c r="K3391" s="14">
        <f t="shared" si="265"/>
        <v>42307.539398148147</v>
      </c>
      <c r="L3391" s="13">
        <f t="shared" si="264"/>
        <v>2015</v>
      </c>
      <c r="M3391" s="14">
        <f t="shared" si="266"/>
        <v>42337.581064814818</v>
      </c>
      <c r="N3391" t="b">
        <v>0</v>
      </c>
      <c r="O3391">
        <v>0</v>
      </c>
      <c r="P3391" t="b">
        <v>0</v>
      </c>
      <c r="Q3391" t="s">
        <v>8269</v>
      </c>
      <c r="R3391" s="10" t="s">
        <v>8315</v>
      </c>
      <c r="S3391" t="s">
        <v>8316</v>
      </c>
      <c r="T3391">
        <f t="shared" si="267"/>
        <v>0</v>
      </c>
      <c r="U3391">
        <f t="shared" si="268"/>
        <v>0</v>
      </c>
    </row>
    <row r="3392" spans="1:21" ht="43.5" x14ac:dyDescent="0.35">
      <c r="A3392">
        <v>3693</v>
      </c>
      <c r="B3392" s="3" t="s">
        <v>3690</v>
      </c>
      <c r="C3392" s="3" t="s">
        <v>7803</v>
      </c>
      <c r="D3392" s="6">
        <v>333</v>
      </c>
      <c r="E3392" s="8">
        <v>430</v>
      </c>
      <c r="F3392" t="s">
        <v>8218</v>
      </c>
      <c r="G3392" t="s">
        <v>8224</v>
      </c>
      <c r="H3392" t="s">
        <v>8246</v>
      </c>
      <c r="I3392">
        <v>1448922600</v>
      </c>
      <c r="J3392">
        <v>1446352529</v>
      </c>
      <c r="K3392" s="14">
        <f t="shared" si="265"/>
        <v>42309.191307870366</v>
      </c>
      <c r="L3392" s="13">
        <f t="shared" si="264"/>
        <v>2015</v>
      </c>
      <c r="M3392" s="14">
        <f t="shared" si="266"/>
        <v>42338.9375</v>
      </c>
      <c r="N3392" t="b">
        <v>0</v>
      </c>
      <c r="O3392">
        <v>14</v>
      </c>
      <c r="P3392" t="b">
        <v>1</v>
      </c>
      <c r="Q3392" t="s">
        <v>8269</v>
      </c>
      <c r="R3392" s="10" t="s">
        <v>8315</v>
      </c>
      <c r="S3392" t="s">
        <v>8316</v>
      </c>
      <c r="T3392">
        <f t="shared" si="267"/>
        <v>129</v>
      </c>
      <c r="U3392">
        <f t="shared" si="268"/>
        <v>30.71</v>
      </c>
    </row>
    <row r="3393" spans="1:21" ht="43.5" x14ac:dyDescent="0.35">
      <c r="A3393">
        <v>3355</v>
      </c>
      <c r="B3393" s="3" t="s">
        <v>3354</v>
      </c>
      <c r="C3393" s="3" t="s">
        <v>7465</v>
      </c>
      <c r="D3393" s="6">
        <v>1750</v>
      </c>
      <c r="E3393" s="8">
        <v>2210</v>
      </c>
      <c r="F3393" t="s">
        <v>8218</v>
      </c>
      <c r="G3393" t="s">
        <v>8224</v>
      </c>
      <c r="H3393" t="s">
        <v>8246</v>
      </c>
      <c r="I3393">
        <v>1462879020</v>
      </c>
      <c r="J3393">
        <v>1461941527</v>
      </c>
      <c r="K3393" s="14">
        <f t="shared" si="265"/>
        <v>42489.619525462964</v>
      </c>
      <c r="L3393" s="13">
        <f t="shared" si="264"/>
        <v>2016</v>
      </c>
      <c r="M3393" s="14">
        <f t="shared" si="266"/>
        <v>42500.470138888893</v>
      </c>
      <c r="N3393" t="b">
        <v>0</v>
      </c>
      <c r="O3393">
        <v>15</v>
      </c>
      <c r="P3393" t="b">
        <v>1</v>
      </c>
      <c r="Q3393" t="s">
        <v>8269</v>
      </c>
      <c r="R3393" s="10" t="s">
        <v>8315</v>
      </c>
      <c r="S3393" t="s">
        <v>8316</v>
      </c>
      <c r="T3393">
        <f t="shared" si="267"/>
        <v>126</v>
      </c>
      <c r="U3393">
        <f t="shared" si="268"/>
        <v>147.33000000000001</v>
      </c>
    </row>
    <row r="3394" spans="1:21" ht="43.5" x14ac:dyDescent="0.35">
      <c r="A3394">
        <v>3487</v>
      </c>
      <c r="B3394" s="3" t="s">
        <v>3486</v>
      </c>
      <c r="C3394" s="3" t="s">
        <v>7597</v>
      </c>
      <c r="D3394" s="6">
        <v>2000</v>
      </c>
      <c r="E3394" s="8">
        <v>2555</v>
      </c>
      <c r="F3394" t="s">
        <v>8218</v>
      </c>
      <c r="G3394" t="s">
        <v>8224</v>
      </c>
      <c r="H3394" t="s">
        <v>8246</v>
      </c>
      <c r="I3394">
        <v>1435185252</v>
      </c>
      <c r="J3394">
        <v>1432593252</v>
      </c>
      <c r="K3394" s="14">
        <f t="shared" si="265"/>
        <v>42149.940416666665</v>
      </c>
      <c r="L3394" s="13">
        <f t="shared" si="264"/>
        <v>2015</v>
      </c>
      <c r="M3394" s="14">
        <f t="shared" si="266"/>
        <v>42179.940416666665</v>
      </c>
      <c r="N3394" t="b">
        <v>0</v>
      </c>
      <c r="O3394">
        <v>66</v>
      </c>
      <c r="P3394" t="b">
        <v>1</v>
      </c>
      <c r="Q3394" t="s">
        <v>8269</v>
      </c>
      <c r="R3394" s="10" t="s">
        <v>8315</v>
      </c>
      <c r="S3394" t="s">
        <v>8316</v>
      </c>
      <c r="T3394">
        <f t="shared" si="267"/>
        <v>128</v>
      </c>
      <c r="U3394">
        <f t="shared" si="268"/>
        <v>38.71</v>
      </c>
    </row>
    <row r="3395" spans="1:21" ht="43.5" x14ac:dyDescent="0.35">
      <c r="A3395">
        <v>3329</v>
      </c>
      <c r="B3395" s="3" t="s">
        <v>3329</v>
      </c>
      <c r="C3395" s="3" t="s">
        <v>7439</v>
      </c>
      <c r="D3395" s="6">
        <v>1000</v>
      </c>
      <c r="E3395" s="8">
        <v>1168</v>
      </c>
      <c r="F3395" t="s">
        <v>8218</v>
      </c>
      <c r="G3395" t="s">
        <v>8224</v>
      </c>
      <c r="H3395" t="s">
        <v>8246</v>
      </c>
      <c r="I3395">
        <v>1406502000</v>
      </c>
      <c r="J3395">
        <v>1405583108</v>
      </c>
      <c r="K3395" s="14">
        <f t="shared" si="265"/>
        <v>41837.323009259257</v>
      </c>
      <c r="L3395" s="13">
        <f t="shared" ref="L3395:L3458" si="269">YEAR(K3395)</f>
        <v>2014</v>
      </c>
      <c r="M3395" s="14">
        <f t="shared" si="266"/>
        <v>41847.958333333336</v>
      </c>
      <c r="N3395" t="b">
        <v>0</v>
      </c>
      <c r="O3395">
        <v>26</v>
      </c>
      <c r="P3395" t="b">
        <v>1</v>
      </c>
      <c r="Q3395" t="s">
        <v>8269</v>
      </c>
      <c r="R3395" s="10" t="s">
        <v>8315</v>
      </c>
      <c r="S3395" t="s">
        <v>8316</v>
      </c>
      <c r="T3395">
        <f t="shared" si="267"/>
        <v>117</v>
      </c>
      <c r="U3395">
        <f t="shared" si="268"/>
        <v>44.92</v>
      </c>
    </row>
    <row r="3396" spans="1:21" ht="43.5" x14ac:dyDescent="0.35">
      <c r="A3396">
        <v>3412</v>
      </c>
      <c r="B3396" s="3" t="s">
        <v>3411</v>
      </c>
      <c r="C3396" s="3" t="s">
        <v>7522</v>
      </c>
      <c r="D3396" s="6">
        <v>3000</v>
      </c>
      <c r="E3396" s="8">
        <v>3000</v>
      </c>
      <c r="F3396" t="s">
        <v>8218</v>
      </c>
      <c r="G3396" t="s">
        <v>8224</v>
      </c>
      <c r="H3396" t="s">
        <v>8246</v>
      </c>
      <c r="I3396">
        <v>1411858862</v>
      </c>
      <c r="J3396">
        <v>1409266862</v>
      </c>
      <c r="K3396" s="14">
        <f t="shared" si="265"/>
        <v>41879.959050925929</v>
      </c>
      <c r="L3396" s="13">
        <f t="shared" si="269"/>
        <v>2014</v>
      </c>
      <c r="M3396" s="14">
        <f t="shared" si="266"/>
        <v>41909.959050925929</v>
      </c>
      <c r="N3396" t="b">
        <v>0</v>
      </c>
      <c r="O3396">
        <v>26</v>
      </c>
      <c r="P3396" t="b">
        <v>1</v>
      </c>
      <c r="Q3396" t="s">
        <v>8269</v>
      </c>
      <c r="R3396" s="10" t="s">
        <v>8315</v>
      </c>
      <c r="S3396" t="s">
        <v>8316</v>
      </c>
      <c r="T3396">
        <f t="shared" si="267"/>
        <v>100</v>
      </c>
      <c r="U3396">
        <f t="shared" si="268"/>
        <v>115.38</v>
      </c>
    </row>
    <row r="3397" spans="1:21" ht="43.5" x14ac:dyDescent="0.35">
      <c r="A3397">
        <v>2818</v>
      </c>
      <c r="B3397" s="3" t="s">
        <v>2818</v>
      </c>
      <c r="C3397" s="3" t="s">
        <v>6928</v>
      </c>
      <c r="D3397" s="6">
        <v>10000</v>
      </c>
      <c r="E3397" s="8">
        <v>10603</v>
      </c>
      <c r="F3397" t="s">
        <v>8218</v>
      </c>
      <c r="G3397" t="s">
        <v>8223</v>
      </c>
      <c r="H3397" t="s">
        <v>8245</v>
      </c>
      <c r="I3397">
        <v>1443018086</v>
      </c>
      <c r="J3397">
        <v>1441290086</v>
      </c>
      <c r="K3397" s="14">
        <f t="shared" si="265"/>
        <v>42250.598217592589</v>
      </c>
      <c r="L3397" s="13">
        <f t="shared" si="269"/>
        <v>2015</v>
      </c>
      <c r="M3397" s="14">
        <f t="shared" si="266"/>
        <v>42270.598217592589</v>
      </c>
      <c r="N3397" t="b">
        <v>0</v>
      </c>
      <c r="O3397">
        <v>102</v>
      </c>
      <c r="P3397" t="b">
        <v>1</v>
      </c>
      <c r="Q3397" t="s">
        <v>8269</v>
      </c>
      <c r="R3397" s="10" t="s">
        <v>8315</v>
      </c>
      <c r="S3397" t="s">
        <v>8316</v>
      </c>
      <c r="T3397">
        <f t="shared" si="267"/>
        <v>106</v>
      </c>
      <c r="U3397">
        <f t="shared" si="268"/>
        <v>103.95</v>
      </c>
    </row>
    <row r="3398" spans="1:21" ht="43.5" x14ac:dyDescent="0.35">
      <c r="A3398">
        <v>3912</v>
      </c>
      <c r="B3398" s="3" t="s">
        <v>3909</v>
      </c>
      <c r="C3398" s="3" t="s">
        <v>8020</v>
      </c>
      <c r="D3398" s="6">
        <v>15000</v>
      </c>
      <c r="E3398" s="8">
        <v>1</v>
      </c>
      <c r="F3398" t="s">
        <v>8220</v>
      </c>
      <c r="G3398" t="s">
        <v>8223</v>
      </c>
      <c r="H3398" t="s">
        <v>8245</v>
      </c>
      <c r="I3398">
        <v>1429936500</v>
      </c>
      <c r="J3398">
        <v>1424759330</v>
      </c>
      <c r="K3398" s="14">
        <f t="shared" si="265"/>
        <v>42059.270023148143</v>
      </c>
      <c r="L3398" s="13">
        <f t="shared" si="269"/>
        <v>2015</v>
      </c>
      <c r="M3398" s="14">
        <f t="shared" si="266"/>
        <v>42119.190972222219</v>
      </c>
      <c r="N3398" t="b">
        <v>0</v>
      </c>
      <c r="O3398">
        <v>1</v>
      </c>
      <c r="P3398" t="b">
        <v>0</v>
      </c>
      <c r="Q3398" t="s">
        <v>8269</v>
      </c>
      <c r="R3398" s="10" t="s">
        <v>8315</v>
      </c>
      <c r="S3398" t="s">
        <v>8316</v>
      </c>
      <c r="T3398">
        <f t="shared" si="267"/>
        <v>0</v>
      </c>
      <c r="U3398">
        <f t="shared" si="268"/>
        <v>1</v>
      </c>
    </row>
    <row r="3399" spans="1:21" ht="43.5" x14ac:dyDescent="0.35">
      <c r="A3399">
        <v>3927</v>
      </c>
      <c r="B3399" s="3" t="s">
        <v>3924</v>
      </c>
      <c r="C3399" s="3" t="s">
        <v>8035</v>
      </c>
      <c r="D3399" s="6">
        <v>2500</v>
      </c>
      <c r="E3399" s="8">
        <v>25</v>
      </c>
      <c r="F3399" t="s">
        <v>8220</v>
      </c>
      <c r="G3399" t="s">
        <v>8224</v>
      </c>
      <c r="H3399" t="s">
        <v>8246</v>
      </c>
      <c r="I3399">
        <v>1407565504</v>
      </c>
      <c r="J3399">
        <v>1404973504</v>
      </c>
      <c r="K3399" s="14">
        <f t="shared" si="265"/>
        <v>41830.267407407409</v>
      </c>
      <c r="L3399" s="13">
        <f t="shared" si="269"/>
        <v>2014</v>
      </c>
      <c r="M3399" s="14">
        <f t="shared" si="266"/>
        <v>41860.267407407409</v>
      </c>
      <c r="N3399" t="b">
        <v>0</v>
      </c>
      <c r="O3399">
        <v>2</v>
      </c>
      <c r="P3399" t="b">
        <v>0</v>
      </c>
      <c r="Q3399" t="s">
        <v>8269</v>
      </c>
      <c r="R3399" s="10" t="s">
        <v>8315</v>
      </c>
      <c r="S3399" t="s">
        <v>8316</v>
      </c>
      <c r="T3399">
        <f t="shared" si="267"/>
        <v>1</v>
      </c>
      <c r="U3399">
        <f t="shared" si="268"/>
        <v>12.5</v>
      </c>
    </row>
    <row r="3400" spans="1:21" ht="43.5" x14ac:dyDescent="0.35">
      <c r="A3400">
        <v>2861</v>
      </c>
      <c r="B3400" s="3" t="s">
        <v>2861</v>
      </c>
      <c r="C3400" s="3" t="s">
        <v>6971</v>
      </c>
      <c r="D3400" s="6">
        <v>250</v>
      </c>
      <c r="E3400" s="8">
        <v>80</v>
      </c>
      <c r="F3400" t="s">
        <v>8220</v>
      </c>
      <c r="G3400" t="s">
        <v>8225</v>
      </c>
      <c r="H3400" t="s">
        <v>8247</v>
      </c>
      <c r="I3400">
        <v>1443103848</v>
      </c>
      <c r="J3400">
        <v>1441894248</v>
      </c>
      <c r="K3400" s="14">
        <f t="shared" si="265"/>
        <v>42257.590833333335</v>
      </c>
      <c r="L3400" s="13">
        <f t="shared" si="269"/>
        <v>2015</v>
      </c>
      <c r="M3400" s="14">
        <f t="shared" si="266"/>
        <v>42271.590833333335</v>
      </c>
      <c r="N3400" t="b">
        <v>0</v>
      </c>
      <c r="O3400">
        <v>3</v>
      </c>
      <c r="P3400" t="b">
        <v>0</v>
      </c>
      <c r="Q3400" t="s">
        <v>8269</v>
      </c>
      <c r="R3400" s="10" t="s">
        <v>8315</v>
      </c>
      <c r="S3400" t="s">
        <v>8316</v>
      </c>
      <c r="T3400">
        <f t="shared" si="267"/>
        <v>32</v>
      </c>
      <c r="U3400">
        <f t="shared" si="268"/>
        <v>26.67</v>
      </c>
    </row>
    <row r="3401" spans="1:21" ht="43.5" x14ac:dyDescent="0.35">
      <c r="A3401">
        <v>4075</v>
      </c>
      <c r="B3401" s="3" t="s">
        <v>4071</v>
      </c>
      <c r="C3401" s="3" t="s">
        <v>8178</v>
      </c>
      <c r="D3401" s="6">
        <v>2000</v>
      </c>
      <c r="E3401" s="8">
        <v>576</v>
      </c>
      <c r="F3401" t="s">
        <v>8220</v>
      </c>
      <c r="G3401" t="s">
        <v>8224</v>
      </c>
      <c r="H3401" t="s">
        <v>8246</v>
      </c>
      <c r="I3401">
        <v>1404149280</v>
      </c>
      <c r="J3401">
        <v>1400547969</v>
      </c>
      <c r="K3401" s="14">
        <f t="shared" si="265"/>
        <v>41779.045937499999</v>
      </c>
      <c r="L3401" s="13">
        <f t="shared" si="269"/>
        <v>2014</v>
      </c>
      <c r="M3401" s="14">
        <f t="shared" si="266"/>
        <v>41820.727777777778</v>
      </c>
      <c r="N3401" t="b">
        <v>0</v>
      </c>
      <c r="O3401">
        <v>13</v>
      </c>
      <c r="P3401" t="b">
        <v>0</v>
      </c>
      <c r="Q3401" t="s">
        <v>8269</v>
      </c>
      <c r="R3401" s="10" t="s">
        <v>8315</v>
      </c>
      <c r="S3401" t="s">
        <v>8316</v>
      </c>
      <c r="T3401">
        <f t="shared" si="267"/>
        <v>29</v>
      </c>
      <c r="U3401">
        <f t="shared" si="268"/>
        <v>44.31</v>
      </c>
    </row>
    <row r="3402" spans="1:21" ht="43.5" x14ac:dyDescent="0.35">
      <c r="A3402">
        <v>4011</v>
      </c>
      <c r="B3402" s="3" t="s">
        <v>4007</v>
      </c>
      <c r="C3402" s="3" t="s">
        <v>8116</v>
      </c>
      <c r="D3402" s="6">
        <v>250</v>
      </c>
      <c r="E3402" s="8">
        <v>19</v>
      </c>
      <c r="F3402" t="s">
        <v>8220</v>
      </c>
      <c r="G3402" t="s">
        <v>8224</v>
      </c>
      <c r="H3402" t="s">
        <v>8246</v>
      </c>
      <c r="I3402">
        <v>1422450278</v>
      </c>
      <c r="J3402">
        <v>1419858278</v>
      </c>
      <c r="K3402" s="14">
        <f t="shared" ref="K3402:K3465" si="270">(((J3402/60)/60)/24)+DATE(1970,1,1)</f>
        <v>42002.54488425926</v>
      </c>
      <c r="L3402" s="13">
        <f t="shared" si="269"/>
        <v>2014</v>
      </c>
      <c r="M3402" s="14">
        <f t="shared" ref="M3402:M3465" si="271">(((I3402/60)/60)/24)+DATE(1970,1,1)</f>
        <v>42032.54488425926</v>
      </c>
      <c r="N3402" t="b">
        <v>0</v>
      </c>
      <c r="O3402">
        <v>4</v>
      </c>
      <c r="P3402" t="b">
        <v>0</v>
      </c>
      <c r="Q3402" t="s">
        <v>8269</v>
      </c>
      <c r="R3402" s="10" t="s">
        <v>8315</v>
      </c>
      <c r="S3402" t="s">
        <v>8316</v>
      </c>
      <c r="T3402">
        <f t="shared" ref="T3402:T3465" si="272">ROUND(E3402/D3402*100,0)</f>
        <v>8</v>
      </c>
      <c r="U3402">
        <f t="shared" ref="U3402:U3465" si="273">IFERROR(ROUND(E3402/O3402,2),0)</f>
        <v>4.75</v>
      </c>
    </row>
    <row r="3403" spans="1:21" ht="43.5" x14ac:dyDescent="0.35">
      <c r="A3403">
        <v>2844</v>
      </c>
      <c r="B3403" s="3" t="s">
        <v>2844</v>
      </c>
      <c r="C3403" s="3" t="s">
        <v>6954</v>
      </c>
      <c r="D3403" s="6">
        <v>550</v>
      </c>
      <c r="E3403" s="8">
        <v>30</v>
      </c>
      <c r="F3403" t="s">
        <v>8220</v>
      </c>
      <c r="G3403" t="s">
        <v>8238</v>
      </c>
      <c r="H3403" t="s">
        <v>8248</v>
      </c>
      <c r="I3403">
        <v>1483535180</v>
      </c>
      <c r="J3403">
        <v>1480943180</v>
      </c>
      <c r="K3403" s="14">
        <f t="shared" si="270"/>
        <v>42709.546064814815</v>
      </c>
      <c r="L3403" s="13">
        <f t="shared" si="269"/>
        <v>2016</v>
      </c>
      <c r="M3403" s="14">
        <f t="shared" si="271"/>
        <v>42739.546064814815</v>
      </c>
      <c r="N3403" t="b">
        <v>0</v>
      </c>
      <c r="O3403">
        <v>1</v>
      </c>
      <c r="P3403" t="b">
        <v>0</v>
      </c>
      <c r="Q3403" t="s">
        <v>8269</v>
      </c>
      <c r="R3403" s="10" t="s">
        <v>8315</v>
      </c>
      <c r="S3403" t="s">
        <v>8316</v>
      </c>
      <c r="T3403">
        <f t="shared" si="272"/>
        <v>5</v>
      </c>
      <c r="U3403">
        <f t="shared" si="273"/>
        <v>30</v>
      </c>
    </row>
    <row r="3404" spans="1:21" ht="43.5" x14ac:dyDescent="0.35">
      <c r="A3404">
        <v>3149</v>
      </c>
      <c r="B3404" s="3" t="s">
        <v>3149</v>
      </c>
      <c r="C3404" s="3" t="s">
        <v>7259</v>
      </c>
      <c r="D3404" s="6">
        <v>1250</v>
      </c>
      <c r="E3404" s="8">
        <v>1300</v>
      </c>
      <c r="F3404" t="s">
        <v>8218</v>
      </c>
      <c r="G3404" t="s">
        <v>8223</v>
      </c>
      <c r="H3404" t="s">
        <v>8245</v>
      </c>
      <c r="I3404">
        <v>1354845600</v>
      </c>
      <c r="J3404">
        <v>1352766300</v>
      </c>
      <c r="K3404" s="14">
        <f t="shared" si="270"/>
        <v>41226.017361111109</v>
      </c>
      <c r="L3404" s="13">
        <f t="shared" si="269"/>
        <v>2012</v>
      </c>
      <c r="M3404" s="14">
        <f t="shared" si="271"/>
        <v>41250.083333333336</v>
      </c>
      <c r="N3404" t="b">
        <v>1</v>
      </c>
      <c r="O3404">
        <v>25</v>
      </c>
      <c r="P3404" t="b">
        <v>1</v>
      </c>
      <c r="Q3404" t="s">
        <v>8269</v>
      </c>
      <c r="R3404" s="10" t="s">
        <v>8315</v>
      </c>
      <c r="S3404" t="s">
        <v>8316</v>
      </c>
      <c r="T3404">
        <f t="shared" si="272"/>
        <v>104</v>
      </c>
      <c r="U3404">
        <f t="shared" si="273"/>
        <v>52</v>
      </c>
    </row>
    <row r="3405" spans="1:21" ht="29" x14ac:dyDescent="0.35">
      <c r="A3405">
        <v>3264</v>
      </c>
      <c r="B3405" s="3" t="s">
        <v>3264</v>
      </c>
      <c r="C3405" s="3" t="s">
        <v>7374</v>
      </c>
      <c r="D3405" s="6">
        <v>2500</v>
      </c>
      <c r="E3405" s="8">
        <v>2575</v>
      </c>
      <c r="F3405" t="s">
        <v>8218</v>
      </c>
      <c r="G3405" t="s">
        <v>8223</v>
      </c>
      <c r="H3405" t="s">
        <v>8245</v>
      </c>
      <c r="I3405">
        <v>1422482400</v>
      </c>
      <c r="J3405">
        <v>1421089938</v>
      </c>
      <c r="K3405" s="14">
        <f t="shared" si="270"/>
        <v>42016.800208333334</v>
      </c>
      <c r="L3405" s="13">
        <f t="shared" si="269"/>
        <v>2015</v>
      </c>
      <c r="M3405" s="14">
        <f t="shared" si="271"/>
        <v>42032.916666666672</v>
      </c>
      <c r="N3405" t="b">
        <v>1</v>
      </c>
      <c r="O3405">
        <v>49</v>
      </c>
      <c r="P3405" t="b">
        <v>1</v>
      </c>
      <c r="Q3405" t="s">
        <v>8269</v>
      </c>
      <c r="R3405" s="10" t="s">
        <v>8315</v>
      </c>
      <c r="S3405" t="s">
        <v>8316</v>
      </c>
      <c r="T3405">
        <f t="shared" si="272"/>
        <v>103</v>
      </c>
      <c r="U3405">
        <f t="shared" si="273"/>
        <v>52.55</v>
      </c>
    </row>
    <row r="3406" spans="1:21" ht="43.5" x14ac:dyDescent="0.35">
      <c r="A3406">
        <v>3260</v>
      </c>
      <c r="B3406" s="3" t="s">
        <v>3260</v>
      </c>
      <c r="C3406" s="3" t="s">
        <v>7370</v>
      </c>
      <c r="D3406" s="6">
        <v>5000</v>
      </c>
      <c r="E3406" s="8">
        <v>5462</v>
      </c>
      <c r="F3406" t="s">
        <v>8218</v>
      </c>
      <c r="G3406" t="s">
        <v>8223</v>
      </c>
      <c r="H3406" t="s">
        <v>8245</v>
      </c>
      <c r="I3406">
        <v>1448903318</v>
      </c>
      <c r="J3406">
        <v>1445875718</v>
      </c>
      <c r="K3406" s="14">
        <f t="shared" si="270"/>
        <v>42303.672662037032</v>
      </c>
      <c r="L3406" s="13">
        <f t="shared" si="269"/>
        <v>2015</v>
      </c>
      <c r="M3406" s="14">
        <f t="shared" si="271"/>
        <v>42338.714328703703</v>
      </c>
      <c r="N3406" t="b">
        <v>1</v>
      </c>
      <c r="O3406">
        <v>73</v>
      </c>
      <c r="P3406" t="b">
        <v>1</v>
      </c>
      <c r="Q3406" t="s">
        <v>8269</v>
      </c>
      <c r="R3406" s="10" t="s">
        <v>8315</v>
      </c>
      <c r="S3406" t="s">
        <v>8316</v>
      </c>
      <c r="T3406">
        <f t="shared" si="272"/>
        <v>109</v>
      </c>
      <c r="U3406">
        <f t="shared" si="273"/>
        <v>74.819999999999993</v>
      </c>
    </row>
    <row r="3407" spans="1:21" ht="43.5" x14ac:dyDescent="0.35">
      <c r="A3407">
        <v>3609</v>
      </c>
      <c r="B3407" s="3" t="s">
        <v>3608</v>
      </c>
      <c r="C3407" s="3" t="s">
        <v>7719</v>
      </c>
      <c r="D3407" s="6">
        <v>1960</v>
      </c>
      <c r="E3407" s="8">
        <v>3005</v>
      </c>
      <c r="F3407" t="s">
        <v>8218</v>
      </c>
      <c r="G3407" t="s">
        <v>8224</v>
      </c>
      <c r="H3407" t="s">
        <v>8246</v>
      </c>
      <c r="I3407">
        <v>1459378085</v>
      </c>
      <c r="J3407">
        <v>1456789685</v>
      </c>
      <c r="K3407" s="14">
        <f t="shared" si="270"/>
        <v>42429.991724537031</v>
      </c>
      <c r="L3407" s="13">
        <f t="shared" si="269"/>
        <v>2016</v>
      </c>
      <c r="M3407" s="14">
        <f t="shared" si="271"/>
        <v>42459.950057870374</v>
      </c>
      <c r="N3407" t="b">
        <v>0</v>
      </c>
      <c r="O3407">
        <v>21</v>
      </c>
      <c r="P3407" t="b">
        <v>1</v>
      </c>
      <c r="Q3407" t="s">
        <v>8269</v>
      </c>
      <c r="R3407" s="10" t="s">
        <v>8315</v>
      </c>
      <c r="S3407" t="s">
        <v>8316</v>
      </c>
      <c r="T3407">
        <f t="shared" si="272"/>
        <v>153</v>
      </c>
      <c r="U3407">
        <f t="shared" si="273"/>
        <v>143.1</v>
      </c>
    </row>
    <row r="3408" spans="1:21" ht="29" x14ac:dyDescent="0.35">
      <c r="A3408">
        <v>3281</v>
      </c>
      <c r="B3408" s="3" t="s">
        <v>3281</v>
      </c>
      <c r="C3408" s="3" t="s">
        <v>7391</v>
      </c>
      <c r="D3408" s="6">
        <v>5000</v>
      </c>
      <c r="E3408" s="8">
        <v>6080</v>
      </c>
      <c r="F3408" t="s">
        <v>8218</v>
      </c>
      <c r="G3408" t="s">
        <v>8223</v>
      </c>
      <c r="H3408" t="s">
        <v>8245</v>
      </c>
      <c r="I3408">
        <v>1441153705</v>
      </c>
      <c r="J3408">
        <v>1438561705</v>
      </c>
      <c r="K3408" s="14">
        <f t="shared" si="270"/>
        <v>42219.019733796296</v>
      </c>
      <c r="L3408" s="13">
        <f t="shared" si="269"/>
        <v>2015</v>
      </c>
      <c r="M3408" s="14">
        <f t="shared" si="271"/>
        <v>42249.019733796296</v>
      </c>
      <c r="N3408" t="b">
        <v>0</v>
      </c>
      <c r="O3408">
        <v>47</v>
      </c>
      <c r="P3408" t="b">
        <v>1</v>
      </c>
      <c r="Q3408" t="s">
        <v>8269</v>
      </c>
      <c r="R3408" s="10" t="s">
        <v>8315</v>
      </c>
      <c r="S3408" t="s">
        <v>8316</v>
      </c>
      <c r="T3408">
        <f t="shared" si="272"/>
        <v>122</v>
      </c>
      <c r="U3408">
        <f t="shared" si="273"/>
        <v>129.36000000000001</v>
      </c>
    </row>
    <row r="3409" spans="1:21" ht="43.5" x14ac:dyDescent="0.35">
      <c r="A3409">
        <v>3209</v>
      </c>
      <c r="B3409" s="3" t="s">
        <v>3209</v>
      </c>
      <c r="C3409" s="3" t="s">
        <v>7319</v>
      </c>
      <c r="D3409" s="6">
        <v>9500</v>
      </c>
      <c r="E3409" s="8">
        <v>11335.7</v>
      </c>
      <c r="F3409" t="s">
        <v>8218</v>
      </c>
      <c r="G3409" t="s">
        <v>8223</v>
      </c>
      <c r="H3409" t="s">
        <v>8245</v>
      </c>
      <c r="I3409">
        <v>1403305200</v>
      </c>
      <c r="J3409">
        <v>1400512658</v>
      </c>
      <c r="K3409" s="14">
        <f t="shared" si="270"/>
        <v>41778.637245370373</v>
      </c>
      <c r="L3409" s="13">
        <f t="shared" si="269"/>
        <v>2014</v>
      </c>
      <c r="M3409" s="14">
        <f t="shared" si="271"/>
        <v>41810.958333333336</v>
      </c>
      <c r="N3409" t="b">
        <v>1</v>
      </c>
      <c r="O3409">
        <v>226</v>
      </c>
      <c r="P3409" t="b">
        <v>1</v>
      </c>
      <c r="Q3409" t="s">
        <v>8269</v>
      </c>
      <c r="R3409" s="10" t="s">
        <v>8315</v>
      </c>
      <c r="S3409" t="s">
        <v>8316</v>
      </c>
      <c r="T3409">
        <f t="shared" si="272"/>
        <v>119</v>
      </c>
      <c r="U3409">
        <f t="shared" si="273"/>
        <v>50.16</v>
      </c>
    </row>
    <row r="3410" spans="1:21" ht="43.5" x14ac:dyDescent="0.35">
      <c r="A3410">
        <v>3340</v>
      </c>
      <c r="B3410" s="3" t="s">
        <v>3340</v>
      </c>
      <c r="C3410" s="3" t="s">
        <v>7450</v>
      </c>
      <c r="D3410" s="6">
        <v>3000</v>
      </c>
      <c r="E3410" s="8">
        <v>4145</v>
      </c>
      <c r="F3410" t="s">
        <v>8218</v>
      </c>
      <c r="G3410" t="s">
        <v>8223</v>
      </c>
      <c r="H3410" t="s">
        <v>8245</v>
      </c>
      <c r="I3410">
        <v>1481066554</v>
      </c>
      <c r="J3410">
        <v>1478906554</v>
      </c>
      <c r="K3410" s="14">
        <f t="shared" si="270"/>
        <v>42685.974004629628</v>
      </c>
      <c r="L3410" s="13">
        <f t="shared" si="269"/>
        <v>2016</v>
      </c>
      <c r="M3410" s="14">
        <f t="shared" si="271"/>
        <v>42710.974004629628</v>
      </c>
      <c r="N3410" t="b">
        <v>0</v>
      </c>
      <c r="O3410">
        <v>38</v>
      </c>
      <c r="P3410" t="b">
        <v>1</v>
      </c>
      <c r="Q3410" t="s">
        <v>8269</v>
      </c>
      <c r="R3410" s="10" t="s">
        <v>8315</v>
      </c>
      <c r="S3410" t="s">
        <v>8316</v>
      </c>
      <c r="T3410">
        <f t="shared" si="272"/>
        <v>138</v>
      </c>
      <c r="U3410">
        <f t="shared" si="273"/>
        <v>109.08</v>
      </c>
    </row>
    <row r="3411" spans="1:21" ht="43.5" x14ac:dyDescent="0.35">
      <c r="A3411">
        <v>3473</v>
      </c>
      <c r="B3411" s="3" t="s">
        <v>3472</v>
      </c>
      <c r="C3411" s="3" t="s">
        <v>7583</v>
      </c>
      <c r="D3411" s="6">
        <v>4900</v>
      </c>
      <c r="E3411" s="8">
        <v>4900</v>
      </c>
      <c r="F3411" t="s">
        <v>8218</v>
      </c>
      <c r="G3411" t="s">
        <v>8223</v>
      </c>
      <c r="H3411" t="s">
        <v>8245</v>
      </c>
      <c r="I3411">
        <v>1426883220</v>
      </c>
      <c r="J3411">
        <v>1425067296</v>
      </c>
      <c r="K3411" s="14">
        <f t="shared" si="270"/>
        <v>42062.834444444445</v>
      </c>
      <c r="L3411" s="13">
        <f t="shared" si="269"/>
        <v>2015</v>
      </c>
      <c r="M3411" s="14">
        <f t="shared" si="271"/>
        <v>42083.852083333331</v>
      </c>
      <c r="N3411" t="b">
        <v>0</v>
      </c>
      <c r="O3411">
        <v>33</v>
      </c>
      <c r="P3411" t="b">
        <v>1</v>
      </c>
      <c r="Q3411" t="s">
        <v>8269</v>
      </c>
      <c r="R3411" s="10" t="s">
        <v>8315</v>
      </c>
      <c r="S3411" t="s">
        <v>8316</v>
      </c>
      <c r="T3411">
        <f t="shared" si="272"/>
        <v>100</v>
      </c>
      <c r="U3411">
        <f t="shared" si="273"/>
        <v>148.47999999999999</v>
      </c>
    </row>
    <row r="3412" spans="1:21" ht="43.5" x14ac:dyDescent="0.35">
      <c r="A3412">
        <v>3438</v>
      </c>
      <c r="B3412" s="3" t="s">
        <v>3437</v>
      </c>
      <c r="C3412" s="3" t="s">
        <v>7548</v>
      </c>
      <c r="D3412" s="6">
        <v>2500</v>
      </c>
      <c r="E3412" s="8">
        <v>2605</v>
      </c>
      <c r="F3412" t="s">
        <v>8218</v>
      </c>
      <c r="G3412" t="s">
        <v>8224</v>
      </c>
      <c r="H3412" t="s">
        <v>8246</v>
      </c>
      <c r="I3412">
        <v>1430600400</v>
      </c>
      <c r="J3412">
        <v>1428358567</v>
      </c>
      <c r="K3412" s="14">
        <f t="shared" si="270"/>
        <v>42100.927858796291</v>
      </c>
      <c r="L3412" s="13">
        <f t="shared" si="269"/>
        <v>2015</v>
      </c>
      <c r="M3412" s="14">
        <f t="shared" si="271"/>
        <v>42126.875</v>
      </c>
      <c r="N3412" t="b">
        <v>0</v>
      </c>
      <c r="O3412">
        <v>14</v>
      </c>
      <c r="P3412" t="b">
        <v>1</v>
      </c>
      <c r="Q3412" t="s">
        <v>8269</v>
      </c>
      <c r="R3412" s="10" t="s">
        <v>8315</v>
      </c>
      <c r="S3412" t="s">
        <v>8316</v>
      </c>
      <c r="T3412">
        <f t="shared" si="272"/>
        <v>104</v>
      </c>
      <c r="U3412">
        <f t="shared" si="273"/>
        <v>186.07</v>
      </c>
    </row>
    <row r="3413" spans="1:21" ht="58" x14ac:dyDescent="0.35">
      <c r="A3413">
        <v>3903</v>
      </c>
      <c r="B3413" s="3" t="s">
        <v>3900</v>
      </c>
      <c r="C3413" s="3" t="s">
        <v>8011</v>
      </c>
      <c r="D3413" s="6">
        <v>1500</v>
      </c>
      <c r="E3413" s="8">
        <v>0</v>
      </c>
      <c r="F3413" t="s">
        <v>8220</v>
      </c>
      <c r="G3413" t="s">
        <v>8223</v>
      </c>
      <c r="H3413" t="s">
        <v>8245</v>
      </c>
      <c r="I3413">
        <v>1439581080</v>
      </c>
      <c r="J3413">
        <v>1435709765</v>
      </c>
      <c r="K3413" s="14">
        <f t="shared" si="270"/>
        <v>42186.01116898148</v>
      </c>
      <c r="L3413" s="13">
        <f t="shared" si="269"/>
        <v>2015</v>
      </c>
      <c r="M3413" s="14">
        <f t="shared" si="271"/>
        <v>42230.818055555559</v>
      </c>
      <c r="N3413" t="b">
        <v>0</v>
      </c>
      <c r="O3413">
        <v>0</v>
      </c>
      <c r="P3413" t="b">
        <v>0</v>
      </c>
      <c r="Q3413" t="s">
        <v>8269</v>
      </c>
      <c r="R3413" s="10" t="s">
        <v>8315</v>
      </c>
      <c r="S3413" t="s">
        <v>8316</v>
      </c>
      <c r="T3413">
        <f t="shared" si="272"/>
        <v>0</v>
      </c>
      <c r="U3413">
        <f t="shared" si="273"/>
        <v>0</v>
      </c>
    </row>
    <row r="3414" spans="1:21" ht="43.5" x14ac:dyDescent="0.35">
      <c r="A3414">
        <v>3671</v>
      </c>
      <c r="B3414" s="3" t="s">
        <v>3668</v>
      </c>
      <c r="C3414" s="3" t="s">
        <v>7781</v>
      </c>
      <c r="D3414" s="6">
        <v>3500</v>
      </c>
      <c r="E3414" s="8">
        <v>3530</v>
      </c>
      <c r="F3414" t="s">
        <v>8218</v>
      </c>
      <c r="G3414" t="s">
        <v>8223</v>
      </c>
      <c r="H3414" t="s">
        <v>8245</v>
      </c>
      <c r="I3414">
        <v>1405915140</v>
      </c>
      <c r="J3414">
        <v>1404140667</v>
      </c>
      <c r="K3414" s="14">
        <f t="shared" si="270"/>
        <v>41820.62809027778</v>
      </c>
      <c r="L3414" s="13">
        <f t="shared" si="269"/>
        <v>2014</v>
      </c>
      <c r="M3414" s="14">
        <f t="shared" si="271"/>
        <v>41841.165972222225</v>
      </c>
      <c r="N3414" t="b">
        <v>0</v>
      </c>
      <c r="O3414">
        <v>40</v>
      </c>
      <c r="P3414" t="b">
        <v>1</v>
      </c>
      <c r="Q3414" t="s">
        <v>8269</v>
      </c>
      <c r="R3414" s="10" t="s">
        <v>8315</v>
      </c>
      <c r="S3414" t="s">
        <v>8316</v>
      </c>
      <c r="T3414">
        <f t="shared" si="272"/>
        <v>101</v>
      </c>
      <c r="U3414">
        <f t="shared" si="273"/>
        <v>88.25</v>
      </c>
    </row>
    <row r="3415" spans="1:21" ht="58" x14ac:dyDescent="0.35">
      <c r="A3415">
        <v>4099</v>
      </c>
      <c r="B3415" s="3" t="s">
        <v>4095</v>
      </c>
      <c r="C3415" s="3" t="s">
        <v>8202</v>
      </c>
      <c r="D3415" s="6">
        <v>4500</v>
      </c>
      <c r="E3415" s="8">
        <v>50</v>
      </c>
      <c r="F3415" t="s">
        <v>8220</v>
      </c>
      <c r="G3415" t="s">
        <v>8223</v>
      </c>
      <c r="H3415" t="s">
        <v>8245</v>
      </c>
      <c r="I3415">
        <v>1472847873</v>
      </c>
      <c r="J3415">
        <v>1468959873</v>
      </c>
      <c r="K3415" s="14">
        <f t="shared" si="270"/>
        <v>42570.850381944445</v>
      </c>
      <c r="L3415" s="13">
        <f t="shared" si="269"/>
        <v>2016</v>
      </c>
      <c r="M3415" s="14">
        <f t="shared" si="271"/>
        <v>42615.850381944445</v>
      </c>
      <c r="N3415" t="b">
        <v>0</v>
      </c>
      <c r="O3415">
        <v>1</v>
      </c>
      <c r="P3415" t="b">
        <v>0</v>
      </c>
      <c r="Q3415" t="s">
        <v>8269</v>
      </c>
      <c r="R3415" s="10" t="s">
        <v>8315</v>
      </c>
      <c r="S3415" t="s">
        <v>8316</v>
      </c>
      <c r="T3415">
        <f t="shared" si="272"/>
        <v>1</v>
      </c>
      <c r="U3415">
        <f t="shared" si="273"/>
        <v>50</v>
      </c>
    </row>
    <row r="3416" spans="1:21" ht="29" x14ac:dyDescent="0.35">
      <c r="A3416">
        <v>3720</v>
      </c>
      <c r="B3416" s="3" t="s">
        <v>3717</v>
      </c>
      <c r="C3416" s="3" t="s">
        <v>7830</v>
      </c>
      <c r="D3416" s="6">
        <v>3300</v>
      </c>
      <c r="E3416" s="8">
        <v>3449</v>
      </c>
      <c r="F3416" t="s">
        <v>8218</v>
      </c>
      <c r="G3416" t="s">
        <v>8223</v>
      </c>
      <c r="H3416" t="s">
        <v>8245</v>
      </c>
      <c r="I3416">
        <v>1435881006</v>
      </c>
      <c r="J3416">
        <v>1433980206</v>
      </c>
      <c r="K3416" s="14">
        <f t="shared" si="270"/>
        <v>42165.993125000001</v>
      </c>
      <c r="L3416" s="13">
        <f t="shared" si="269"/>
        <v>2015</v>
      </c>
      <c r="M3416" s="14">
        <f t="shared" si="271"/>
        <v>42187.993125000001</v>
      </c>
      <c r="N3416" t="b">
        <v>0</v>
      </c>
      <c r="O3416">
        <v>40</v>
      </c>
      <c r="P3416" t="b">
        <v>1</v>
      </c>
      <c r="Q3416" t="s">
        <v>8269</v>
      </c>
      <c r="R3416" s="10" t="s">
        <v>8315</v>
      </c>
      <c r="S3416" t="s">
        <v>8316</v>
      </c>
      <c r="T3416">
        <f t="shared" si="272"/>
        <v>105</v>
      </c>
      <c r="U3416">
        <f t="shared" si="273"/>
        <v>86.23</v>
      </c>
    </row>
    <row r="3417" spans="1:21" ht="43.5" x14ac:dyDescent="0.35">
      <c r="A3417">
        <v>2835</v>
      </c>
      <c r="B3417" s="3" t="s">
        <v>2835</v>
      </c>
      <c r="C3417" s="3" t="s">
        <v>6945</v>
      </c>
      <c r="D3417" s="6">
        <v>1000</v>
      </c>
      <c r="E3417" s="8">
        <v>1870.99</v>
      </c>
      <c r="F3417" t="s">
        <v>8218</v>
      </c>
      <c r="G3417" t="s">
        <v>8224</v>
      </c>
      <c r="H3417" t="s">
        <v>8246</v>
      </c>
      <c r="I3417">
        <v>1449273600</v>
      </c>
      <c r="J3417">
        <v>1446742417</v>
      </c>
      <c r="K3417" s="14">
        <f t="shared" si="270"/>
        <v>42313.703900462962</v>
      </c>
      <c r="L3417" s="13">
        <f t="shared" si="269"/>
        <v>2015</v>
      </c>
      <c r="M3417" s="14">
        <f t="shared" si="271"/>
        <v>42343</v>
      </c>
      <c r="N3417" t="b">
        <v>0</v>
      </c>
      <c r="O3417">
        <v>93</v>
      </c>
      <c r="P3417" t="b">
        <v>1</v>
      </c>
      <c r="Q3417" t="s">
        <v>8269</v>
      </c>
      <c r="R3417" s="10" t="s">
        <v>8315</v>
      </c>
      <c r="S3417" t="s">
        <v>8316</v>
      </c>
      <c r="T3417">
        <f t="shared" si="272"/>
        <v>187</v>
      </c>
      <c r="U3417">
        <f t="shared" si="273"/>
        <v>20.12</v>
      </c>
    </row>
    <row r="3418" spans="1:21" ht="43.5" x14ac:dyDescent="0.35">
      <c r="A3418">
        <v>3733</v>
      </c>
      <c r="B3418" s="3" t="s">
        <v>3730</v>
      </c>
      <c r="C3418" s="3" t="s">
        <v>7843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1429396200</v>
      </c>
      <c r="J3418">
        <v>1428539708</v>
      </c>
      <c r="K3418" s="14">
        <f t="shared" si="270"/>
        <v>42103.024398148147</v>
      </c>
      <c r="L3418" s="13">
        <f t="shared" si="269"/>
        <v>2015</v>
      </c>
      <c r="M3418" s="14">
        <f t="shared" si="271"/>
        <v>42112.9375</v>
      </c>
      <c r="N3418" t="b">
        <v>0</v>
      </c>
      <c r="O3418">
        <v>0</v>
      </c>
      <c r="P3418" t="b">
        <v>0</v>
      </c>
      <c r="Q3418" t="s">
        <v>8269</v>
      </c>
      <c r="R3418" s="10" t="s">
        <v>8315</v>
      </c>
      <c r="S3418" t="s">
        <v>8316</v>
      </c>
      <c r="T3418">
        <f t="shared" si="272"/>
        <v>0</v>
      </c>
      <c r="U3418">
        <f t="shared" si="273"/>
        <v>0</v>
      </c>
    </row>
    <row r="3419" spans="1:21" ht="43.5" x14ac:dyDescent="0.35">
      <c r="A3419">
        <v>3259</v>
      </c>
      <c r="B3419" s="3" t="s">
        <v>3259</v>
      </c>
      <c r="C3419" s="3" t="s">
        <v>7369</v>
      </c>
      <c r="D3419" s="6">
        <v>23000</v>
      </c>
      <c r="E3419" s="8">
        <v>24418.6</v>
      </c>
      <c r="F3419" t="s">
        <v>8218</v>
      </c>
      <c r="G3419" t="s">
        <v>8223</v>
      </c>
      <c r="H3419" t="s">
        <v>8245</v>
      </c>
      <c r="I3419">
        <v>1475294340</v>
      </c>
      <c r="J3419">
        <v>1472753745</v>
      </c>
      <c r="K3419" s="14">
        <f t="shared" si="270"/>
        <v>42614.760937500003</v>
      </c>
      <c r="L3419" s="13">
        <f t="shared" si="269"/>
        <v>2016</v>
      </c>
      <c r="M3419" s="14">
        <f t="shared" si="271"/>
        <v>42644.165972222225</v>
      </c>
      <c r="N3419" t="b">
        <v>1</v>
      </c>
      <c r="O3419">
        <v>97</v>
      </c>
      <c r="P3419" t="b">
        <v>1</v>
      </c>
      <c r="Q3419" t="s">
        <v>8269</v>
      </c>
      <c r="R3419" s="10" t="s">
        <v>8315</v>
      </c>
      <c r="S3419" t="s">
        <v>8316</v>
      </c>
      <c r="T3419">
        <f t="shared" si="272"/>
        <v>106</v>
      </c>
      <c r="U3419">
        <f t="shared" si="273"/>
        <v>251.74</v>
      </c>
    </row>
    <row r="3420" spans="1:21" ht="43.5" x14ac:dyDescent="0.35">
      <c r="A3420">
        <v>2874</v>
      </c>
      <c r="B3420" s="3" t="s">
        <v>2874</v>
      </c>
      <c r="C3420" s="3" t="s">
        <v>6984</v>
      </c>
      <c r="D3420" s="6">
        <v>5000</v>
      </c>
      <c r="E3420" s="8">
        <v>271</v>
      </c>
      <c r="F3420" t="s">
        <v>8220</v>
      </c>
      <c r="G3420" t="s">
        <v>8223</v>
      </c>
      <c r="H3420" t="s">
        <v>8245</v>
      </c>
      <c r="I3420">
        <v>1484684186</v>
      </c>
      <c r="J3420">
        <v>1482092186</v>
      </c>
      <c r="K3420" s="14">
        <f t="shared" si="270"/>
        <v>42722.84474537037</v>
      </c>
      <c r="L3420" s="13">
        <f t="shared" si="269"/>
        <v>2016</v>
      </c>
      <c r="M3420" s="14">
        <f t="shared" si="271"/>
        <v>42752.84474537037</v>
      </c>
      <c r="N3420" t="b">
        <v>0</v>
      </c>
      <c r="O3420">
        <v>3</v>
      </c>
      <c r="P3420" t="b">
        <v>0</v>
      </c>
      <c r="Q3420" t="s">
        <v>8269</v>
      </c>
      <c r="R3420" s="10" t="s">
        <v>8315</v>
      </c>
      <c r="S3420" t="s">
        <v>8316</v>
      </c>
      <c r="T3420">
        <f t="shared" si="272"/>
        <v>5</v>
      </c>
      <c r="U3420">
        <f t="shared" si="273"/>
        <v>90.33</v>
      </c>
    </row>
    <row r="3421" spans="1:21" ht="43.5" x14ac:dyDescent="0.35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s="14">
        <f t="shared" si="270"/>
        <v>41808.669571759259</v>
      </c>
      <c r="L3421" s="13">
        <f t="shared" si="269"/>
        <v>2014</v>
      </c>
      <c r="M3421" s="14">
        <f t="shared" si="271"/>
        <v>41838.669571759259</v>
      </c>
      <c r="N3421" t="b">
        <v>0</v>
      </c>
      <c r="O3421">
        <v>91</v>
      </c>
      <c r="P3421" t="b">
        <v>1</v>
      </c>
      <c r="Q3421" t="s">
        <v>8269</v>
      </c>
      <c r="R3421" s="10" t="s">
        <v>8315</v>
      </c>
      <c r="S3421" t="s">
        <v>8316</v>
      </c>
      <c r="T3421">
        <f t="shared" si="272"/>
        <v>106</v>
      </c>
      <c r="U3421">
        <f t="shared" si="273"/>
        <v>69.89</v>
      </c>
    </row>
    <row r="3422" spans="1:21" ht="43.5" x14ac:dyDescent="0.35">
      <c r="A3422">
        <v>3668</v>
      </c>
      <c r="B3422" s="3" t="s">
        <v>3665</v>
      </c>
      <c r="C3422" s="3" t="s">
        <v>7778</v>
      </c>
      <c r="D3422" s="6">
        <v>1000</v>
      </c>
      <c r="E3422" s="8">
        <v>1035</v>
      </c>
      <c r="F3422" t="s">
        <v>8218</v>
      </c>
      <c r="G3422" t="s">
        <v>8223</v>
      </c>
      <c r="H3422" t="s">
        <v>8245</v>
      </c>
      <c r="I3422">
        <v>1437676380</v>
      </c>
      <c r="J3422">
        <v>1435670452</v>
      </c>
      <c r="K3422" s="14">
        <f t="shared" si="270"/>
        <v>42185.556157407409</v>
      </c>
      <c r="L3422" s="13">
        <f t="shared" si="269"/>
        <v>2015</v>
      </c>
      <c r="M3422" s="14">
        <f t="shared" si="271"/>
        <v>42208.772916666669</v>
      </c>
      <c r="N3422" t="b">
        <v>0</v>
      </c>
      <c r="O3422">
        <v>28</v>
      </c>
      <c r="P3422" t="b">
        <v>1</v>
      </c>
      <c r="Q3422" t="s">
        <v>8269</v>
      </c>
      <c r="R3422" s="10" t="s">
        <v>8315</v>
      </c>
      <c r="S3422" t="s">
        <v>8316</v>
      </c>
      <c r="T3422">
        <f t="shared" si="272"/>
        <v>104</v>
      </c>
      <c r="U3422">
        <f t="shared" si="273"/>
        <v>36.96</v>
      </c>
    </row>
    <row r="3423" spans="1:21" ht="58" x14ac:dyDescent="0.35">
      <c r="A3423">
        <v>3559</v>
      </c>
      <c r="B3423" s="3" t="s">
        <v>3558</v>
      </c>
      <c r="C3423" s="3" t="s">
        <v>7669</v>
      </c>
      <c r="D3423" s="6">
        <v>1000</v>
      </c>
      <c r="E3423" s="8">
        <v>1035</v>
      </c>
      <c r="F3423" t="s">
        <v>8218</v>
      </c>
      <c r="G3423" t="s">
        <v>8225</v>
      </c>
      <c r="H3423" t="s">
        <v>8247</v>
      </c>
      <c r="I3423">
        <v>1438333080</v>
      </c>
      <c r="J3423">
        <v>1436408308</v>
      </c>
      <c r="K3423" s="14">
        <f t="shared" si="270"/>
        <v>42194.096157407403</v>
      </c>
      <c r="L3423" s="13">
        <f t="shared" si="269"/>
        <v>2015</v>
      </c>
      <c r="M3423" s="14">
        <f t="shared" si="271"/>
        <v>42216.373611111107</v>
      </c>
      <c r="N3423" t="b">
        <v>0</v>
      </c>
      <c r="O3423">
        <v>24</v>
      </c>
      <c r="P3423" t="b">
        <v>1</v>
      </c>
      <c r="Q3423" t="s">
        <v>8269</v>
      </c>
      <c r="R3423" s="10" t="s">
        <v>8315</v>
      </c>
      <c r="S3423" t="s">
        <v>8316</v>
      </c>
      <c r="T3423">
        <f t="shared" si="272"/>
        <v>104</v>
      </c>
      <c r="U3423">
        <f t="shared" si="273"/>
        <v>43.13</v>
      </c>
    </row>
    <row r="3424" spans="1:21" ht="43.5" x14ac:dyDescent="0.35">
      <c r="A3424">
        <v>3848</v>
      </c>
      <c r="B3424" s="3" t="s">
        <v>3845</v>
      </c>
      <c r="C3424" s="3" t="s">
        <v>7957</v>
      </c>
      <c r="D3424" s="6">
        <v>13000</v>
      </c>
      <c r="E3424" s="8">
        <v>2129</v>
      </c>
      <c r="F3424" t="s">
        <v>8220</v>
      </c>
      <c r="G3424" t="s">
        <v>8223</v>
      </c>
      <c r="H3424" t="s">
        <v>8245</v>
      </c>
      <c r="I3424">
        <v>1445196989</v>
      </c>
      <c r="J3424">
        <v>1442604989</v>
      </c>
      <c r="K3424" s="14">
        <f t="shared" si="270"/>
        <v>42265.817002314812</v>
      </c>
      <c r="L3424" s="13">
        <f t="shared" si="269"/>
        <v>2015</v>
      </c>
      <c r="M3424" s="14">
        <f t="shared" si="271"/>
        <v>42295.817002314812</v>
      </c>
      <c r="N3424" t="b">
        <v>1</v>
      </c>
      <c r="O3424">
        <v>43</v>
      </c>
      <c r="P3424" t="b">
        <v>0</v>
      </c>
      <c r="Q3424" t="s">
        <v>8269</v>
      </c>
      <c r="R3424" s="10" t="s">
        <v>8315</v>
      </c>
      <c r="S3424" t="s">
        <v>8316</v>
      </c>
      <c r="T3424">
        <f t="shared" si="272"/>
        <v>16</v>
      </c>
      <c r="U3424">
        <f t="shared" si="273"/>
        <v>49.51</v>
      </c>
    </row>
    <row r="3425" spans="1:21" ht="43.5" x14ac:dyDescent="0.35">
      <c r="A3425">
        <v>3402</v>
      </c>
      <c r="B3425" s="3" t="s">
        <v>3401</v>
      </c>
      <c r="C3425" s="3" t="s">
        <v>7512</v>
      </c>
      <c r="D3425" s="6">
        <v>15000</v>
      </c>
      <c r="E3425" s="8">
        <v>16465</v>
      </c>
      <c r="F3425" t="s">
        <v>8218</v>
      </c>
      <c r="G3425" t="s">
        <v>8223</v>
      </c>
      <c r="H3425" t="s">
        <v>8245</v>
      </c>
      <c r="I3425">
        <v>1447295460</v>
      </c>
      <c r="J3425">
        <v>1444747843</v>
      </c>
      <c r="K3425" s="14">
        <f t="shared" si="270"/>
        <v>42290.61855324074</v>
      </c>
      <c r="L3425" s="13">
        <f t="shared" si="269"/>
        <v>2015</v>
      </c>
      <c r="M3425" s="14">
        <f t="shared" si="271"/>
        <v>42320.104861111111</v>
      </c>
      <c r="N3425" t="b">
        <v>0</v>
      </c>
      <c r="O3425">
        <v>165</v>
      </c>
      <c r="P3425" t="b">
        <v>1</v>
      </c>
      <c r="Q3425" t="s">
        <v>8269</v>
      </c>
      <c r="R3425" s="10" t="s">
        <v>8315</v>
      </c>
      <c r="S3425" t="s">
        <v>8316</v>
      </c>
      <c r="T3425">
        <f t="shared" si="272"/>
        <v>110</v>
      </c>
      <c r="U3425">
        <f t="shared" si="273"/>
        <v>99.79</v>
      </c>
    </row>
    <row r="3426" spans="1:21" ht="58" x14ac:dyDescent="0.35">
      <c r="A3426">
        <v>3387</v>
      </c>
      <c r="B3426" s="3" t="s">
        <v>3386</v>
      </c>
      <c r="C3426" s="3" t="s">
        <v>7497</v>
      </c>
      <c r="D3426" s="6">
        <v>3000</v>
      </c>
      <c r="E3426" s="8">
        <v>3506</v>
      </c>
      <c r="F3426" t="s">
        <v>8218</v>
      </c>
      <c r="G3426" t="s">
        <v>8223</v>
      </c>
      <c r="H3426" t="s">
        <v>8245</v>
      </c>
      <c r="I3426">
        <v>1418581088</v>
      </c>
      <c r="J3426">
        <v>1415125088</v>
      </c>
      <c r="K3426" s="14">
        <f t="shared" si="270"/>
        <v>41947.762592592589</v>
      </c>
      <c r="L3426" s="13">
        <f t="shared" si="269"/>
        <v>2014</v>
      </c>
      <c r="M3426" s="14">
        <f t="shared" si="271"/>
        <v>41987.762592592597</v>
      </c>
      <c r="N3426" t="b">
        <v>0</v>
      </c>
      <c r="O3426">
        <v>35</v>
      </c>
      <c r="P3426" t="b">
        <v>1</v>
      </c>
      <c r="Q3426" t="s">
        <v>8269</v>
      </c>
      <c r="R3426" s="10" t="s">
        <v>8315</v>
      </c>
      <c r="S3426" t="s">
        <v>8316</v>
      </c>
      <c r="T3426">
        <f t="shared" si="272"/>
        <v>117</v>
      </c>
      <c r="U3426">
        <f t="shared" si="273"/>
        <v>100.17</v>
      </c>
    </row>
    <row r="3427" spans="1:21" ht="43.5" x14ac:dyDescent="0.35">
      <c r="A3427">
        <v>3573</v>
      </c>
      <c r="B3427" s="3" t="s">
        <v>3572</v>
      </c>
      <c r="C3427" s="3" t="s">
        <v>7683</v>
      </c>
      <c r="D3427" s="6">
        <v>3000</v>
      </c>
      <c r="E3427" s="8">
        <v>3084</v>
      </c>
      <c r="F3427" t="s">
        <v>8218</v>
      </c>
      <c r="G3427" t="s">
        <v>8224</v>
      </c>
      <c r="H3427" t="s">
        <v>8246</v>
      </c>
      <c r="I3427">
        <v>1415440846</v>
      </c>
      <c r="J3427">
        <v>1412845246</v>
      </c>
      <c r="K3427" s="14">
        <f t="shared" si="270"/>
        <v>41921.375532407408</v>
      </c>
      <c r="L3427" s="13">
        <f t="shared" si="269"/>
        <v>2014</v>
      </c>
      <c r="M3427" s="14">
        <f t="shared" si="271"/>
        <v>41951.417199074072</v>
      </c>
      <c r="N3427" t="b">
        <v>0</v>
      </c>
      <c r="O3427">
        <v>78</v>
      </c>
      <c r="P3427" t="b">
        <v>1</v>
      </c>
      <c r="Q3427" t="s">
        <v>8269</v>
      </c>
      <c r="R3427" s="10" t="s">
        <v>8315</v>
      </c>
      <c r="S3427" t="s">
        <v>8316</v>
      </c>
      <c r="T3427">
        <f t="shared" si="272"/>
        <v>103</v>
      </c>
      <c r="U3427">
        <f t="shared" si="273"/>
        <v>39.54</v>
      </c>
    </row>
    <row r="3428" spans="1:21" ht="43.5" x14ac:dyDescent="0.35">
      <c r="A3428">
        <v>4098</v>
      </c>
      <c r="B3428" s="3" t="s">
        <v>4094</v>
      </c>
      <c r="C3428" s="3" t="s">
        <v>8201</v>
      </c>
      <c r="D3428" s="6">
        <v>75000</v>
      </c>
      <c r="E3428" s="8">
        <v>0</v>
      </c>
      <c r="F3428" t="s">
        <v>8220</v>
      </c>
      <c r="G3428" t="s">
        <v>8223</v>
      </c>
      <c r="H3428" t="s">
        <v>8245</v>
      </c>
      <c r="I3428">
        <v>1465060797</v>
      </c>
      <c r="J3428">
        <v>1462468797</v>
      </c>
      <c r="K3428" s="14">
        <f t="shared" si="270"/>
        <v>42495.722187499996</v>
      </c>
      <c r="L3428" s="13">
        <f t="shared" si="269"/>
        <v>2016</v>
      </c>
      <c r="M3428" s="14">
        <f t="shared" si="271"/>
        <v>42525.722187499996</v>
      </c>
      <c r="N3428" t="b">
        <v>0</v>
      </c>
      <c r="O3428">
        <v>0</v>
      </c>
      <c r="P3428" t="b">
        <v>0</v>
      </c>
      <c r="Q3428" t="s">
        <v>8269</v>
      </c>
      <c r="R3428" s="10" t="s">
        <v>8315</v>
      </c>
      <c r="S3428" t="s">
        <v>8316</v>
      </c>
      <c r="T3428">
        <f t="shared" si="272"/>
        <v>0</v>
      </c>
      <c r="U3428">
        <f t="shared" si="273"/>
        <v>0</v>
      </c>
    </row>
    <row r="3429" spans="1:21" ht="58" x14ac:dyDescent="0.35">
      <c r="A3429">
        <v>4027</v>
      </c>
      <c r="B3429" s="3" t="s">
        <v>4023</v>
      </c>
      <c r="C3429" s="3" t="s">
        <v>8132</v>
      </c>
      <c r="D3429" s="6">
        <v>3000</v>
      </c>
      <c r="E3429" s="8">
        <v>215</v>
      </c>
      <c r="F3429" t="s">
        <v>8220</v>
      </c>
      <c r="G3429" t="s">
        <v>8223</v>
      </c>
      <c r="H3429" t="s">
        <v>8245</v>
      </c>
      <c r="I3429">
        <v>1487811600</v>
      </c>
      <c r="J3429">
        <v>1486077481</v>
      </c>
      <c r="K3429" s="14">
        <f t="shared" si="270"/>
        <v>42768.97084490741</v>
      </c>
      <c r="L3429" s="13">
        <f t="shared" si="269"/>
        <v>2017</v>
      </c>
      <c r="M3429" s="14">
        <f t="shared" si="271"/>
        <v>42789.041666666672</v>
      </c>
      <c r="N3429" t="b">
        <v>0</v>
      </c>
      <c r="O3429">
        <v>7</v>
      </c>
      <c r="P3429" t="b">
        <v>0</v>
      </c>
      <c r="Q3429" t="s">
        <v>8269</v>
      </c>
      <c r="R3429" s="10" t="s">
        <v>8315</v>
      </c>
      <c r="S3429" t="s">
        <v>8316</v>
      </c>
      <c r="T3429">
        <f t="shared" si="272"/>
        <v>7</v>
      </c>
      <c r="U3429">
        <f t="shared" si="273"/>
        <v>30.71</v>
      </c>
    </row>
    <row r="3430" spans="1:21" ht="43.5" x14ac:dyDescent="0.35">
      <c r="A3430">
        <v>2891</v>
      </c>
      <c r="B3430" s="3" t="s">
        <v>2891</v>
      </c>
      <c r="C3430" s="3" t="s">
        <v>7001</v>
      </c>
      <c r="D3430" s="6">
        <v>10000</v>
      </c>
      <c r="E3430" s="8">
        <v>273</v>
      </c>
      <c r="F3430" t="s">
        <v>8220</v>
      </c>
      <c r="G3430" t="s">
        <v>8223</v>
      </c>
      <c r="H3430" t="s">
        <v>8245</v>
      </c>
      <c r="I3430">
        <v>1460751128</v>
      </c>
      <c r="J3430">
        <v>1455570728</v>
      </c>
      <c r="K3430" s="14">
        <f t="shared" si="270"/>
        <v>42415.883425925931</v>
      </c>
      <c r="L3430" s="13">
        <f t="shared" si="269"/>
        <v>2016</v>
      </c>
      <c r="M3430" s="14">
        <f t="shared" si="271"/>
        <v>42475.84175925926</v>
      </c>
      <c r="N3430" t="b">
        <v>0</v>
      </c>
      <c r="O3430">
        <v>10</v>
      </c>
      <c r="P3430" t="b">
        <v>0</v>
      </c>
      <c r="Q3430" t="s">
        <v>8269</v>
      </c>
      <c r="R3430" s="10" t="s">
        <v>8315</v>
      </c>
      <c r="S3430" t="s">
        <v>8316</v>
      </c>
      <c r="T3430">
        <f t="shared" si="272"/>
        <v>3</v>
      </c>
      <c r="U3430">
        <f t="shared" si="273"/>
        <v>27.3</v>
      </c>
    </row>
    <row r="3431" spans="1:21" ht="43.5" x14ac:dyDescent="0.35">
      <c r="A3431">
        <v>2907</v>
      </c>
      <c r="B3431" s="3" t="s">
        <v>2907</v>
      </c>
      <c r="C3431" s="3" t="s">
        <v>7017</v>
      </c>
      <c r="D3431" s="6">
        <v>2500</v>
      </c>
      <c r="E3431" s="8">
        <v>2</v>
      </c>
      <c r="F3431" t="s">
        <v>8220</v>
      </c>
      <c r="G3431" t="s">
        <v>8223</v>
      </c>
      <c r="H3431" t="s">
        <v>8245</v>
      </c>
      <c r="I3431">
        <v>1463259837</v>
      </c>
      <c r="J3431">
        <v>1458075837</v>
      </c>
      <c r="K3431" s="14">
        <f t="shared" si="270"/>
        <v>42444.877743055549</v>
      </c>
      <c r="L3431" s="13">
        <f t="shared" si="269"/>
        <v>2016</v>
      </c>
      <c r="M3431" s="14">
        <f t="shared" si="271"/>
        <v>42504.877743055549</v>
      </c>
      <c r="N3431" t="b">
        <v>0</v>
      </c>
      <c r="O3431">
        <v>2</v>
      </c>
      <c r="P3431" t="b">
        <v>0</v>
      </c>
      <c r="Q3431" t="s">
        <v>8269</v>
      </c>
      <c r="R3431" s="10" t="s">
        <v>8315</v>
      </c>
      <c r="S3431" t="s">
        <v>8316</v>
      </c>
      <c r="T3431">
        <f t="shared" si="272"/>
        <v>0</v>
      </c>
      <c r="U3431">
        <f t="shared" si="273"/>
        <v>1</v>
      </c>
    </row>
    <row r="3432" spans="1:21" ht="43.5" x14ac:dyDescent="0.35">
      <c r="A3432">
        <v>4094</v>
      </c>
      <c r="B3432" s="3" t="s">
        <v>4090</v>
      </c>
      <c r="C3432" s="3" t="s">
        <v>8197</v>
      </c>
      <c r="D3432" s="6">
        <v>2000</v>
      </c>
      <c r="E3432" s="8">
        <v>730</v>
      </c>
      <c r="F3432" t="s">
        <v>8220</v>
      </c>
      <c r="G3432" t="s">
        <v>8223</v>
      </c>
      <c r="H3432" t="s">
        <v>8245</v>
      </c>
      <c r="I3432">
        <v>1413953940</v>
      </c>
      <c r="J3432">
        <v>1410141900</v>
      </c>
      <c r="K3432" s="14">
        <f t="shared" si="270"/>
        <v>41890.086805555555</v>
      </c>
      <c r="L3432" s="13">
        <f t="shared" si="269"/>
        <v>2014</v>
      </c>
      <c r="M3432" s="14">
        <f t="shared" si="271"/>
        <v>41934.207638888889</v>
      </c>
      <c r="N3432" t="b">
        <v>0</v>
      </c>
      <c r="O3432">
        <v>8</v>
      </c>
      <c r="P3432" t="b">
        <v>0</v>
      </c>
      <c r="Q3432" t="s">
        <v>8269</v>
      </c>
      <c r="R3432" s="10" t="s">
        <v>8315</v>
      </c>
      <c r="S3432" t="s">
        <v>8316</v>
      </c>
      <c r="T3432">
        <f t="shared" si="272"/>
        <v>37</v>
      </c>
      <c r="U3432">
        <f t="shared" si="273"/>
        <v>91.25</v>
      </c>
    </row>
    <row r="3433" spans="1:21" ht="43.5" x14ac:dyDescent="0.35">
      <c r="A3433">
        <v>3680</v>
      </c>
      <c r="B3433" s="3" t="s">
        <v>3677</v>
      </c>
      <c r="C3433" s="3" t="s">
        <v>7790</v>
      </c>
      <c r="D3433" s="6">
        <v>3000</v>
      </c>
      <c r="E3433" s="8">
        <v>3383</v>
      </c>
      <c r="F3433" t="s">
        <v>8218</v>
      </c>
      <c r="G3433" t="s">
        <v>8223</v>
      </c>
      <c r="H3433" t="s">
        <v>8245</v>
      </c>
      <c r="I3433">
        <v>1475664834</v>
      </c>
      <c r="J3433">
        <v>1473850434</v>
      </c>
      <c r="K3433" s="14">
        <f t="shared" si="270"/>
        <v>42627.454097222217</v>
      </c>
      <c r="L3433" s="13">
        <f t="shared" si="269"/>
        <v>2016</v>
      </c>
      <c r="M3433" s="14">
        <f t="shared" si="271"/>
        <v>42648.454097222217</v>
      </c>
      <c r="N3433" t="b">
        <v>0</v>
      </c>
      <c r="O3433">
        <v>34</v>
      </c>
      <c r="P3433" t="b">
        <v>1</v>
      </c>
      <c r="Q3433" t="s">
        <v>8269</v>
      </c>
      <c r="R3433" s="10" t="s">
        <v>8315</v>
      </c>
      <c r="S3433" t="s">
        <v>8316</v>
      </c>
      <c r="T3433">
        <f t="shared" si="272"/>
        <v>113</v>
      </c>
      <c r="U3433">
        <f t="shared" si="273"/>
        <v>99.5</v>
      </c>
    </row>
    <row r="3434" spans="1:21" ht="43.5" x14ac:dyDescent="0.35">
      <c r="A3434">
        <v>3431</v>
      </c>
      <c r="B3434" s="3" t="s">
        <v>3430</v>
      </c>
      <c r="C3434" s="3" t="s">
        <v>7541</v>
      </c>
      <c r="D3434" s="6">
        <v>2000</v>
      </c>
      <c r="E3434" s="8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s="14">
        <f t="shared" si="270"/>
        <v>41839.730937500004</v>
      </c>
      <c r="L3434" s="13">
        <f t="shared" si="269"/>
        <v>2014</v>
      </c>
      <c r="M3434" s="14">
        <f t="shared" si="271"/>
        <v>41869.730937500004</v>
      </c>
      <c r="N3434" t="b">
        <v>0</v>
      </c>
      <c r="O3434">
        <v>21</v>
      </c>
      <c r="P3434" t="b">
        <v>1</v>
      </c>
      <c r="Q3434" t="s">
        <v>8269</v>
      </c>
      <c r="R3434" s="10" t="s">
        <v>8315</v>
      </c>
      <c r="S3434" t="s">
        <v>8316</v>
      </c>
      <c r="T3434">
        <f t="shared" si="272"/>
        <v>100</v>
      </c>
      <c r="U3434">
        <f t="shared" si="273"/>
        <v>95.24</v>
      </c>
    </row>
    <row r="3435" spans="1:21" ht="43.5" x14ac:dyDescent="0.35">
      <c r="A3435">
        <v>3552</v>
      </c>
      <c r="B3435" s="3" t="s">
        <v>3551</v>
      </c>
      <c r="C3435" s="3" t="s">
        <v>7662</v>
      </c>
      <c r="D3435" s="6">
        <v>773</v>
      </c>
      <c r="E3435" s="8">
        <v>773</v>
      </c>
      <c r="F3435" t="s">
        <v>8218</v>
      </c>
      <c r="G3435" t="s">
        <v>8224</v>
      </c>
      <c r="H3435" t="s">
        <v>8246</v>
      </c>
      <c r="I3435">
        <v>1403964324</v>
      </c>
      <c r="J3435">
        <v>1401372324</v>
      </c>
      <c r="K3435" s="14">
        <f t="shared" si="270"/>
        <v>41788.587083333332</v>
      </c>
      <c r="L3435" s="13">
        <f t="shared" si="269"/>
        <v>2014</v>
      </c>
      <c r="M3435" s="14">
        <f t="shared" si="271"/>
        <v>41818.587083333332</v>
      </c>
      <c r="N3435" t="b">
        <v>0</v>
      </c>
      <c r="O3435">
        <v>20</v>
      </c>
      <c r="P3435" t="b">
        <v>1</v>
      </c>
      <c r="Q3435" t="s">
        <v>8269</v>
      </c>
      <c r="R3435" s="10" t="s">
        <v>8315</v>
      </c>
      <c r="S3435" t="s">
        <v>8316</v>
      </c>
      <c r="T3435">
        <f t="shared" si="272"/>
        <v>100</v>
      </c>
      <c r="U3435">
        <f t="shared" si="273"/>
        <v>38.65</v>
      </c>
    </row>
    <row r="3436" spans="1:21" ht="43.5" x14ac:dyDescent="0.35">
      <c r="A3436">
        <v>3218</v>
      </c>
      <c r="B3436" s="3" t="s">
        <v>3218</v>
      </c>
      <c r="C3436" s="3" t="s">
        <v>7328</v>
      </c>
      <c r="D3436" s="6">
        <v>12000</v>
      </c>
      <c r="E3436" s="8">
        <v>12252</v>
      </c>
      <c r="F3436" t="s">
        <v>8218</v>
      </c>
      <c r="G3436" t="s">
        <v>8224</v>
      </c>
      <c r="H3436" t="s">
        <v>8246</v>
      </c>
      <c r="I3436">
        <v>1419984000</v>
      </c>
      <c r="J3436">
        <v>1417132986</v>
      </c>
      <c r="K3436" s="14">
        <f t="shared" si="270"/>
        <v>41971.002152777779</v>
      </c>
      <c r="L3436" s="13">
        <f t="shared" si="269"/>
        <v>2014</v>
      </c>
      <c r="M3436" s="14">
        <f t="shared" si="271"/>
        <v>42004</v>
      </c>
      <c r="N3436" t="b">
        <v>1</v>
      </c>
      <c r="O3436">
        <v>184</v>
      </c>
      <c r="P3436" t="b">
        <v>1</v>
      </c>
      <c r="Q3436" t="s">
        <v>8269</v>
      </c>
      <c r="R3436" s="10" t="s">
        <v>8315</v>
      </c>
      <c r="S3436" t="s">
        <v>8316</v>
      </c>
      <c r="T3436">
        <f t="shared" si="272"/>
        <v>102</v>
      </c>
      <c r="U3436">
        <f t="shared" si="273"/>
        <v>66.59</v>
      </c>
    </row>
    <row r="3437" spans="1:21" ht="43.5" x14ac:dyDescent="0.35">
      <c r="A3437">
        <v>4095</v>
      </c>
      <c r="B3437" s="3" t="s">
        <v>4091</v>
      </c>
      <c r="C3437" s="3" t="s">
        <v>8198</v>
      </c>
      <c r="D3437" s="6">
        <v>30000</v>
      </c>
      <c r="E3437" s="8">
        <v>800</v>
      </c>
      <c r="F3437" t="s">
        <v>8220</v>
      </c>
      <c r="G3437" t="s">
        <v>8237</v>
      </c>
      <c r="H3437" t="s">
        <v>8255</v>
      </c>
      <c r="I3437">
        <v>1482108350</v>
      </c>
      <c r="J3437">
        <v>1479516350</v>
      </c>
      <c r="K3437" s="14">
        <f t="shared" si="270"/>
        <v>42693.031828703708</v>
      </c>
      <c r="L3437" s="13">
        <f t="shared" si="269"/>
        <v>2016</v>
      </c>
      <c r="M3437" s="14">
        <f t="shared" si="271"/>
        <v>42723.031828703708</v>
      </c>
      <c r="N3437" t="b">
        <v>0</v>
      </c>
      <c r="O3437">
        <v>1</v>
      </c>
      <c r="P3437" t="b">
        <v>0</v>
      </c>
      <c r="Q3437" t="s">
        <v>8269</v>
      </c>
      <c r="R3437" s="10" t="s">
        <v>8315</v>
      </c>
      <c r="S3437" t="s">
        <v>8316</v>
      </c>
      <c r="T3437">
        <f t="shared" si="272"/>
        <v>3</v>
      </c>
      <c r="U3437">
        <f t="shared" si="273"/>
        <v>800</v>
      </c>
    </row>
    <row r="3438" spans="1:21" ht="43.5" x14ac:dyDescent="0.35">
      <c r="A3438">
        <v>3398</v>
      </c>
      <c r="B3438" s="3" t="s">
        <v>3397</v>
      </c>
      <c r="C3438" s="3" t="s">
        <v>7508</v>
      </c>
      <c r="D3438" s="6">
        <v>4000</v>
      </c>
      <c r="E3438" s="8">
        <v>4443</v>
      </c>
      <c r="F3438" t="s">
        <v>8218</v>
      </c>
      <c r="G3438" t="s">
        <v>8223</v>
      </c>
      <c r="H3438" t="s">
        <v>8245</v>
      </c>
      <c r="I3438">
        <v>1416589200</v>
      </c>
      <c r="J3438">
        <v>1414605776</v>
      </c>
      <c r="K3438" s="14">
        <f t="shared" si="270"/>
        <v>41941.75203703704</v>
      </c>
      <c r="L3438" s="13">
        <f t="shared" si="269"/>
        <v>2014</v>
      </c>
      <c r="M3438" s="14">
        <f t="shared" si="271"/>
        <v>41964.708333333328</v>
      </c>
      <c r="N3438" t="b">
        <v>0</v>
      </c>
      <c r="O3438">
        <v>65</v>
      </c>
      <c r="P3438" t="b">
        <v>1</v>
      </c>
      <c r="Q3438" t="s">
        <v>8269</v>
      </c>
      <c r="R3438" s="10" t="s">
        <v>8315</v>
      </c>
      <c r="S3438" t="s">
        <v>8316</v>
      </c>
      <c r="T3438">
        <f t="shared" si="272"/>
        <v>111</v>
      </c>
      <c r="U3438">
        <f t="shared" si="273"/>
        <v>68.349999999999994</v>
      </c>
    </row>
    <row r="3439" spans="1:21" ht="58" x14ac:dyDescent="0.35">
      <c r="A3439">
        <v>2857</v>
      </c>
      <c r="B3439" s="3" t="s">
        <v>2857</v>
      </c>
      <c r="C3439" s="3" t="s">
        <v>6967</v>
      </c>
      <c r="D3439" s="6">
        <v>38000</v>
      </c>
      <c r="E3439" s="8">
        <v>7500</v>
      </c>
      <c r="F3439" t="s">
        <v>8220</v>
      </c>
      <c r="G3439" t="s">
        <v>8237</v>
      </c>
      <c r="H3439" t="s">
        <v>8255</v>
      </c>
      <c r="I3439">
        <v>1487613600</v>
      </c>
      <c r="J3439">
        <v>1482444295</v>
      </c>
      <c r="K3439" s="14">
        <f t="shared" si="270"/>
        <v>42726.920081018514</v>
      </c>
      <c r="L3439" s="13">
        <f t="shared" si="269"/>
        <v>2016</v>
      </c>
      <c r="M3439" s="14">
        <f t="shared" si="271"/>
        <v>42786.75</v>
      </c>
      <c r="N3439" t="b">
        <v>0</v>
      </c>
      <c r="O3439">
        <v>15</v>
      </c>
      <c r="P3439" t="b">
        <v>0</v>
      </c>
      <c r="Q3439" t="s">
        <v>8269</v>
      </c>
      <c r="R3439" s="10" t="s">
        <v>8315</v>
      </c>
      <c r="S3439" t="s">
        <v>8316</v>
      </c>
      <c r="T3439">
        <f t="shared" si="272"/>
        <v>20</v>
      </c>
      <c r="U3439">
        <f t="shared" si="273"/>
        <v>500</v>
      </c>
    </row>
    <row r="3440" spans="1:21" ht="43.5" x14ac:dyDescent="0.35">
      <c r="A3440">
        <v>2872</v>
      </c>
      <c r="B3440" s="3" t="s">
        <v>2872</v>
      </c>
      <c r="C3440" s="3" t="s">
        <v>6982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1434768438</v>
      </c>
      <c r="J3440">
        <v>1429584438</v>
      </c>
      <c r="K3440" s="14">
        <f t="shared" si="270"/>
        <v>42115.11618055556</v>
      </c>
      <c r="L3440" s="13">
        <f t="shared" si="269"/>
        <v>2015</v>
      </c>
      <c r="M3440" s="14">
        <f t="shared" si="271"/>
        <v>42175.11618055556</v>
      </c>
      <c r="N3440" t="b">
        <v>0</v>
      </c>
      <c r="O3440">
        <v>0</v>
      </c>
      <c r="P3440" t="b">
        <v>0</v>
      </c>
      <c r="Q3440" t="s">
        <v>8269</v>
      </c>
      <c r="R3440" s="10" t="s">
        <v>8315</v>
      </c>
      <c r="S3440" t="s">
        <v>8316</v>
      </c>
      <c r="T3440">
        <f t="shared" si="272"/>
        <v>0</v>
      </c>
      <c r="U3440">
        <f t="shared" si="273"/>
        <v>0</v>
      </c>
    </row>
    <row r="3441" spans="1:21" ht="43.5" x14ac:dyDescent="0.35">
      <c r="A3441">
        <v>3432</v>
      </c>
      <c r="B3441" s="3" t="s">
        <v>3431</v>
      </c>
      <c r="C3441" s="3" t="s">
        <v>7542</v>
      </c>
      <c r="D3441" s="6">
        <v>2000</v>
      </c>
      <c r="E3441" s="8">
        <v>2193</v>
      </c>
      <c r="F3441" t="s">
        <v>8218</v>
      </c>
      <c r="G3441" t="s">
        <v>8223</v>
      </c>
      <c r="H3441" t="s">
        <v>8245</v>
      </c>
      <c r="I3441">
        <v>1454709600</v>
      </c>
      <c r="J3441">
        <v>1452520614</v>
      </c>
      <c r="K3441" s="14">
        <f t="shared" si="270"/>
        <v>42380.581180555557</v>
      </c>
      <c r="L3441" s="13">
        <f t="shared" si="269"/>
        <v>2016</v>
      </c>
      <c r="M3441" s="14">
        <f t="shared" si="271"/>
        <v>42405.916666666672</v>
      </c>
      <c r="N3441" t="b">
        <v>0</v>
      </c>
      <c r="O3441">
        <v>42</v>
      </c>
      <c r="P3441" t="b">
        <v>1</v>
      </c>
      <c r="Q3441" t="s">
        <v>8269</v>
      </c>
      <c r="R3441" s="10" t="s">
        <v>8315</v>
      </c>
      <c r="S3441" t="s">
        <v>8316</v>
      </c>
      <c r="T3441">
        <f t="shared" si="272"/>
        <v>110</v>
      </c>
      <c r="U3441">
        <f t="shared" si="273"/>
        <v>52.21</v>
      </c>
    </row>
    <row r="3442" spans="1:21" ht="43.5" x14ac:dyDescent="0.35">
      <c r="A3442">
        <v>3449</v>
      </c>
      <c r="B3442" s="3" t="s">
        <v>3448</v>
      </c>
      <c r="C3442" s="3" t="s">
        <v>7559</v>
      </c>
      <c r="D3442" s="6">
        <v>800</v>
      </c>
      <c r="E3442" s="8">
        <v>1365</v>
      </c>
      <c r="F3442" t="s">
        <v>8218</v>
      </c>
      <c r="G3442" t="s">
        <v>8223</v>
      </c>
      <c r="H3442" t="s">
        <v>8245</v>
      </c>
      <c r="I3442">
        <v>1468036800</v>
      </c>
      <c r="J3442">
        <v>1465607738</v>
      </c>
      <c r="K3442" s="14">
        <f t="shared" si="270"/>
        <v>42532.052523148144</v>
      </c>
      <c r="L3442" s="13">
        <f t="shared" si="269"/>
        <v>2016</v>
      </c>
      <c r="M3442" s="14">
        <f t="shared" si="271"/>
        <v>42560.166666666672</v>
      </c>
      <c r="N3442" t="b">
        <v>0</v>
      </c>
      <c r="O3442">
        <v>20</v>
      </c>
      <c r="P3442" t="b">
        <v>1</v>
      </c>
      <c r="Q3442" t="s">
        <v>8269</v>
      </c>
      <c r="R3442" s="10" t="s">
        <v>8315</v>
      </c>
      <c r="S3442" t="s">
        <v>8316</v>
      </c>
      <c r="T3442">
        <f t="shared" si="272"/>
        <v>171</v>
      </c>
      <c r="U3442">
        <f t="shared" si="273"/>
        <v>68.25</v>
      </c>
    </row>
    <row r="3443" spans="1:21" ht="72.5" x14ac:dyDescent="0.35">
      <c r="A3443">
        <v>3316</v>
      </c>
      <c r="B3443" s="3" t="s">
        <v>3316</v>
      </c>
      <c r="C3443" s="3" t="s">
        <v>7426</v>
      </c>
      <c r="D3443" s="6">
        <v>11737</v>
      </c>
      <c r="E3443" s="8">
        <v>11747.18</v>
      </c>
      <c r="F3443" t="s">
        <v>8218</v>
      </c>
      <c r="G3443" t="s">
        <v>8223</v>
      </c>
      <c r="H3443" t="s">
        <v>8245</v>
      </c>
      <c r="I3443">
        <v>1407506040</v>
      </c>
      <c r="J3443">
        <v>1404680075</v>
      </c>
      <c r="K3443" s="14">
        <f t="shared" si="270"/>
        <v>41826.871238425927</v>
      </c>
      <c r="L3443" s="13">
        <f t="shared" si="269"/>
        <v>2014</v>
      </c>
      <c r="M3443" s="14">
        <f t="shared" si="271"/>
        <v>41859.57916666667</v>
      </c>
      <c r="N3443" t="b">
        <v>0</v>
      </c>
      <c r="O3443">
        <v>125</v>
      </c>
      <c r="P3443" t="b">
        <v>1</v>
      </c>
      <c r="Q3443" t="s">
        <v>8269</v>
      </c>
      <c r="R3443" s="10" t="s">
        <v>8315</v>
      </c>
      <c r="S3443" t="s">
        <v>8316</v>
      </c>
      <c r="T3443">
        <f t="shared" si="272"/>
        <v>100</v>
      </c>
      <c r="U3443">
        <f t="shared" si="273"/>
        <v>93.98</v>
      </c>
    </row>
    <row r="3444" spans="1:21" ht="58" x14ac:dyDescent="0.35">
      <c r="A3444">
        <v>4008</v>
      </c>
      <c r="B3444" s="3" t="s">
        <v>4004</v>
      </c>
      <c r="C3444" s="3" t="s">
        <v>8113</v>
      </c>
      <c r="D3444" s="6">
        <v>1000</v>
      </c>
      <c r="E3444" s="8">
        <v>60</v>
      </c>
      <c r="F3444" t="s">
        <v>8220</v>
      </c>
      <c r="G3444" t="s">
        <v>8224</v>
      </c>
      <c r="H3444" t="s">
        <v>8246</v>
      </c>
      <c r="I3444">
        <v>1437606507</v>
      </c>
      <c r="J3444">
        <v>1435014507</v>
      </c>
      <c r="K3444" s="14">
        <f t="shared" si="270"/>
        <v>42177.964201388888</v>
      </c>
      <c r="L3444" s="13">
        <f t="shared" si="269"/>
        <v>2015</v>
      </c>
      <c r="M3444" s="14">
        <f t="shared" si="271"/>
        <v>42207.964201388888</v>
      </c>
      <c r="N3444" t="b">
        <v>0</v>
      </c>
      <c r="O3444">
        <v>4</v>
      </c>
      <c r="P3444" t="b">
        <v>0</v>
      </c>
      <c r="Q3444" t="s">
        <v>8269</v>
      </c>
      <c r="R3444" s="10" t="s">
        <v>8315</v>
      </c>
      <c r="S3444" t="s">
        <v>8316</v>
      </c>
      <c r="T3444">
        <f t="shared" si="272"/>
        <v>6</v>
      </c>
      <c r="U3444">
        <f t="shared" si="273"/>
        <v>15</v>
      </c>
    </row>
    <row r="3445" spans="1:21" ht="43.5" x14ac:dyDescent="0.35">
      <c r="A3445">
        <v>3266</v>
      </c>
      <c r="B3445" s="3" t="s">
        <v>3266</v>
      </c>
      <c r="C3445" s="3" t="s">
        <v>7376</v>
      </c>
      <c r="D3445" s="6">
        <v>6000</v>
      </c>
      <c r="E3445" s="8">
        <v>7877</v>
      </c>
      <c r="F3445" t="s">
        <v>8218</v>
      </c>
      <c r="G3445" t="s">
        <v>8223</v>
      </c>
      <c r="H3445" t="s">
        <v>8245</v>
      </c>
      <c r="I3445">
        <v>1434142800</v>
      </c>
      <c r="J3445">
        <v>1431435122</v>
      </c>
      <c r="K3445" s="14">
        <f t="shared" si="270"/>
        <v>42136.536134259266</v>
      </c>
      <c r="L3445" s="13">
        <f t="shared" si="269"/>
        <v>2015</v>
      </c>
      <c r="M3445" s="14">
        <f t="shared" si="271"/>
        <v>42167.875</v>
      </c>
      <c r="N3445" t="b">
        <v>1</v>
      </c>
      <c r="O3445">
        <v>163</v>
      </c>
      <c r="P3445" t="b">
        <v>1</v>
      </c>
      <c r="Q3445" t="s">
        <v>8269</v>
      </c>
      <c r="R3445" s="10" t="s">
        <v>8315</v>
      </c>
      <c r="S3445" t="s">
        <v>8316</v>
      </c>
      <c r="T3445">
        <f t="shared" si="272"/>
        <v>131</v>
      </c>
      <c r="U3445">
        <f t="shared" si="273"/>
        <v>48.33</v>
      </c>
    </row>
    <row r="3446" spans="1:21" ht="43.5" x14ac:dyDescent="0.35">
      <c r="A3446">
        <v>3348</v>
      </c>
      <c r="B3446" s="3" t="s">
        <v>3266</v>
      </c>
      <c r="C3446" s="3" t="s">
        <v>7458</v>
      </c>
      <c r="D3446" s="6">
        <v>5500</v>
      </c>
      <c r="E3446" s="8">
        <v>5516</v>
      </c>
      <c r="F3446" t="s">
        <v>8218</v>
      </c>
      <c r="G3446" t="s">
        <v>8223</v>
      </c>
      <c r="H3446" t="s">
        <v>8245</v>
      </c>
      <c r="I3446">
        <v>1461988740</v>
      </c>
      <c r="J3446">
        <v>1459949080</v>
      </c>
      <c r="K3446" s="14">
        <f t="shared" si="270"/>
        <v>42466.558796296296</v>
      </c>
      <c r="L3446" s="13">
        <f t="shared" si="269"/>
        <v>2016</v>
      </c>
      <c r="M3446" s="14">
        <f t="shared" si="271"/>
        <v>42490.165972222225</v>
      </c>
      <c r="N3446" t="b">
        <v>0</v>
      </c>
      <c r="O3446">
        <v>79</v>
      </c>
      <c r="P3446" t="b">
        <v>1</v>
      </c>
      <c r="Q3446" t="s">
        <v>8269</v>
      </c>
      <c r="R3446" s="10" t="s">
        <v>8315</v>
      </c>
      <c r="S3446" t="s">
        <v>8316</v>
      </c>
      <c r="T3446">
        <f t="shared" si="272"/>
        <v>100</v>
      </c>
      <c r="U3446">
        <f t="shared" si="273"/>
        <v>69.819999999999993</v>
      </c>
    </row>
    <row r="3447" spans="1:21" ht="58" x14ac:dyDescent="0.35">
      <c r="A3447">
        <v>2860</v>
      </c>
      <c r="B3447" s="3" t="s">
        <v>2860</v>
      </c>
      <c r="C3447" s="3" t="s">
        <v>6970</v>
      </c>
      <c r="D3447" s="6">
        <v>4000</v>
      </c>
      <c r="E3447" s="8">
        <v>266</v>
      </c>
      <c r="F3447" t="s">
        <v>8220</v>
      </c>
      <c r="G3447" t="s">
        <v>8223</v>
      </c>
      <c r="H3447" t="s">
        <v>8245</v>
      </c>
      <c r="I3447">
        <v>1466363576</v>
      </c>
      <c r="J3447">
        <v>1461179576</v>
      </c>
      <c r="K3447" s="14">
        <f t="shared" si="270"/>
        <v>42480.800648148142</v>
      </c>
      <c r="L3447" s="13">
        <f t="shared" si="269"/>
        <v>2016</v>
      </c>
      <c r="M3447" s="14">
        <f t="shared" si="271"/>
        <v>42540.800648148142</v>
      </c>
      <c r="N3447" t="b">
        <v>0</v>
      </c>
      <c r="O3447">
        <v>9</v>
      </c>
      <c r="P3447" t="b">
        <v>0</v>
      </c>
      <c r="Q3447" t="s">
        <v>8269</v>
      </c>
      <c r="R3447" s="10" t="s">
        <v>8315</v>
      </c>
      <c r="S3447" t="s">
        <v>8316</v>
      </c>
      <c r="T3447">
        <f t="shared" si="272"/>
        <v>7</v>
      </c>
      <c r="U3447">
        <f t="shared" si="273"/>
        <v>29.56</v>
      </c>
    </row>
    <row r="3448" spans="1:21" ht="58" x14ac:dyDescent="0.35">
      <c r="A3448">
        <v>3484</v>
      </c>
      <c r="B3448" s="3" t="s">
        <v>3483</v>
      </c>
      <c r="C3448" s="3" t="s">
        <v>7594</v>
      </c>
      <c r="D3448" s="6">
        <v>2500</v>
      </c>
      <c r="E3448" s="8">
        <v>2856</v>
      </c>
      <c r="F3448" t="s">
        <v>8218</v>
      </c>
      <c r="G3448" t="s">
        <v>8223</v>
      </c>
      <c r="H3448" t="s">
        <v>8245</v>
      </c>
      <c r="I3448">
        <v>1466014499</v>
      </c>
      <c r="J3448">
        <v>1463422499</v>
      </c>
      <c r="K3448" s="14">
        <f t="shared" si="270"/>
        <v>42506.760405092587</v>
      </c>
      <c r="L3448" s="13">
        <f t="shared" si="269"/>
        <v>2016</v>
      </c>
      <c r="M3448" s="14">
        <f t="shared" si="271"/>
        <v>42536.760405092587</v>
      </c>
      <c r="N3448" t="b">
        <v>0</v>
      </c>
      <c r="O3448">
        <v>44</v>
      </c>
      <c r="P3448" t="b">
        <v>1</v>
      </c>
      <c r="Q3448" t="s">
        <v>8269</v>
      </c>
      <c r="R3448" s="10" t="s">
        <v>8315</v>
      </c>
      <c r="S3448" t="s">
        <v>8316</v>
      </c>
      <c r="T3448">
        <f t="shared" si="272"/>
        <v>114</v>
      </c>
      <c r="U3448">
        <f t="shared" si="273"/>
        <v>64.91</v>
      </c>
    </row>
    <row r="3449" spans="1:21" ht="43.5" x14ac:dyDescent="0.35">
      <c r="A3449">
        <v>3847</v>
      </c>
      <c r="B3449" s="3" t="s">
        <v>3844</v>
      </c>
      <c r="C3449" s="3" t="s">
        <v>7956</v>
      </c>
      <c r="D3449" s="6">
        <v>10500</v>
      </c>
      <c r="E3449" s="8">
        <v>1697</v>
      </c>
      <c r="F3449" t="s">
        <v>8220</v>
      </c>
      <c r="G3449" t="s">
        <v>8223</v>
      </c>
      <c r="H3449" t="s">
        <v>8245</v>
      </c>
      <c r="I3449">
        <v>1437283391</v>
      </c>
      <c r="J3449">
        <v>1433395391</v>
      </c>
      <c r="K3449" s="14">
        <f t="shared" si="270"/>
        <v>42159.224432870367</v>
      </c>
      <c r="L3449" s="13">
        <f t="shared" si="269"/>
        <v>2015</v>
      </c>
      <c r="M3449" s="14">
        <f t="shared" si="271"/>
        <v>42204.224432870367</v>
      </c>
      <c r="N3449" t="b">
        <v>1</v>
      </c>
      <c r="O3449">
        <v>9</v>
      </c>
      <c r="P3449" t="b">
        <v>0</v>
      </c>
      <c r="Q3449" t="s">
        <v>8269</v>
      </c>
      <c r="R3449" s="10" t="s">
        <v>8315</v>
      </c>
      <c r="S3449" t="s">
        <v>8316</v>
      </c>
      <c r="T3449">
        <f t="shared" si="272"/>
        <v>16</v>
      </c>
      <c r="U3449">
        <f t="shared" si="273"/>
        <v>188.56</v>
      </c>
    </row>
    <row r="3450" spans="1:21" ht="58" x14ac:dyDescent="0.35">
      <c r="A3450">
        <v>3894</v>
      </c>
      <c r="B3450" s="3" t="s">
        <v>3891</v>
      </c>
      <c r="C3450" s="3" t="s">
        <v>8002</v>
      </c>
      <c r="D3450" s="6">
        <v>15000</v>
      </c>
      <c r="E3450" s="8">
        <v>520</v>
      </c>
      <c r="F3450" t="s">
        <v>8220</v>
      </c>
      <c r="G3450" t="s">
        <v>8223</v>
      </c>
      <c r="H3450" t="s">
        <v>8245</v>
      </c>
      <c r="I3450">
        <v>1481000340</v>
      </c>
      <c r="J3450">
        <v>1478386812</v>
      </c>
      <c r="K3450" s="14">
        <f t="shared" si="270"/>
        <v>42679.958472222221</v>
      </c>
      <c r="L3450" s="13">
        <f t="shared" si="269"/>
        <v>2016</v>
      </c>
      <c r="M3450" s="14">
        <f t="shared" si="271"/>
        <v>42710.207638888889</v>
      </c>
      <c r="N3450" t="b">
        <v>0</v>
      </c>
      <c r="O3450">
        <v>11</v>
      </c>
      <c r="P3450" t="b">
        <v>0</v>
      </c>
      <c r="Q3450" t="s">
        <v>8269</v>
      </c>
      <c r="R3450" s="10" t="s">
        <v>8315</v>
      </c>
      <c r="S3450" t="s">
        <v>8316</v>
      </c>
      <c r="T3450">
        <f t="shared" si="272"/>
        <v>3</v>
      </c>
      <c r="U3450">
        <f t="shared" si="273"/>
        <v>47.27</v>
      </c>
    </row>
    <row r="3451" spans="1:21" ht="43.5" x14ac:dyDescent="0.35">
      <c r="A3451">
        <v>3424</v>
      </c>
      <c r="B3451" s="3" t="s">
        <v>3423</v>
      </c>
      <c r="C3451" s="3" t="s">
        <v>7534</v>
      </c>
      <c r="D3451" s="6">
        <v>6000</v>
      </c>
      <c r="E3451" s="8">
        <v>6215</v>
      </c>
      <c r="F3451" t="s">
        <v>8218</v>
      </c>
      <c r="G3451" t="s">
        <v>8223</v>
      </c>
      <c r="H3451" t="s">
        <v>8245</v>
      </c>
      <c r="I3451">
        <v>1423119540</v>
      </c>
      <c r="J3451">
        <v>1421252084</v>
      </c>
      <c r="K3451" s="14">
        <f t="shared" si="270"/>
        <v>42018.676898148144</v>
      </c>
      <c r="L3451" s="13">
        <f t="shared" si="269"/>
        <v>2015</v>
      </c>
      <c r="M3451" s="14">
        <f t="shared" si="271"/>
        <v>42040.290972222225</v>
      </c>
      <c r="N3451" t="b">
        <v>0</v>
      </c>
      <c r="O3451">
        <v>76</v>
      </c>
      <c r="P3451" t="b">
        <v>1</v>
      </c>
      <c r="Q3451" t="s">
        <v>8269</v>
      </c>
      <c r="R3451" s="10" t="s">
        <v>8315</v>
      </c>
      <c r="S3451" t="s">
        <v>8316</v>
      </c>
      <c r="T3451">
        <f t="shared" si="272"/>
        <v>104</v>
      </c>
      <c r="U3451">
        <f t="shared" si="273"/>
        <v>81.78</v>
      </c>
    </row>
    <row r="3452" spans="1:21" ht="43.5" x14ac:dyDescent="0.35">
      <c r="A3452">
        <v>3523</v>
      </c>
      <c r="B3452" s="3" t="s">
        <v>3522</v>
      </c>
      <c r="C3452" s="3" t="s">
        <v>7633</v>
      </c>
      <c r="D3452" s="6">
        <v>4000</v>
      </c>
      <c r="E3452" s="8">
        <v>4546</v>
      </c>
      <c r="F3452" t="s">
        <v>8218</v>
      </c>
      <c r="G3452" t="s">
        <v>8224</v>
      </c>
      <c r="H3452" t="s">
        <v>8246</v>
      </c>
      <c r="I3452">
        <v>1474844400</v>
      </c>
      <c r="J3452">
        <v>1469871148</v>
      </c>
      <c r="K3452" s="14">
        <f t="shared" si="270"/>
        <v>42581.397546296299</v>
      </c>
      <c r="L3452" s="13">
        <f t="shared" si="269"/>
        <v>2016</v>
      </c>
      <c r="M3452" s="14">
        <f t="shared" si="271"/>
        <v>42638.958333333328</v>
      </c>
      <c r="N3452" t="b">
        <v>0</v>
      </c>
      <c r="O3452">
        <v>80</v>
      </c>
      <c r="P3452" t="b">
        <v>1</v>
      </c>
      <c r="Q3452" t="s">
        <v>8269</v>
      </c>
      <c r="R3452" s="10" t="s">
        <v>8315</v>
      </c>
      <c r="S3452" t="s">
        <v>8316</v>
      </c>
      <c r="T3452">
        <f t="shared" si="272"/>
        <v>114</v>
      </c>
      <c r="U3452">
        <f t="shared" si="273"/>
        <v>56.83</v>
      </c>
    </row>
    <row r="3453" spans="1:21" ht="43.5" x14ac:dyDescent="0.35">
      <c r="A3453">
        <v>2819</v>
      </c>
      <c r="B3453" s="3" t="s">
        <v>2819</v>
      </c>
      <c r="C3453" s="3" t="s">
        <v>6929</v>
      </c>
      <c r="D3453" s="6">
        <v>5000</v>
      </c>
      <c r="E3453" s="8">
        <v>5240</v>
      </c>
      <c r="F3453" t="s">
        <v>8218</v>
      </c>
      <c r="G3453" t="s">
        <v>8224</v>
      </c>
      <c r="H3453" t="s">
        <v>8246</v>
      </c>
      <c r="I3453">
        <v>1434285409</v>
      </c>
      <c r="J3453">
        <v>1431693409</v>
      </c>
      <c r="K3453" s="14">
        <f t="shared" si="270"/>
        <v>42139.525567129633</v>
      </c>
      <c r="L3453" s="13">
        <f t="shared" si="269"/>
        <v>2015</v>
      </c>
      <c r="M3453" s="14">
        <f t="shared" si="271"/>
        <v>42169.525567129633</v>
      </c>
      <c r="N3453" t="b">
        <v>0</v>
      </c>
      <c r="O3453">
        <v>104</v>
      </c>
      <c r="P3453" t="b">
        <v>1</v>
      </c>
      <c r="Q3453" t="s">
        <v>8269</v>
      </c>
      <c r="R3453" s="10" t="s">
        <v>8315</v>
      </c>
      <c r="S3453" t="s">
        <v>8316</v>
      </c>
      <c r="T3453">
        <f t="shared" si="272"/>
        <v>105</v>
      </c>
      <c r="U3453">
        <f t="shared" si="273"/>
        <v>50.38</v>
      </c>
    </row>
    <row r="3454" spans="1:21" ht="43.5" x14ac:dyDescent="0.35">
      <c r="A3454">
        <v>3363</v>
      </c>
      <c r="B3454" s="3" t="s">
        <v>3362</v>
      </c>
      <c r="C3454" s="3" t="s">
        <v>7473</v>
      </c>
      <c r="D3454" s="6">
        <v>7750</v>
      </c>
      <c r="E3454" s="8">
        <v>7860</v>
      </c>
      <c r="F3454" t="s">
        <v>8218</v>
      </c>
      <c r="G3454" t="s">
        <v>8223</v>
      </c>
      <c r="H3454" t="s">
        <v>8245</v>
      </c>
      <c r="I3454">
        <v>1408464000</v>
      </c>
      <c r="J3454">
        <v>1406831445</v>
      </c>
      <c r="K3454" s="14">
        <f t="shared" si="270"/>
        <v>41851.771354166667</v>
      </c>
      <c r="L3454" s="13">
        <f t="shared" si="269"/>
        <v>2014</v>
      </c>
      <c r="M3454" s="14">
        <f t="shared" si="271"/>
        <v>41870.666666666664</v>
      </c>
      <c r="N3454" t="b">
        <v>0</v>
      </c>
      <c r="O3454">
        <v>26</v>
      </c>
      <c r="P3454" t="b">
        <v>1</v>
      </c>
      <c r="Q3454" t="s">
        <v>8269</v>
      </c>
      <c r="R3454" s="10" t="s">
        <v>8315</v>
      </c>
      <c r="S3454" t="s">
        <v>8316</v>
      </c>
      <c r="T3454">
        <f t="shared" si="272"/>
        <v>101</v>
      </c>
      <c r="U3454">
        <f t="shared" si="273"/>
        <v>302.31</v>
      </c>
    </row>
    <row r="3455" spans="1:21" ht="43.5" x14ac:dyDescent="0.35">
      <c r="A3455">
        <v>4003</v>
      </c>
      <c r="B3455" s="3" t="s">
        <v>3999</v>
      </c>
      <c r="C3455" s="3" t="s">
        <v>8071</v>
      </c>
      <c r="D3455" s="6">
        <v>2000</v>
      </c>
      <c r="E3455" s="8">
        <v>201</v>
      </c>
      <c r="F3455" t="s">
        <v>8220</v>
      </c>
      <c r="G3455" t="s">
        <v>8223</v>
      </c>
      <c r="H3455" t="s">
        <v>8245</v>
      </c>
      <c r="I3455">
        <v>1424009147</v>
      </c>
      <c r="J3455">
        <v>1421417147</v>
      </c>
      <c r="K3455" s="14">
        <f t="shared" si="270"/>
        <v>42020.587349537032</v>
      </c>
      <c r="L3455" s="13">
        <f t="shared" si="269"/>
        <v>2015</v>
      </c>
      <c r="M3455" s="14">
        <f t="shared" si="271"/>
        <v>42050.587349537032</v>
      </c>
      <c r="N3455" t="b">
        <v>0</v>
      </c>
      <c r="O3455">
        <v>2</v>
      </c>
      <c r="P3455" t="b">
        <v>0</v>
      </c>
      <c r="Q3455" t="s">
        <v>8269</v>
      </c>
      <c r="R3455" s="10" t="s">
        <v>8315</v>
      </c>
      <c r="S3455" t="s">
        <v>8316</v>
      </c>
      <c r="T3455">
        <f t="shared" si="272"/>
        <v>10</v>
      </c>
      <c r="U3455">
        <f t="shared" si="273"/>
        <v>100.5</v>
      </c>
    </row>
    <row r="3456" spans="1:21" ht="43.5" x14ac:dyDescent="0.35">
      <c r="A3456">
        <v>3320</v>
      </c>
      <c r="B3456" s="3" t="s">
        <v>3320</v>
      </c>
      <c r="C3456" s="3" t="s">
        <v>7430</v>
      </c>
      <c r="D3456" s="6">
        <v>2500</v>
      </c>
      <c r="E3456" s="8">
        <v>2525</v>
      </c>
      <c r="F3456" t="s">
        <v>8218</v>
      </c>
      <c r="G3456" t="s">
        <v>8223</v>
      </c>
      <c r="H3456" t="s">
        <v>8245</v>
      </c>
      <c r="I3456">
        <v>1466557557</v>
      </c>
      <c r="J3456">
        <v>1463965557</v>
      </c>
      <c r="K3456" s="14">
        <f t="shared" si="270"/>
        <v>42513.045798611114</v>
      </c>
      <c r="L3456" s="13">
        <f t="shared" si="269"/>
        <v>2016</v>
      </c>
      <c r="M3456" s="14">
        <f t="shared" si="271"/>
        <v>42543.045798611114</v>
      </c>
      <c r="N3456" t="b">
        <v>0</v>
      </c>
      <c r="O3456">
        <v>38</v>
      </c>
      <c r="P3456" t="b">
        <v>1</v>
      </c>
      <c r="Q3456" t="s">
        <v>8269</v>
      </c>
      <c r="R3456" s="10" t="s">
        <v>8315</v>
      </c>
      <c r="S3456" t="s">
        <v>8316</v>
      </c>
      <c r="T3456">
        <f t="shared" si="272"/>
        <v>101</v>
      </c>
      <c r="U3456">
        <f t="shared" si="273"/>
        <v>66.45</v>
      </c>
    </row>
    <row r="3457" spans="1:21" ht="58" x14ac:dyDescent="0.35">
      <c r="A3457">
        <v>3721</v>
      </c>
      <c r="B3457" s="3" t="s">
        <v>3718</v>
      </c>
      <c r="C3457" s="3" t="s">
        <v>7831</v>
      </c>
      <c r="D3457" s="6">
        <v>5000</v>
      </c>
      <c r="E3457" s="8">
        <v>5040</v>
      </c>
      <c r="F3457" t="s">
        <v>8218</v>
      </c>
      <c r="G3457" t="s">
        <v>8223</v>
      </c>
      <c r="H3457" t="s">
        <v>8245</v>
      </c>
      <c r="I3457">
        <v>1415230084</v>
      </c>
      <c r="J3457">
        <v>1413412084</v>
      </c>
      <c r="K3457" s="14">
        <f t="shared" si="270"/>
        <v>41927.936157407406</v>
      </c>
      <c r="L3457" s="13">
        <f t="shared" si="269"/>
        <v>2014</v>
      </c>
      <c r="M3457" s="14">
        <f t="shared" si="271"/>
        <v>41948.977824074071</v>
      </c>
      <c r="N3457" t="b">
        <v>0</v>
      </c>
      <c r="O3457">
        <v>44</v>
      </c>
      <c r="P3457" t="b">
        <v>1</v>
      </c>
      <c r="Q3457" t="s">
        <v>8269</v>
      </c>
      <c r="R3457" s="10" t="s">
        <v>8315</v>
      </c>
      <c r="S3457" t="s">
        <v>8316</v>
      </c>
      <c r="T3457">
        <f t="shared" si="272"/>
        <v>101</v>
      </c>
      <c r="U3457">
        <f t="shared" si="273"/>
        <v>114.55</v>
      </c>
    </row>
    <row r="3458" spans="1:21" ht="58" x14ac:dyDescent="0.35">
      <c r="A3458">
        <v>3498</v>
      </c>
      <c r="B3458" s="3" t="s">
        <v>3497</v>
      </c>
      <c r="C3458" s="3" t="s">
        <v>7608</v>
      </c>
      <c r="D3458" s="6">
        <v>1650</v>
      </c>
      <c r="E3458" s="8">
        <v>1690</v>
      </c>
      <c r="F3458" t="s">
        <v>8218</v>
      </c>
      <c r="G3458" t="s">
        <v>8228</v>
      </c>
      <c r="H3458" t="s">
        <v>8250</v>
      </c>
      <c r="I3458">
        <v>1464471840</v>
      </c>
      <c r="J3458">
        <v>1459309704</v>
      </c>
      <c r="K3458" s="14">
        <f t="shared" si="270"/>
        <v>42459.15861111111</v>
      </c>
      <c r="L3458" s="13">
        <f t="shared" si="269"/>
        <v>2016</v>
      </c>
      <c r="M3458" s="14">
        <f t="shared" si="271"/>
        <v>42518.905555555553</v>
      </c>
      <c r="N3458" t="b">
        <v>0</v>
      </c>
      <c r="O3458">
        <v>42</v>
      </c>
      <c r="P3458" t="b">
        <v>1</v>
      </c>
      <c r="Q3458" t="s">
        <v>8269</v>
      </c>
      <c r="R3458" s="10" t="s">
        <v>8315</v>
      </c>
      <c r="S3458" t="s">
        <v>8316</v>
      </c>
      <c r="T3458">
        <f t="shared" si="272"/>
        <v>102</v>
      </c>
      <c r="U3458">
        <f t="shared" si="273"/>
        <v>40.24</v>
      </c>
    </row>
    <row r="3459" spans="1:21" ht="43.5" x14ac:dyDescent="0.35">
      <c r="A3459">
        <v>3964</v>
      </c>
      <c r="B3459" s="3" t="s">
        <v>3961</v>
      </c>
      <c r="C3459" s="3" t="s">
        <v>8071</v>
      </c>
      <c r="D3459" s="6">
        <v>2000</v>
      </c>
      <c r="E3459" s="8">
        <v>126</v>
      </c>
      <c r="F3459" t="s">
        <v>8220</v>
      </c>
      <c r="G3459" t="s">
        <v>8223</v>
      </c>
      <c r="H3459" t="s">
        <v>8245</v>
      </c>
      <c r="I3459">
        <v>1429460386</v>
      </c>
      <c r="J3459">
        <v>1424279986</v>
      </c>
      <c r="K3459" s="14">
        <f t="shared" si="270"/>
        <v>42053.722060185188</v>
      </c>
      <c r="L3459" s="13">
        <f t="shared" ref="L3459:L3522" si="274">YEAR(K3459)</f>
        <v>2015</v>
      </c>
      <c r="M3459" s="14">
        <f t="shared" si="271"/>
        <v>42113.680393518516</v>
      </c>
      <c r="N3459" t="b">
        <v>0</v>
      </c>
      <c r="O3459">
        <v>3</v>
      </c>
      <c r="P3459" t="b">
        <v>0</v>
      </c>
      <c r="Q3459" t="s">
        <v>8269</v>
      </c>
      <c r="R3459" s="10" t="s">
        <v>8315</v>
      </c>
      <c r="S3459" t="s">
        <v>8316</v>
      </c>
      <c r="T3459">
        <f t="shared" si="272"/>
        <v>6</v>
      </c>
      <c r="U3459">
        <f t="shared" si="273"/>
        <v>42</v>
      </c>
    </row>
    <row r="3460" spans="1:21" ht="58" x14ac:dyDescent="0.35">
      <c r="A3460">
        <v>3129</v>
      </c>
      <c r="B3460" s="3" t="s">
        <v>3129</v>
      </c>
      <c r="C3460" s="3" t="s">
        <v>7239</v>
      </c>
      <c r="D3460" s="6">
        <v>1250</v>
      </c>
      <c r="E3460" s="8">
        <v>10</v>
      </c>
      <c r="F3460" t="s">
        <v>8221</v>
      </c>
      <c r="G3460" t="s">
        <v>8223</v>
      </c>
      <c r="H3460" t="s">
        <v>8245</v>
      </c>
      <c r="I3460">
        <v>1492542819</v>
      </c>
      <c r="J3460">
        <v>1489090419</v>
      </c>
      <c r="K3460" s="14">
        <f t="shared" si="270"/>
        <v>42803.842812499999</v>
      </c>
      <c r="L3460" s="13">
        <f t="shared" si="274"/>
        <v>2017</v>
      </c>
      <c r="M3460" s="14">
        <f t="shared" si="271"/>
        <v>42843.801145833335</v>
      </c>
      <c r="N3460" t="b">
        <v>0</v>
      </c>
      <c r="O3460">
        <v>1</v>
      </c>
      <c r="P3460" t="b">
        <v>0</v>
      </c>
      <c r="Q3460" t="s">
        <v>8269</v>
      </c>
      <c r="R3460" s="10" t="s">
        <v>8315</v>
      </c>
      <c r="S3460" t="s">
        <v>8316</v>
      </c>
      <c r="T3460">
        <f t="shared" si="272"/>
        <v>1</v>
      </c>
      <c r="U3460">
        <f t="shared" si="273"/>
        <v>10</v>
      </c>
    </row>
    <row r="3461" spans="1:21" ht="58" x14ac:dyDescent="0.35">
      <c r="A3461">
        <v>3845</v>
      </c>
      <c r="B3461" s="3" t="s">
        <v>3842</v>
      </c>
      <c r="C3461" s="3" t="s">
        <v>7954</v>
      </c>
      <c r="D3461" s="6">
        <v>40000</v>
      </c>
      <c r="E3461" s="8">
        <v>842</v>
      </c>
      <c r="F3461" t="s">
        <v>8220</v>
      </c>
      <c r="G3461" t="s">
        <v>8223</v>
      </c>
      <c r="H3461" t="s">
        <v>8245</v>
      </c>
      <c r="I3461">
        <v>1443711774</v>
      </c>
      <c r="J3461">
        <v>1441119774</v>
      </c>
      <c r="K3461" s="14">
        <f t="shared" si="270"/>
        <v>42248.627013888887</v>
      </c>
      <c r="L3461" s="13">
        <f t="shared" si="274"/>
        <v>2015</v>
      </c>
      <c r="M3461" s="14">
        <f t="shared" si="271"/>
        <v>42278.627013888887</v>
      </c>
      <c r="N3461" t="b">
        <v>1</v>
      </c>
      <c r="O3461">
        <v>12</v>
      </c>
      <c r="P3461" t="b">
        <v>0</v>
      </c>
      <c r="Q3461" t="s">
        <v>8269</v>
      </c>
      <c r="R3461" s="10" t="s">
        <v>8315</v>
      </c>
      <c r="S3461" t="s">
        <v>8316</v>
      </c>
      <c r="T3461">
        <f t="shared" si="272"/>
        <v>2</v>
      </c>
      <c r="U3461">
        <f t="shared" si="273"/>
        <v>70.17</v>
      </c>
    </row>
    <row r="3462" spans="1:21" ht="43.5" x14ac:dyDescent="0.35">
      <c r="A3462">
        <v>3730</v>
      </c>
      <c r="B3462" s="3" t="s">
        <v>3727</v>
      </c>
      <c r="C3462" s="3" t="s">
        <v>7840</v>
      </c>
      <c r="D3462" s="6">
        <v>1000</v>
      </c>
      <c r="E3462" s="8">
        <v>100</v>
      </c>
      <c r="F3462" t="s">
        <v>8220</v>
      </c>
      <c r="G3462" t="s">
        <v>8223</v>
      </c>
      <c r="H3462" t="s">
        <v>8245</v>
      </c>
      <c r="I3462">
        <v>1439828159</v>
      </c>
      <c r="J3462">
        <v>1437236159</v>
      </c>
      <c r="K3462" s="14">
        <f t="shared" si="270"/>
        <v>42203.677766203706</v>
      </c>
      <c r="L3462" s="13">
        <f t="shared" si="274"/>
        <v>2015</v>
      </c>
      <c r="M3462" s="14">
        <f t="shared" si="271"/>
        <v>42233.677766203706</v>
      </c>
      <c r="N3462" t="b">
        <v>0</v>
      </c>
      <c r="O3462">
        <v>1</v>
      </c>
      <c r="P3462" t="b">
        <v>0</v>
      </c>
      <c r="Q3462" t="s">
        <v>8269</v>
      </c>
      <c r="R3462" s="10" t="s">
        <v>8315</v>
      </c>
      <c r="S3462" t="s">
        <v>8316</v>
      </c>
      <c r="T3462">
        <f t="shared" si="272"/>
        <v>10</v>
      </c>
      <c r="U3462">
        <f t="shared" si="273"/>
        <v>100</v>
      </c>
    </row>
    <row r="3463" spans="1:21" ht="43.5" x14ac:dyDescent="0.35">
      <c r="A3463">
        <v>3554</v>
      </c>
      <c r="B3463" s="3" t="s">
        <v>3553</v>
      </c>
      <c r="C3463" s="3" t="s">
        <v>7664</v>
      </c>
      <c r="D3463" s="6">
        <v>5000</v>
      </c>
      <c r="E3463" s="8">
        <v>5671.11</v>
      </c>
      <c r="F3463" t="s">
        <v>8218</v>
      </c>
      <c r="G3463" t="s">
        <v>8223</v>
      </c>
      <c r="H3463" t="s">
        <v>8245</v>
      </c>
      <c r="I3463">
        <v>1423674000</v>
      </c>
      <c r="J3463">
        <v>1421025159</v>
      </c>
      <c r="K3463" s="14">
        <f t="shared" si="270"/>
        <v>42016.050451388888</v>
      </c>
      <c r="L3463" s="13">
        <f t="shared" si="274"/>
        <v>2015</v>
      </c>
      <c r="M3463" s="14">
        <f t="shared" si="271"/>
        <v>42046.708333333328</v>
      </c>
      <c r="N3463" t="b">
        <v>0</v>
      </c>
      <c r="O3463">
        <v>53</v>
      </c>
      <c r="P3463" t="b">
        <v>1</v>
      </c>
      <c r="Q3463" t="s">
        <v>8269</v>
      </c>
      <c r="R3463" s="10" t="s">
        <v>8315</v>
      </c>
      <c r="S3463" t="s">
        <v>8316</v>
      </c>
      <c r="T3463">
        <f t="shared" si="272"/>
        <v>113</v>
      </c>
      <c r="U3463">
        <f t="shared" si="273"/>
        <v>107</v>
      </c>
    </row>
    <row r="3464" spans="1:21" ht="43.5" x14ac:dyDescent="0.3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s="14">
        <f t="shared" si="270"/>
        <v>42102.743773148148</v>
      </c>
      <c r="L3464" s="13">
        <f t="shared" si="274"/>
        <v>2015</v>
      </c>
      <c r="M3464" s="14">
        <f t="shared" si="271"/>
        <v>42123.743773148148</v>
      </c>
      <c r="N3464" t="b">
        <v>0</v>
      </c>
      <c r="O3464">
        <v>88</v>
      </c>
      <c r="P3464" t="b">
        <v>1</v>
      </c>
      <c r="Q3464" t="s">
        <v>8269</v>
      </c>
      <c r="R3464" s="10" t="s">
        <v>8315</v>
      </c>
      <c r="S3464" t="s">
        <v>8316</v>
      </c>
      <c r="T3464">
        <f t="shared" si="272"/>
        <v>136</v>
      </c>
      <c r="U3464">
        <f t="shared" si="273"/>
        <v>46.42</v>
      </c>
    </row>
    <row r="3465" spans="1:21" ht="43.5" x14ac:dyDescent="0.35">
      <c r="A3465">
        <v>3326</v>
      </c>
      <c r="B3465" s="3" t="s">
        <v>3326</v>
      </c>
      <c r="C3465" s="3" t="s">
        <v>7436</v>
      </c>
      <c r="D3465" s="6">
        <v>8000</v>
      </c>
      <c r="E3465" s="8">
        <v>8110</v>
      </c>
      <c r="F3465" t="s">
        <v>8218</v>
      </c>
      <c r="G3465" t="s">
        <v>8223</v>
      </c>
      <c r="H3465" t="s">
        <v>8245</v>
      </c>
      <c r="I3465">
        <v>1425830905</v>
      </c>
      <c r="J3465">
        <v>1423242505</v>
      </c>
      <c r="K3465" s="14">
        <f t="shared" si="270"/>
        <v>42041.714178240742</v>
      </c>
      <c r="L3465" s="13">
        <f t="shared" si="274"/>
        <v>2015</v>
      </c>
      <c r="M3465" s="14">
        <f t="shared" si="271"/>
        <v>42071.67251157407</v>
      </c>
      <c r="N3465" t="b">
        <v>0</v>
      </c>
      <c r="O3465">
        <v>57</v>
      </c>
      <c r="P3465" t="b">
        <v>1</v>
      </c>
      <c r="Q3465" t="s">
        <v>8269</v>
      </c>
      <c r="R3465" s="10" t="s">
        <v>8315</v>
      </c>
      <c r="S3465" t="s">
        <v>8316</v>
      </c>
      <c r="T3465">
        <f t="shared" si="272"/>
        <v>101</v>
      </c>
      <c r="U3465">
        <f t="shared" si="273"/>
        <v>142.28</v>
      </c>
    </row>
    <row r="3466" spans="1:21" ht="43.5" x14ac:dyDescent="0.35">
      <c r="A3466">
        <v>3478</v>
      </c>
      <c r="B3466" s="3" t="s">
        <v>3477</v>
      </c>
      <c r="C3466" s="3" t="s">
        <v>7588</v>
      </c>
      <c r="D3466" s="6">
        <v>2000</v>
      </c>
      <c r="E3466" s="8">
        <v>2257</v>
      </c>
      <c r="F3466" t="s">
        <v>8218</v>
      </c>
      <c r="G3466" t="s">
        <v>8223</v>
      </c>
      <c r="H3466" t="s">
        <v>8245</v>
      </c>
      <c r="I3466">
        <v>1426539600</v>
      </c>
      <c r="J3466">
        <v>1424296822</v>
      </c>
      <c r="K3466" s="14">
        <f t="shared" ref="K3466:K3529" si="275">(((J3466/60)/60)/24)+DATE(1970,1,1)</f>
        <v>42053.916921296302</v>
      </c>
      <c r="L3466" s="13">
        <f t="shared" si="274"/>
        <v>2015</v>
      </c>
      <c r="M3466" s="14">
        <f t="shared" ref="M3466:M3529" si="276">(((I3466/60)/60)/24)+DATE(1970,1,1)</f>
        <v>42079.875</v>
      </c>
      <c r="N3466" t="b">
        <v>0</v>
      </c>
      <c r="O3466">
        <v>57</v>
      </c>
      <c r="P3466" t="b">
        <v>1</v>
      </c>
      <c r="Q3466" t="s">
        <v>8269</v>
      </c>
      <c r="R3466" s="10" t="s">
        <v>8315</v>
      </c>
      <c r="S3466" t="s">
        <v>8316</v>
      </c>
      <c r="T3466">
        <f t="shared" ref="T3466:T3529" si="277">ROUND(E3466/D3466*100,0)</f>
        <v>113</v>
      </c>
      <c r="U3466">
        <f t="shared" ref="U3466:U3529" si="278">IFERROR(ROUND(E3466/O3466,2),0)</f>
        <v>39.6</v>
      </c>
    </row>
    <row r="3467" spans="1:21" ht="43.5" x14ac:dyDescent="0.35">
      <c r="A3467">
        <v>3737</v>
      </c>
      <c r="B3467" s="3" t="s">
        <v>3734</v>
      </c>
      <c r="C3467" s="3" t="s">
        <v>7847</v>
      </c>
      <c r="D3467" s="6">
        <v>700</v>
      </c>
      <c r="E3467" s="8">
        <v>150</v>
      </c>
      <c r="F3467" t="s">
        <v>8220</v>
      </c>
      <c r="G3467" t="s">
        <v>8223</v>
      </c>
      <c r="H3467" t="s">
        <v>8245</v>
      </c>
      <c r="I3467">
        <v>1447311540</v>
      </c>
      <c r="J3467">
        <v>1445358903</v>
      </c>
      <c r="K3467" s="14">
        <f t="shared" si="275"/>
        <v>42297.691006944442</v>
      </c>
      <c r="L3467" s="13">
        <f t="shared" si="274"/>
        <v>2015</v>
      </c>
      <c r="M3467" s="14">
        <f t="shared" si="276"/>
        <v>42320.290972222225</v>
      </c>
      <c r="N3467" t="b">
        <v>0</v>
      </c>
      <c r="O3467">
        <v>4</v>
      </c>
      <c r="P3467" t="b">
        <v>0</v>
      </c>
      <c r="Q3467" t="s">
        <v>8269</v>
      </c>
      <c r="R3467" s="10" t="s">
        <v>8315</v>
      </c>
      <c r="S3467" t="s">
        <v>8316</v>
      </c>
      <c r="T3467">
        <f t="shared" si="277"/>
        <v>21</v>
      </c>
      <c r="U3467">
        <f t="shared" si="278"/>
        <v>37.5</v>
      </c>
    </row>
    <row r="3468" spans="1:21" ht="43.5" x14ac:dyDescent="0.35">
      <c r="A3468">
        <v>3349</v>
      </c>
      <c r="B3468" s="3" t="s">
        <v>3348</v>
      </c>
      <c r="C3468" s="3" t="s">
        <v>7459</v>
      </c>
      <c r="D3468" s="6">
        <v>1000</v>
      </c>
      <c r="E3468" s="8">
        <v>1534</v>
      </c>
      <c r="F3468" t="s">
        <v>8218</v>
      </c>
      <c r="G3468" t="s">
        <v>8223</v>
      </c>
      <c r="H3468" t="s">
        <v>8245</v>
      </c>
      <c r="I3468">
        <v>1465837200</v>
      </c>
      <c r="J3468">
        <v>1463971172</v>
      </c>
      <c r="K3468" s="14">
        <f t="shared" si="275"/>
        <v>42513.110787037032</v>
      </c>
      <c r="L3468" s="13">
        <f t="shared" si="274"/>
        <v>2016</v>
      </c>
      <c r="M3468" s="14">
        <f t="shared" si="276"/>
        <v>42534.708333333328</v>
      </c>
      <c r="N3468" t="b">
        <v>0</v>
      </c>
      <c r="O3468">
        <v>14</v>
      </c>
      <c r="P3468" t="b">
        <v>1</v>
      </c>
      <c r="Q3468" t="s">
        <v>8269</v>
      </c>
      <c r="R3468" s="10" t="s">
        <v>8315</v>
      </c>
      <c r="S3468" t="s">
        <v>8316</v>
      </c>
      <c r="T3468">
        <f t="shared" si="277"/>
        <v>153</v>
      </c>
      <c r="U3468">
        <f t="shared" si="278"/>
        <v>109.57</v>
      </c>
    </row>
    <row r="3469" spans="1:21" ht="43.5" x14ac:dyDescent="0.35">
      <c r="A3469">
        <v>3130</v>
      </c>
      <c r="B3469" s="3" t="s">
        <v>3130</v>
      </c>
      <c r="C3469" s="3" t="s">
        <v>7240</v>
      </c>
      <c r="D3469" s="6">
        <v>10000</v>
      </c>
      <c r="E3469" s="8">
        <v>375</v>
      </c>
      <c r="F3469" t="s">
        <v>8221</v>
      </c>
      <c r="G3469" t="s">
        <v>8223</v>
      </c>
      <c r="H3469" t="s">
        <v>8245</v>
      </c>
      <c r="I3469">
        <v>1492145940</v>
      </c>
      <c r="J3469">
        <v>1489504916</v>
      </c>
      <c r="K3469" s="14">
        <f t="shared" si="275"/>
        <v>42808.640231481477</v>
      </c>
      <c r="L3469" s="13">
        <f t="shared" si="274"/>
        <v>2017</v>
      </c>
      <c r="M3469" s="14">
        <f t="shared" si="276"/>
        <v>42839.207638888889</v>
      </c>
      <c r="N3469" t="b">
        <v>0</v>
      </c>
      <c r="O3469">
        <v>4</v>
      </c>
      <c r="P3469" t="b">
        <v>0</v>
      </c>
      <c r="Q3469" t="s">
        <v>8269</v>
      </c>
      <c r="R3469" s="10" t="s">
        <v>8315</v>
      </c>
      <c r="S3469" t="s">
        <v>8316</v>
      </c>
      <c r="T3469">
        <f t="shared" si="277"/>
        <v>4</v>
      </c>
      <c r="U3469">
        <f t="shared" si="278"/>
        <v>93.75</v>
      </c>
    </row>
    <row r="3470" spans="1:21" ht="43.5" x14ac:dyDescent="0.35">
      <c r="A3470">
        <v>4101</v>
      </c>
      <c r="B3470" s="3" t="s">
        <v>4097</v>
      </c>
      <c r="C3470" s="3" t="s">
        <v>8204</v>
      </c>
      <c r="D3470" s="6">
        <v>600</v>
      </c>
      <c r="E3470" s="8">
        <v>0</v>
      </c>
      <c r="F3470" t="s">
        <v>8220</v>
      </c>
      <c r="G3470" t="s">
        <v>8223</v>
      </c>
      <c r="H3470" t="s">
        <v>8245</v>
      </c>
      <c r="I3470">
        <v>1485380482</v>
      </c>
      <c r="J3470">
        <v>1482788482</v>
      </c>
      <c r="K3470" s="14">
        <f t="shared" si="275"/>
        <v>42730.903726851851</v>
      </c>
      <c r="L3470" s="13">
        <f t="shared" si="274"/>
        <v>2016</v>
      </c>
      <c r="M3470" s="14">
        <f t="shared" si="276"/>
        <v>42760.903726851851</v>
      </c>
      <c r="N3470" t="b">
        <v>0</v>
      </c>
      <c r="O3470">
        <v>0</v>
      </c>
      <c r="P3470" t="b">
        <v>0</v>
      </c>
      <c r="Q3470" t="s">
        <v>8269</v>
      </c>
      <c r="R3470" s="10" t="s">
        <v>8315</v>
      </c>
      <c r="S3470" t="s">
        <v>8316</v>
      </c>
      <c r="T3470">
        <f t="shared" si="277"/>
        <v>0</v>
      </c>
      <c r="U3470">
        <f t="shared" si="278"/>
        <v>0</v>
      </c>
    </row>
    <row r="3471" spans="1:21" ht="43.5" x14ac:dyDescent="0.35">
      <c r="A3471">
        <v>3313</v>
      </c>
      <c r="B3471" s="3" t="s">
        <v>3313</v>
      </c>
      <c r="C3471" s="3" t="s">
        <v>7423</v>
      </c>
      <c r="D3471" s="6">
        <v>2000</v>
      </c>
      <c r="E3471" s="8">
        <v>2321</v>
      </c>
      <c r="F3471" t="s">
        <v>8218</v>
      </c>
      <c r="G3471" t="s">
        <v>8223</v>
      </c>
      <c r="H3471" t="s">
        <v>8245</v>
      </c>
      <c r="I3471">
        <v>1453856400</v>
      </c>
      <c r="J3471">
        <v>1452664317</v>
      </c>
      <c r="K3471" s="14">
        <f t="shared" si="275"/>
        <v>42382.244409722218</v>
      </c>
      <c r="L3471" s="13">
        <f t="shared" si="274"/>
        <v>2016</v>
      </c>
      <c r="M3471" s="14">
        <f t="shared" si="276"/>
        <v>42396.041666666672</v>
      </c>
      <c r="N3471" t="b">
        <v>0</v>
      </c>
      <c r="O3471">
        <v>29</v>
      </c>
      <c r="P3471" t="b">
        <v>1</v>
      </c>
      <c r="Q3471" t="s">
        <v>8269</v>
      </c>
      <c r="R3471" s="10" t="s">
        <v>8315</v>
      </c>
      <c r="S3471" t="s">
        <v>8316</v>
      </c>
      <c r="T3471">
        <f t="shared" si="277"/>
        <v>116</v>
      </c>
      <c r="U3471">
        <f t="shared" si="278"/>
        <v>80.03</v>
      </c>
    </row>
    <row r="3472" spans="1:21" ht="43.5" x14ac:dyDescent="0.35">
      <c r="A3472">
        <v>3173</v>
      </c>
      <c r="B3472" s="3" t="s">
        <v>3173</v>
      </c>
      <c r="C3472" s="3" t="s">
        <v>7283</v>
      </c>
      <c r="D3472" s="6">
        <v>10000</v>
      </c>
      <c r="E3472" s="8">
        <v>10300</v>
      </c>
      <c r="F3472" t="s">
        <v>8218</v>
      </c>
      <c r="G3472" t="s">
        <v>8223</v>
      </c>
      <c r="H3472" t="s">
        <v>8245</v>
      </c>
      <c r="I3472">
        <v>1411765492</v>
      </c>
      <c r="J3472">
        <v>1409173492</v>
      </c>
      <c r="K3472" s="14">
        <f t="shared" si="275"/>
        <v>41878.878379629627</v>
      </c>
      <c r="L3472" s="13">
        <f t="shared" si="274"/>
        <v>2014</v>
      </c>
      <c r="M3472" s="14">
        <f t="shared" si="276"/>
        <v>41908.878379629627</v>
      </c>
      <c r="N3472" t="b">
        <v>1</v>
      </c>
      <c r="O3472">
        <v>74</v>
      </c>
      <c r="P3472" t="b">
        <v>1</v>
      </c>
      <c r="Q3472" t="s">
        <v>8269</v>
      </c>
      <c r="R3472" s="10" t="s">
        <v>8315</v>
      </c>
      <c r="S3472" t="s">
        <v>8316</v>
      </c>
      <c r="T3472">
        <f t="shared" si="277"/>
        <v>103</v>
      </c>
      <c r="U3472">
        <f t="shared" si="278"/>
        <v>139.19</v>
      </c>
    </row>
    <row r="3473" spans="1:21" ht="43.5" x14ac:dyDescent="0.35">
      <c r="A3473">
        <v>3675</v>
      </c>
      <c r="B3473" s="3" t="s">
        <v>3672</v>
      </c>
      <c r="C3473" s="3" t="s">
        <v>7785</v>
      </c>
      <c r="D3473" s="6">
        <v>50</v>
      </c>
      <c r="E3473" s="8">
        <v>70</v>
      </c>
      <c r="F3473" t="s">
        <v>8218</v>
      </c>
      <c r="G3473" t="s">
        <v>8224</v>
      </c>
      <c r="H3473" t="s">
        <v>8246</v>
      </c>
      <c r="I3473">
        <v>1463353200</v>
      </c>
      <c r="J3473">
        <v>1462285182</v>
      </c>
      <c r="K3473" s="14">
        <f t="shared" si="275"/>
        <v>42493.597013888888</v>
      </c>
      <c r="L3473" s="13">
        <f t="shared" si="274"/>
        <v>2016</v>
      </c>
      <c r="M3473" s="14">
        <f t="shared" si="276"/>
        <v>42505.958333333328</v>
      </c>
      <c r="N3473" t="b">
        <v>0</v>
      </c>
      <c r="O3473">
        <v>3</v>
      </c>
      <c r="P3473" t="b">
        <v>1</v>
      </c>
      <c r="Q3473" t="s">
        <v>8269</v>
      </c>
      <c r="R3473" s="10" t="s">
        <v>8315</v>
      </c>
      <c r="S3473" t="s">
        <v>8316</v>
      </c>
      <c r="T3473">
        <f t="shared" si="277"/>
        <v>140</v>
      </c>
      <c r="U3473">
        <f t="shared" si="278"/>
        <v>23.33</v>
      </c>
    </row>
    <row r="3474" spans="1:21" ht="43.5" x14ac:dyDescent="0.35">
      <c r="A3474">
        <v>4016</v>
      </c>
      <c r="B3474" s="3" t="s">
        <v>4012</v>
      </c>
      <c r="C3474" s="3" t="s">
        <v>8121</v>
      </c>
      <c r="D3474" s="6">
        <v>500</v>
      </c>
      <c r="E3474" s="8">
        <v>70</v>
      </c>
      <c r="F3474" t="s">
        <v>8220</v>
      </c>
      <c r="G3474" t="s">
        <v>8224</v>
      </c>
      <c r="H3474" t="s">
        <v>8246</v>
      </c>
      <c r="I3474">
        <v>1410987400</v>
      </c>
      <c r="J3474">
        <v>1408395400</v>
      </c>
      <c r="K3474" s="14">
        <f t="shared" si="275"/>
        <v>41869.872685185182</v>
      </c>
      <c r="L3474" s="13">
        <f t="shared" si="274"/>
        <v>2014</v>
      </c>
      <c r="M3474" s="14">
        <f t="shared" si="276"/>
        <v>41899.872685185182</v>
      </c>
      <c r="N3474" t="b">
        <v>0</v>
      </c>
      <c r="O3474">
        <v>7</v>
      </c>
      <c r="P3474" t="b">
        <v>0</v>
      </c>
      <c r="Q3474" t="s">
        <v>8269</v>
      </c>
      <c r="R3474" s="10" t="s">
        <v>8315</v>
      </c>
      <c r="S3474" t="s">
        <v>8316</v>
      </c>
      <c r="T3474">
        <f t="shared" si="277"/>
        <v>14</v>
      </c>
      <c r="U3474">
        <f t="shared" si="278"/>
        <v>10</v>
      </c>
    </row>
    <row r="3475" spans="1:21" ht="43.5" x14ac:dyDescent="0.35">
      <c r="A3475">
        <v>3588</v>
      </c>
      <c r="B3475" s="3" t="s">
        <v>3587</v>
      </c>
      <c r="C3475" s="3" t="s">
        <v>7698</v>
      </c>
      <c r="D3475" s="6">
        <v>200</v>
      </c>
      <c r="E3475" s="8">
        <v>201</v>
      </c>
      <c r="F3475" t="s">
        <v>8218</v>
      </c>
      <c r="G3475" t="s">
        <v>8224</v>
      </c>
      <c r="H3475" t="s">
        <v>8246</v>
      </c>
      <c r="I3475">
        <v>1430348400</v>
      </c>
      <c r="J3475">
        <v>1428436410</v>
      </c>
      <c r="K3475" s="14">
        <f t="shared" si="275"/>
        <v>42101.828819444447</v>
      </c>
      <c r="L3475" s="13">
        <f t="shared" si="274"/>
        <v>2015</v>
      </c>
      <c r="M3475" s="14">
        <f t="shared" si="276"/>
        <v>42123.958333333328</v>
      </c>
      <c r="N3475" t="b">
        <v>0</v>
      </c>
      <c r="O3475">
        <v>11</v>
      </c>
      <c r="P3475" t="b">
        <v>1</v>
      </c>
      <c r="Q3475" t="s">
        <v>8269</v>
      </c>
      <c r="R3475" s="10" t="s">
        <v>8315</v>
      </c>
      <c r="S3475" t="s">
        <v>8316</v>
      </c>
      <c r="T3475">
        <f t="shared" si="277"/>
        <v>101</v>
      </c>
      <c r="U3475">
        <f t="shared" si="278"/>
        <v>18.27</v>
      </c>
    </row>
    <row r="3476" spans="1:21" ht="43.5" x14ac:dyDescent="0.35">
      <c r="A3476">
        <v>4042</v>
      </c>
      <c r="B3476" s="3" t="s">
        <v>4038</v>
      </c>
      <c r="C3476" s="3" t="s">
        <v>8146</v>
      </c>
      <c r="D3476" s="6">
        <v>10000</v>
      </c>
      <c r="E3476" s="8">
        <v>21</v>
      </c>
      <c r="F3476" t="s">
        <v>8220</v>
      </c>
      <c r="G3476" t="s">
        <v>8223</v>
      </c>
      <c r="H3476" t="s">
        <v>8245</v>
      </c>
      <c r="I3476">
        <v>1421781360</v>
      </c>
      <c r="J3476">
        <v>1419213664</v>
      </c>
      <c r="K3476" s="14">
        <f t="shared" si="275"/>
        <v>41995.084074074075</v>
      </c>
      <c r="L3476" s="13">
        <f t="shared" si="274"/>
        <v>2014</v>
      </c>
      <c r="M3476" s="14">
        <f t="shared" si="276"/>
        <v>42024.802777777775</v>
      </c>
      <c r="N3476" t="b">
        <v>0</v>
      </c>
      <c r="O3476">
        <v>3</v>
      </c>
      <c r="P3476" t="b">
        <v>0</v>
      </c>
      <c r="Q3476" t="s">
        <v>8269</v>
      </c>
      <c r="R3476" s="10" t="s">
        <v>8315</v>
      </c>
      <c r="S3476" t="s">
        <v>8316</v>
      </c>
      <c r="T3476">
        <f t="shared" si="277"/>
        <v>0</v>
      </c>
      <c r="U3476">
        <f t="shared" si="278"/>
        <v>7</v>
      </c>
    </row>
    <row r="3477" spans="1:21" ht="58" x14ac:dyDescent="0.35">
      <c r="A3477">
        <v>2826</v>
      </c>
      <c r="B3477" s="3" t="s">
        <v>2826</v>
      </c>
      <c r="C3477" s="3" t="s">
        <v>6936</v>
      </c>
      <c r="D3477" s="6">
        <v>2000</v>
      </c>
      <c r="E3477" s="8">
        <v>2155</v>
      </c>
      <c r="F3477" t="s">
        <v>8218</v>
      </c>
      <c r="G3477" t="s">
        <v>8223</v>
      </c>
      <c r="H3477" t="s">
        <v>8245</v>
      </c>
      <c r="I3477">
        <v>1436511600</v>
      </c>
      <c r="J3477">
        <v>1434415812</v>
      </c>
      <c r="K3477" s="14">
        <f t="shared" si="275"/>
        <v>42171.034861111111</v>
      </c>
      <c r="L3477" s="13">
        <f t="shared" si="274"/>
        <v>2015</v>
      </c>
      <c r="M3477" s="14">
        <f t="shared" si="276"/>
        <v>42195.291666666672</v>
      </c>
      <c r="N3477" t="b">
        <v>0</v>
      </c>
      <c r="O3477">
        <v>19</v>
      </c>
      <c r="P3477" t="b">
        <v>1</v>
      </c>
      <c r="Q3477" t="s">
        <v>8269</v>
      </c>
      <c r="R3477" s="10" t="s">
        <v>8315</v>
      </c>
      <c r="S3477" t="s">
        <v>8316</v>
      </c>
      <c r="T3477">
        <f t="shared" si="277"/>
        <v>108</v>
      </c>
      <c r="U3477">
        <f t="shared" si="278"/>
        <v>113.42</v>
      </c>
    </row>
    <row r="3478" spans="1:21" ht="43.5" x14ac:dyDescent="0.35">
      <c r="A3478">
        <v>3486</v>
      </c>
      <c r="B3478" s="3" t="s">
        <v>3485</v>
      </c>
      <c r="C3478" s="3" t="s">
        <v>7596</v>
      </c>
      <c r="D3478" s="6">
        <v>3000</v>
      </c>
      <c r="E3478" s="8">
        <v>4656</v>
      </c>
      <c r="F3478" t="s">
        <v>8218</v>
      </c>
      <c r="G3478" t="s">
        <v>8223</v>
      </c>
      <c r="H3478" t="s">
        <v>8245</v>
      </c>
      <c r="I3478">
        <v>1433314740</v>
      </c>
      <c r="J3478">
        <v>1430600401</v>
      </c>
      <c r="K3478" s="14">
        <f t="shared" si="275"/>
        <v>42126.87501157407</v>
      </c>
      <c r="L3478" s="13">
        <f t="shared" si="274"/>
        <v>2015</v>
      </c>
      <c r="M3478" s="14">
        <f t="shared" si="276"/>
        <v>42158.290972222225</v>
      </c>
      <c r="N3478" t="b">
        <v>0</v>
      </c>
      <c r="O3478">
        <v>56</v>
      </c>
      <c r="P3478" t="b">
        <v>1</v>
      </c>
      <c r="Q3478" t="s">
        <v>8269</v>
      </c>
      <c r="R3478" s="10" t="s">
        <v>8315</v>
      </c>
      <c r="S3478" t="s">
        <v>8316</v>
      </c>
      <c r="T3478">
        <f t="shared" si="277"/>
        <v>155</v>
      </c>
      <c r="U3478">
        <f t="shared" si="278"/>
        <v>83.14</v>
      </c>
    </row>
    <row r="3479" spans="1:21" ht="43.5" x14ac:dyDescent="0.35">
      <c r="A3479">
        <v>3323</v>
      </c>
      <c r="B3479" s="3" t="s">
        <v>3323</v>
      </c>
      <c r="C3479" s="3" t="s">
        <v>7433</v>
      </c>
      <c r="D3479" s="6">
        <v>1000</v>
      </c>
      <c r="E3479" s="8">
        <v>1259</v>
      </c>
      <c r="F3479" t="s">
        <v>8218</v>
      </c>
      <c r="G3479" t="s">
        <v>8224</v>
      </c>
      <c r="H3479" t="s">
        <v>8246</v>
      </c>
      <c r="I3479">
        <v>1474793208</v>
      </c>
      <c r="J3479">
        <v>1472201208</v>
      </c>
      <c r="K3479" s="14">
        <f t="shared" si="275"/>
        <v>42608.36583333333</v>
      </c>
      <c r="L3479" s="13">
        <f t="shared" si="274"/>
        <v>2016</v>
      </c>
      <c r="M3479" s="14">
        <f t="shared" si="276"/>
        <v>42638.36583333333</v>
      </c>
      <c r="N3479" t="b">
        <v>0</v>
      </c>
      <c r="O3479">
        <v>49</v>
      </c>
      <c r="P3479" t="b">
        <v>1</v>
      </c>
      <c r="Q3479" t="s">
        <v>8269</v>
      </c>
      <c r="R3479" s="10" t="s">
        <v>8315</v>
      </c>
      <c r="S3479" t="s">
        <v>8316</v>
      </c>
      <c r="T3479">
        <f t="shared" si="277"/>
        <v>126</v>
      </c>
      <c r="U3479">
        <f t="shared" si="278"/>
        <v>25.69</v>
      </c>
    </row>
    <row r="3480" spans="1:21" ht="43.5" x14ac:dyDescent="0.35">
      <c r="A3480">
        <v>3725</v>
      </c>
      <c r="B3480" s="3" t="s">
        <v>3722</v>
      </c>
      <c r="C3480" s="3" t="s">
        <v>7835</v>
      </c>
      <c r="D3480" s="6">
        <v>300</v>
      </c>
      <c r="E3480" s="8">
        <v>381</v>
      </c>
      <c r="F3480" t="s">
        <v>8218</v>
      </c>
      <c r="G3480" t="s">
        <v>8224</v>
      </c>
      <c r="H3480" t="s">
        <v>8246</v>
      </c>
      <c r="I3480">
        <v>1455831000</v>
      </c>
      <c r="J3480">
        <v>1454366467</v>
      </c>
      <c r="K3480" s="14">
        <f t="shared" si="275"/>
        <v>42401.945219907408</v>
      </c>
      <c r="L3480" s="13">
        <f t="shared" si="274"/>
        <v>2016</v>
      </c>
      <c r="M3480" s="14">
        <f t="shared" si="276"/>
        <v>42418.895833333328</v>
      </c>
      <c r="N3480" t="b">
        <v>0</v>
      </c>
      <c r="O3480">
        <v>15</v>
      </c>
      <c r="P3480" t="b">
        <v>1</v>
      </c>
      <c r="Q3480" t="s">
        <v>8269</v>
      </c>
      <c r="R3480" s="10" t="s">
        <v>8315</v>
      </c>
      <c r="S3480" t="s">
        <v>8316</v>
      </c>
      <c r="T3480">
        <f t="shared" si="277"/>
        <v>127</v>
      </c>
      <c r="U3480">
        <f t="shared" si="278"/>
        <v>25.4</v>
      </c>
    </row>
    <row r="3481" spans="1:21" ht="43.5" x14ac:dyDescent="0.35">
      <c r="A3481">
        <v>3911</v>
      </c>
      <c r="B3481" s="3" t="s">
        <v>3908</v>
      </c>
      <c r="C3481" s="3" t="s">
        <v>8019</v>
      </c>
      <c r="D3481" s="6">
        <v>8000</v>
      </c>
      <c r="E3481" s="8">
        <v>2993</v>
      </c>
      <c r="F3481" t="s">
        <v>8220</v>
      </c>
      <c r="G3481" t="s">
        <v>8223</v>
      </c>
      <c r="H3481" t="s">
        <v>8245</v>
      </c>
      <c r="I3481">
        <v>1417033777</v>
      </c>
      <c r="J3481">
        <v>1414438177</v>
      </c>
      <c r="K3481" s="14">
        <f t="shared" si="275"/>
        <v>41939.8122337963</v>
      </c>
      <c r="L3481" s="13">
        <f t="shared" si="274"/>
        <v>2014</v>
      </c>
      <c r="M3481" s="14">
        <f t="shared" si="276"/>
        <v>41969.853900462964</v>
      </c>
      <c r="N3481" t="b">
        <v>0</v>
      </c>
      <c r="O3481">
        <v>36</v>
      </c>
      <c r="P3481" t="b">
        <v>0</v>
      </c>
      <c r="Q3481" t="s">
        <v>8269</v>
      </c>
      <c r="R3481" s="10" t="s">
        <v>8315</v>
      </c>
      <c r="S3481" t="s">
        <v>8316</v>
      </c>
      <c r="T3481">
        <f t="shared" si="277"/>
        <v>37</v>
      </c>
      <c r="U3481">
        <f t="shared" si="278"/>
        <v>83.14</v>
      </c>
    </row>
    <row r="3482" spans="1:21" ht="43.5" x14ac:dyDescent="0.35">
      <c r="A3482">
        <v>4014</v>
      </c>
      <c r="B3482" s="3" t="s">
        <v>4010</v>
      </c>
      <c r="C3482" s="3" t="s">
        <v>8119</v>
      </c>
      <c r="D3482" s="6">
        <v>9000</v>
      </c>
      <c r="E3482" s="8">
        <v>0</v>
      </c>
      <c r="F3482" t="s">
        <v>8220</v>
      </c>
      <c r="G3482" t="s">
        <v>8223</v>
      </c>
      <c r="H3482" t="s">
        <v>8245</v>
      </c>
      <c r="I3482">
        <v>1457157269</v>
      </c>
      <c r="J3482">
        <v>1455861269</v>
      </c>
      <c r="K3482" s="14">
        <f t="shared" si="275"/>
        <v>42419.246168981481</v>
      </c>
      <c r="L3482" s="13">
        <f t="shared" si="274"/>
        <v>2016</v>
      </c>
      <c r="M3482" s="14">
        <f t="shared" si="276"/>
        <v>42434.246168981481</v>
      </c>
      <c r="N3482" t="b">
        <v>0</v>
      </c>
      <c r="O3482">
        <v>0</v>
      </c>
      <c r="P3482" t="b">
        <v>0</v>
      </c>
      <c r="Q3482" t="s">
        <v>8269</v>
      </c>
      <c r="R3482" s="10" t="s">
        <v>8315</v>
      </c>
      <c r="S3482" t="s">
        <v>8316</v>
      </c>
      <c r="T3482">
        <f t="shared" si="277"/>
        <v>0</v>
      </c>
      <c r="U3482">
        <f t="shared" si="278"/>
        <v>0</v>
      </c>
    </row>
    <row r="3483" spans="1:21" ht="29" x14ac:dyDescent="0.35">
      <c r="A3483">
        <v>3395</v>
      </c>
      <c r="B3483" s="3" t="s">
        <v>3394</v>
      </c>
      <c r="C3483" s="3" t="s">
        <v>7505</v>
      </c>
      <c r="D3483" s="6">
        <v>500</v>
      </c>
      <c r="E3483" s="8">
        <v>920</v>
      </c>
      <c r="F3483" t="s">
        <v>8218</v>
      </c>
      <c r="G3483" t="s">
        <v>8224</v>
      </c>
      <c r="H3483" t="s">
        <v>8246</v>
      </c>
      <c r="I3483">
        <v>1433009400</v>
      </c>
      <c r="J3483">
        <v>1431795944</v>
      </c>
      <c r="K3483" s="14">
        <f t="shared" si="275"/>
        <v>42140.712314814817</v>
      </c>
      <c r="L3483" s="13">
        <f t="shared" si="274"/>
        <v>2015</v>
      </c>
      <c r="M3483" s="14">
        <f t="shared" si="276"/>
        <v>42154.756944444445</v>
      </c>
      <c r="N3483" t="b">
        <v>0</v>
      </c>
      <c r="O3483">
        <v>38</v>
      </c>
      <c r="P3483" t="b">
        <v>1</v>
      </c>
      <c r="Q3483" t="s">
        <v>8269</v>
      </c>
      <c r="R3483" s="10" t="s">
        <v>8315</v>
      </c>
      <c r="S3483" t="s">
        <v>8316</v>
      </c>
      <c r="T3483">
        <f t="shared" si="277"/>
        <v>184</v>
      </c>
      <c r="U3483">
        <f t="shared" si="278"/>
        <v>24.21</v>
      </c>
    </row>
    <row r="3484" spans="1:21" ht="43.5" x14ac:dyDescent="0.35">
      <c r="A3484">
        <v>1295</v>
      </c>
      <c r="B3484" s="3" t="s">
        <v>1296</v>
      </c>
      <c r="C3484" s="3" t="s">
        <v>5405</v>
      </c>
      <c r="D3484" s="6">
        <v>2500</v>
      </c>
      <c r="E3484" s="8">
        <v>2549</v>
      </c>
      <c r="F3484" t="s">
        <v>8218</v>
      </c>
      <c r="G3484" t="s">
        <v>8224</v>
      </c>
      <c r="H3484" t="s">
        <v>8246</v>
      </c>
      <c r="I3484">
        <v>1438189200</v>
      </c>
      <c r="J3484">
        <v>1435585497</v>
      </c>
      <c r="K3484" s="14">
        <f t="shared" si="275"/>
        <v>42184.572881944448</v>
      </c>
      <c r="L3484" s="13">
        <f t="shared" si="274"/>
        <v>2015</v>
      </c>
      <c r="M3484" s="14">
        <f t="shared" si="276"/>
        <v>42214.708333333328</v>
      </c>
      <c r="N3484" t="b">
        <v>0</v>
      </c>
      <c r="O3484">
        <v>64</v>
      </c>
      <c r="P3484" t="b">
        <v>1</v>
      </c>
      <c r="Q3484" t="s">
        <v>8269</v>
      </c>
      <c r="R3484" s="10" t="s">
        <v>8315</v>
      </c>
      <c r="S3484" t="s">
        <v>8316</v>
      </c>
      <c r="T3484">
        <f t="shared" si="277"/>
        <v>102</v>
      </c>
      <c r="U3484">
        <f t="shared" si="278"/>
        <v>39.83</v>
      </c>
    </row>
    <row r="3485" spans="1:21" ht="43.5" x14ac:dyDescent="0.35">
      <c r="A3485">
        <v>3252</v>
      </c>
      <c r="B3485" s="3" t="s">
        <v>3252</v>
      </c>
      <c r="C3485" s="3" t="s">
        <v>7362</v>
      </c>
      <c r="D3485" s="6">
        <v>2250</v>
      </c>
      <c r="E3485" s="8">
        <v>2876</v>
      </c>
      <c r="F3485" t="s">
        <v>8218</v>
      </c>
      <c r="G3485" t="s">
        <v>8224</v>
      </c>
      <c r="H3485" t="s">
        <v>8246</v>
      </c>
      <c r="I3485">
        <v>1473247240</v>
      </c>
      <c r="J3485">
        <v>1470655240</v>
      </c>
      <c r="K3485" s="14">
        <f t="shared" si="275"/>
        <v>42590.472685185188</v>
      </c>
      <c r="L3485" s="13">
        <f t="shared" si="274"/>
        <v>2016</v>
      </c>
      <c r="M3485" s="14">
        <f t="shared" si="276"/>
        <v>42620.472685185188</v>
      </c>
      <c r="N3485" t="b">
        <v>1</v>
      </c>
      <c r="O3485">
        <v>50</v>
      </c>
      <c r="P3485" t="b">
        <v>1</v>
      </c>
      <c r="Q3485" t="s">
        <v>8269</v>
      </c>
      <c r="R3485" s="10" t="s">
        <v>8315</v>
      </c>
      <c r="S3485" t="s">
        <v>8316</v>
      </c>
      <c r="T3485">
        <f t="shared" si="277"/>
        <v>128</v>
      </c>
      <c r="U3485">
        <f t="shared" si="278"/>
        <v>57.52</v>
      </c>
    </row>
    <row r="3486" spans="1:21" ht="29" x14ac:dyDescent="0.35">
      <c r="A3486">
        <v>3572</v>
      </c>
      <c r="B3486" s="3" t="s">
        <v>3571</v>
      </c>
      <c r="C3486" s="3" t="s">
        <v>7682</v>
      </c>
      <c r="D3486" s="6">
        <v>500</v>
      </c>
      <c r="E3486" s="8">
        <v>500</v>
      </c>
      <c r="F3486" t="s">
        <v>8218</v>
      </c>
      <c r="G3486" t="s">
        <v>8224</v>
      </c>
      <c r="H3486" t="s">
        <v>8246</v>
      </c>
      <c r="I3486">
        <v>1434894082</v>
      </c>
      <c r="J3486">
        <v>1432302082</v>
      </c>
      <c r="K3486" s="14">
        <f t="shared" si="275"/>
        <v>42146.570393518516</v>
      </c>
      <c r="L3486" s="13">
        <f t="shared" si="274"/>
        <v>2015</v>
      </c>
      <c r="M3486" s="14">
        <f t="shared" si="276"/>
        <v>42176.570393518516</v>
      </c>
      <c r="N3486" t="b">
        <v>0</v>
      </c>
      <c r="O3486">
        <v>9</v>
      </c>
      <c r="P3486" t="b">
        <v>1</v>
      </c>
      <c r="Q3486" t="s">
        <v>8269</v>
      </c>
      <c r="R3486" s="10" t="s">
        <v>8315</v>
      </c>
      <c r="S3486" t="s">
        <v>8316</v>
      </c>
      <c r="T3486">
        <f t="shared" si="277"/>
        <v>100</v>
      </c>
      <c r="U3486">
        <f t="shared" si="278"/>
        <v>55.56</v>
      </c>
    </row>
    <row r="3487" spans="1:21" ht="43.5" x14ac:dyDescent="0.35">
      <c r="A3487">
        <v>3366</v>
      </c>
      <c r="B3487" s="3" t="s">
        <v>3365</v>
      </c>
      <c r="C3487" s="3" t="s">
        <v>7476</v>
      </c>
      <c r="D3487" s="6">
        <v>500</v>
      </c>
      <c r="E3487" s="8">
        <v>1105</v>
      </c>
      <c r="F3487" t="s">
        <v>8218</v>
      </c>
      <c r="G3487" t="s">
        <v>8223</v>
      </c>
      <c r="H3487" t="s">
        <v>8245</v>
      </c>
      <c r="I3487">
        <v>1431481037</v>
      </c>
      <c r="J3487">
        <v>1428889037</v>
      </c>
      <c r="K3487" s="14">
        <f t="shared" si="275"/>
        <v>42107.067557870367</v>
      </c>
      <c r="L3487" s="13">
        <f t="shared" si="274"/>
        <v>2015</v>
      </c>
      <c r="M3487" s="14">
        <f t="shared" si="276"/>
        <v>42137.067557870367</v>
      </c>
      <c r="N3487" t="b">
        <v>0</v>
      </c>
      <c r="O3487">
        <v>18</v>
      </c>
      <c r="P3487" t="b">
        <v>1</v>
      </c>
      <c r="Q3487" t="s">
        <v>8269</v>
      </c>
      <c r="R3487" s="10" t="s">
        <v>8315</v>
      </c>
      <c r="S3487" t="s">
        <v>8316</v>
      </c>
      <c r="T3487">
        <f t="shared" si="277"/>
        <v>221</v>
      </c>
      <c r="U3487">
        <f t="shared" si="278"/>
        <v>61.39</v>
      </c>
    </row>
    <row r="3488" spans="1:21" ht="58" x14ac:dyDescent="0.35">
      <c r="A3488">
        <v>3404</v>
      </c>
      <c r="B3488" s="3" t="s">
        <v>3403</v>
      </c>
      <c r="C3488" s="3" t="s">
        <v>7514</v>
      </c>
      <c r="D3488" s="6">
        <v>500</v>
      </c>
      <c r="E3488" s="8">
        <v>610</v>
      </c>
      <c r="F3488" t="s">
        <v>8218</v>
      </c>
      <c r="G3488" t="s">
        <v>8223</v>
      </c>
      <c r="H3488" t="s">
        <v>8245</v>
      </c>
      <c r="I3488">
        <v>1434542702</v>
      </c>
      <c r="J3488">
        <v>1432814702</v>
      </c>
      <c r="K3488" s="14">
        <f t="shared" si="275"/>
        <v>42152.503495370373</v>
      </c>
      <c r="L3488" s="13">
        <f t="shared" si="274"/>
        <v>2015</v>
      </c>
      <c r="M3488" s="14">
        <f t="shared" si="276"/>
        <v>42172.503495370373</v>
      </c>
      <c r="N3488" t="b">
        <v>0</v>
      </c>
      <c r="O3488">
        <v>3</v>
      </c>
      <c r="P3488" t="b">
        <v>1</v>
      </c>
      <c r="Q3488" t="s">
        <v>8269</v>
      </c>
      <c r="R3488" s="10" t="s">
        <v>8315</v>
      </c>
      <c r="S3488" t="s">
        <v>8316</v>
      </c>
      <c r="T3488">
        <f t="shared" si="277"/>
        <v>122</v>
      </c>
      <c r="U3488">
        <f t="shared" si="278"/>
        <v>203.33</v>
      </c>
    </row>
    <row r="3489" spans="1:21" ht="43.5" x14ac:dyDescent="0.35">
      <c r="A3489">
        <v>3975</v>
      </c>
      <c r="B3489" s="3" t="s">
        <v>3972</v>
      </c>
      <c r="C3489" s="3" t="s">
        <v>8082</v>
      </c>
      <c r="D3489" s="6">
        <v>678</v>
      </c>
      <c r="E3489" s="8">
        <v>0</v>
      </c>
      <c r="F3489" t="s">
        <v>8220</v>
      </c>
      <c r="G3489" t="s">
        <v>8223</v>
      </c>
      <c r="H3489" t="s">
        <v>8245</v>
      </c>
      <c r="I3489">
        <v>1468442898</v>
      </c>
      <c r="J3489">
        <v>1465850898</v>
      </c>
      <c r="K3489" s="14">
        <f t="shared" si="275"/>
        <v>42534.866875</v>
      </c>
      <c r="L3489" s="13">
        <f t="shared" si="274"/>
        <v>2016</v>
      </c>
      <c r="M3489" s="14">
        <f t="shared" si="276"/>
        <v>42564.866875</v>
      </c>
      <c r="N3489" t="b">
        <v>0</v>
      </c>
      <c r="O3489">
        <v>0</v>
      </c>
      <c r="P3489" t="b">
        <v>0</v>
      </c>
      <c r="Q3489" t="s">
        <v>8269</v>
      </c>
      <c r="R3489" s="10" t="s">
        <v>8315</v>
      </c>
      <c r="S3489" t="s">
        <v>8316</v>
      </c>
      <c r="T3489">
        <f t="shared" si="277"/>
        <v>0</v>
      </c>
      <c r="U3489">
        <f t="shared" si="278"/>
        <v>0</v>
      </c>
    </row>
    <row r="3490" spans="1:21" ht="58" x14ac:dyDescent="0.35">
      <c r="A3490">
        <v>3550</v>
      </c>
      <c r="B3490" s="3" t="s">
        <v>3549</v>
      </c>
      <c r="C3490" s="3" t="s">
        <v>7660</v>
      </c>
      <c r="D3490" s="6">
        <v>2500</v>
      </c>
      <c r="E3490" s="8">
        <v>2620</v>
      </c>
      <c r="F3490" t="s">
        <v>8218</v>
      </c>
      <c r="G3490" t="s">
        <v>8224</v>
      </c>
      <c r="H3490" t="s">
        <v>8246</v>
      </c>
      <c r="I3490">
        <v>1462224398</v>
      </c>
      <c r="J3490">
        <v>1459632398</v>
      </c>
      <c r="K3490" s="14">
        <f t="shared" si="275"/>
        <v>42462.893495370372</v>
      </c>
      <c r="L3490" s="13">
        <f t="shared" si="274"/>
        <v>2016</v>
      </c>
      <c r="M3490" s="14">
        <f t="shared" si="276"/>
        <v>42492.893495370372</v>
      </c>
      <c r="N3490" t="b">
        <v>0</v>
      </c>
      <c r="O3490">
        <v>64</v>
      </c>
      <c r="P3490" t="b">
        <v>1</v>
      </c>
      <c r="Q3490" t="s">
        <v>8269</v>
      </c>
      <c r="R3490" s="10" t="s">
        <v>8315</v>
      </c>
      <c r="S3490" t="s">
        <v>8316</v>
      </c>
      <c r="T3490">
        <f t="shared" si="277"/>
        <v>105</v>
      </c>
      <c r="U3490">
        <f t="shared" si="278"/>
        <v>40.94</v>
      </c>
    </row>
    <row r="3491" spans="1:21" ht="43.5" x14ac:dyDescent="0.35">
      <c r="A3491">
        <v>3538</v>
      </c>
      <c r="B3491" s="3" t="s">
        <v>3537</v>
      </c>
      <c r="C3491" s="3" t="s">
        <v>7648</v>
      </c>
      <c r="D3491" s="6">
        <v>2000</v>
      </c>
      <c r="E3491" s="8">
        <v>2569</v>
      </c>
      <c r="F3491" t="s">
        <v>8218</v>
      </c>
      <c r="G3491" t="s">
        <v>8224</v>
      </c>
      <c r="H3491" t="s">
        <v>8246</v>
      </c>
      <c r="I3491">
        <v>1471428340</v>
      </c>
      <c r="J3491">
        <v>1469009140</v>
      </c>
      <c r="K3491" s="14">
        <f t="shared" si="275"/>
        <v>42571.420601851853</v>
      </c>
      <c r="L3491" s="13">
        <f t="shared" si="274"/>
        <v>2016</v>
      </c>
      <c r="M3491" s="14">
        <f t="shared" si="276"/>
        <v>42599.420601851853</v>
      </c>
      <c r="N3491" t="b">
        <v>0</v>
      </c>
      <c r="O3491">
        <v>83</v>
      </c>
      <c r="P3491" t="b">
        <v>1</v>
      </c>
      <c r="Q3491" t="s">
        <v>8269</v>
      </c>
      <c r="R3491" s="10" t="s">
        <v>8315</v>
      </c>
      <c r="S3491" t="s">
        <v>8316</v>
      </c>
      <c r="T3491">
        <f t="shared" si="277"/>
        <v>128</v>
      </c>
      <c r="U3491">
        <f t="shared" si="278"/>
        <v>30.95</v>
      </c>
    </row>
    <row r="3492" spans="1:21" ht="58" x14ac:dyDescent="0.35">
      <c r="A3492">
        <v>3966</v>
      </c>
      <c r="B3492" s="3" t="s">
        <v>3963</v>
      </c>
      <c r="C3492" s="3" t="s">
        <v>8073</v>
      </c>
      <c r="D3492" s="6">
        <v>7500</v>
      </c>
      <c r="E3492" s="8">
        <v>45</v>
      </c>
      <c r="F3492" t="s">
        <v>8220</v>
      </c>
      <c r="G3492" t="s">
        <v>8223</v>
      </c>
      <c r="H3492" t="s">
        <v>8245</v>
      </c>
      <c r="I3492">
        <v>1406170740</v>
      </c>
      <c r="J3492">
        <v>1402506278</v>
      </c>
      <c r="K3492" s="14">
        <f t="shared" si="275"/>
        <v>41801.711550925924</v>
      </c>
      <c r="L3492" s="13">
        <f t="shared" si="274"/>
        <v>2014</v>
      </c>
      <c r="M3492" s="14">
        <f t="shared" si="276"/>
        <v>41844.124305555553</v>
      </c>
      <c r="N3492" t="b">
        <v>0</v>
      </c>
      <c r="O3492">
        <v>2</v>
      </c>
      <c r="P3492" t="b">
        <v>0</v>
      </c>
      <c r="Q3492" t="s">
        <v>8269</v>
      </c>
      <c r="R3492" s="10" t="s">
        <v>8315</v>
      </c>
      <c r="S3492" t="s">
        <v>8316</v>
      </c>
      <c r="T3492">
        <f t="shared" si="277"/>
        <v>1</v>
      </c>
      <c r="U3492">
        <f t="shared" si="278"/>
        <v>22.5</v>
      </c>
    </row>
    <row r="3493" spans="1:21" ht="29" x14ac:dyDescent="0.35">
      <c r="A3493">
        <v>3691</v>
      </c>
      <c r="B3493" s="3" t="s">
        <v>3688</v>
      </c>
      <c r="C3493" s="3" t="s">
        <v>7801</v>
      </c>
      <c r="D3493" s="6">
        <v>40000</v>
      </c>
      <c r="E3493" s="8">
        <v>51184</v>
      </c>
      <c r="F3493" t="s">
        <v>8218</v>
      </c>
      <c r="G3493" t="s">
        <v>8223</v>
      </c>
      <c r="H3493" t="s">
        <v>8245</v>
      </c>
      <c r="I3493">
        <v>1425272340</v>
      </c>
      <c r="J3493">
        <v>1421426929</v>
      </c>
      <c r="K3493" s="14">
        <f t="shared" si="275"/>
        <v>42020.700567129628</v>
      </c>
      <c r="L3493" s="13">
        <f t="shared" si="274"/>
        <v>2015</v>
      </c>
      <c r="M3493" s="14">
        <f t="shared" si="276"/>
        <v>42065.207638888889</v>
      </c>
      <c r="N3493" t="b">
        <v>0</v>
      </c>
      <c r="O3493">
        <v>274</v>
      </c>
      <c r="P3493" t="b">
        <v>1</v>
      </c>
      <c r="Q3493" t="s">
        <v>8269</v>
      </c>
      <c r="R3493" s="10" t="s">
        <v>8315</v>
      </c>
      <c r="S3493" t="s">
        <v>8316</v>
      </c>
      <c r="T3493">
        <f t="shared" si="277"/>
        <v>128</v>
      </c>
      <c r="U3493">
        <f t="shared" si="278"/>
        <v>186.8</v>
      </c>
    </row>
    <row r="3494" spans="1:21" ht="29" x14ac:dyDescent="0.35">
      <c r="A3494">
        <v>3648</v>
      </c>
      <c r="B3494" s="3" t="s">
        <v>3646</v>
      </c>
      <c r="C3494" s="3" t="s">
        <v>7758</v>
      </c>
      <c r="D3494" s="6">
        <v>40000</v>
      </c>
      <c r="E3494" s="8">
        <v>40153</v>
      </c>
      <c r="F3494" t="s">
        <v>8218</v>
      </c>
      <c r="G3494" t="s">
        <v>8223</v>
      </c>
      <c r="H3494" t="s">
        <v>8245</v>
      </c>
      <c r="I3494">
        <v>1412492445</v>
      </c>
      <c r="J3494">
        <v>1409900445</v>
      </c>
      <c r="K3494" s="14">
        <f t="shared" si="275"/>
        <v>41887.292187500003</v>
      </c>
      <c r="L3494" s="13">
        <f t="shared" si="274"/>
        <v>2014</v>
      </c>
      <c r="M3494" s="14">
        <f t="shared" si="276"/>
        <v>41917.292187500003</v>
      </c>
      <c r="N3494" t="b">
        <v>0</v>
      </c>
      <c r="O3494">
        <v>73</v>
      </c>
      <c r="P3494" t="b">
        <v>1</v>
      </c>
      <c r="Q3494" t="s">
        <v>8269</v>
      </c>
      <c r="R3494" s="10" t="s">
        <v>8315</v>
      </c>
      <c r="S3494" t="s">
        <v>8316</v>
      </c>
      <c r="T3494">
        <f t="shared" si="277"/>
        <v>100</v>
      </c>
      <c r="U3494">
        <f t="shared" si="278"/>
        <v>550.04</v>
      </c>
    </row>
    <row r="3495" spans="1:21" ht="43.5" x14ac:dyDescent="0.35">
      <c r="A3495">
        <v>4062</v>
      </c>
      <c r="B3495" s="3" t="s">
        <v>4058</v>
      </c>
      <c r="C3495" s="3" t="s">
        <v>8166</v>
      </c>
      <c r="D3495" s="6">
        <v>20000</v>
      </c>
      <c r="E3495" s="8">
        <v>490</v>
      </c>
      <c r="F3495" t="s">
        <v>8220</v>
      </c>
      <c r="G3495" t="s">
        <v>8223</v>
      </c>
      <c r="H3495" t="s">
        <v>8245</v>
      </c>
      <c r="I3495">
        <v>1467481468</v>
      </c>
      <c r="J3495">
        <v>1464889468</v>
      </c>
      <c r="K3495" s="14">
        <f t="shared" si="275"/>
        <v>42523.739212962959</v>
      </c>
      <c r="L3495" s="13">
        <f t="shared" si="274"/>
        <v>2016</v>
      </c>
      <c r="M3495" s="14">
        <f t="shared" si="276"/>
        <v>42553.739212962959</v>
      </c>
      <c r="N3495" t="b">
        <v>0</v>
      </c>
      <c r="O3495">
        <v>3</v>
      </c>
      <c r="P3495" t="b">
        <v>0</v>
      </c>
      <c r="Q3495" t="s">
        <v>8269</v>
      </c>
      <c r="R3495" s="10" t="s">
        <v>8315</v>
      </c>
      <c r="S3495" t="s">
        <v>8316</v>
      </c>
      <c r="T3495">
        <f t="shared" si="277"/>
        <v>2</v>
      </c>
      <c r="U3495">
        <f t="shared" si="278"/>
        <v>163.33000000000001</v>
      </c>
    </row>
    <row r="3496" spans="1:21" ht="43.5" x14ac:dyDescent="0.35">
      <c r="A3496">
        <v>3213</v>
      </c>
      <c r="B3496" s="3" t="s">
        <v>3213</v>
      </c>
      <c r="C3496" s="3" t="s">
        <v>7323</v>
      </c>
      <c r="D3496" s="6">
        <v>6000</v>
      </c>
      <c r="E3496" s="8">
        <v>6007</v>
      </c>
      <c r="F3496" t="s">
        <v>8218</v>
      </c>
      <c r="G3496" t="s">
        <v>8224</v>
      </c>
      <c r="H3496" t="s">
        <v>8246</v>
      </c>
      <c r="I3496">
        <v>1437934759</v>
      </c>
      <c r="J3496">
        <v>1434478759</v>
      </c>
      <c r="K3496" s="14">
        <f t="shared" si="275"/>
        <v>42171.763414351852</v>
      </c>
      <c r="L3496" s="13">
        <f t="shared" si="274"/>
        <v>2015</v>
      </c>
      <c r="M3496" s="14">
        <f t="shared" si="276"/>
        <v>42211.763414351852</v>
      </c>
      <c r="N3496" t="b">
        <v>1</v>
      </c>
      <c r="O3496">
        <v>47</v>
      </c>
      <c r="P3496" t="b">
        <v>1</v>
      </c>
      <c r="Q3496" t="s">
        <v>8269</v>
      </c>
      <c r="R3496" s="10" t="s">
        <v>8315</v>
      </c>
      <c r="S3496" t="s">
        <v>8316</v>
      </c>
      <c r="T3496">
        <f t="shared" si="277"/>
        <v>100</v>
      </c>
      <c r="U3496">
        <f t="shared" si="278"/>
        <v>127.81</v>
      </c>
    </row>
    <row r="3497" spans="1:21" ht="58" x14ac:dyDescent="0.35">
      <c r="A3497">
        <v>3935</v>
      </c>
      <c r="B3497" s="3" t="s">
        <v>3932</v>
      </c>
      <c r="C3497" s="3" t="s">
        <v>8043</v>
      </c>
      <c r="D3497" s="6">
        <v>3000</v>
      </c>
      <c r="E3497" s="8">
        <v>1315</v>
      </c>
      <c r="F3497" t="s">
        <v>8220</v>
      </c>
      <c r="G3497" t="s">
        <v>8224</v>
      </c>
      <c r="H3497" t="s">
        <v>8246</v>
      </c>
      <c r="I3497">
        <v>1443973546</v>
      </c>
      <c r="J3497">
        <v>1438789546</v>
      </c>
      <c r="K3497" s="14">
        <f t="shared" si="275"/>
        <v>42221.656782407401</v>
      </c>
      <c r="L3497" s="13">
        <f t="shared" si="274"/>
        <v>2015</v>
      </c>
      <c r="M3497" s="14">
        <f t="shared" si="276"/>
        <v>42281.656782407401</v>
      </c>
      <c r="N3497" t="b">
        <v>0</v>
      </c>
      <c r="O3497">
        <v>23</v>
      </c>
      <c r="P3497" t="b">
        <v>0</v>
      </c>
      <c r="Q3497" t="s">
        <v>8269</v>
      </c>
      <c r="R3497" s="10" t="s">
        <v>8315</v>
      </c>
      <c r="S3497" t="s">
        <v>8316</v>
      </c>
      <c r="T3497">
        <f t="shared" si="277"/>
        <v>44</v>
      </c>
      <c r="U3497">
        <f t="shared" si="278"/>
        <v>57.17</v>
      </c>
    </row>
    <row r="3498" spans="1:21" ht="29" x14ac:dyDescent="0.35">
      <c r="A3498">
        <v>3658</v>
      </c>
      <c r="B3498" s="3" t="s">
        <v>3655</v>
      </c>
      <c r="C3498" s="3" t="s">
        <v>7768</v>
      </c>
      <c r="D3498" s="6">
        <v>1500</v>
      </c>
      <c r="E3498" s="8">
        <v>1510</v>
      </c>
      <c r="F3498" t="s">
        <v>8218</v>
      </c>
      <c r="G3498" t="s">
        <v>8223</v>
      </c>
      <c r="H3498" t="s">
        <v>8245</v>
      </c>
      <c r="I3498">
        <v>1404273540</v>
      </c>
      <c r="J3498">
        <v>1400272580</v>
      </c>
      <c r="K3498" s="14">
        <f t="shared" si="275"/>
        <v>41775.858564814815</v>
      </c>
      <c r="L3498" s="13">
        <f t="shared" si="274"/>
        <v>2014</v>
      </c>
      <c r="M3498" s="14">
        <f t="shared" si="276"/>
        <v>41822.165972222225</v>
      </c>
      <c r="N3498" t="b">
        <v>0</v>
      </c>
      <c r="O3498">
        <v>20</v>
      </c>
      <c r="P3498" t="b">
        <v>1</v>
      </c>
      <c r="Q3498" t="s">
        <v>8269</v>
      </c>
      <c r="R3498" s="10" t="s">
        <v>8315</v>
      </c>
      <c r="S3498" t="s">
        <v>8316</v>
      </c>
      <c r="T3498">
        <f t="shared" si="277"/>
        <v>101</v>
      </c>
      <c r="U3498">
        <f t="shared" si="278"/>
        <v>75.5</v>
      </c>
    </row>
    <row r="3499" spans="1:21" ht="43.5" x14ac:dyDescent="0.35">
      <c r="A3499">
        <v>3923</v>
      </c>
      <c r="B3499" s="3" t="s">
        <v>3920</v>
      </c>
      <c r="C3499" s="3" t="s">
        <v>8031</v>
      </c>
      <c r="D3499" s="6">
        <v>11500</v>
      </c>
      <c r="E3499" s="8">
        <v>1384</v>
      </c>
      <c r="F3499" t="s">
        <v>8220</v>
      </c>
      <c r="G3499" t="s">
        <v>8224</v>
      </c>
      <c r="H3499" t="s">
        <v>8246</v>
      </c>
      <c r="I3499">
        <v>1428622271</v>
      </c>
      <c r="J3499">
        <v>1426203071</v>
      </c>
      <c r="K3499" s="14">
        <f t="shared" si="275"/>
        <v>42075.979988425926</v>
      </c>
      <c r="L3499" s="13">
        <f t="shared" si="274"/>
        <v>2015</v>
      </c>
      <c r="M3499" s="14">
        <f t="shared" si="276"/>
        <v>42103.979988425926</v>
      </c>
      <c r="N3499" t="b">
        <v>0</v>
      </c>
      <c r="O3499">
        <v>17</v>
      </c>
      <c r="P3499" t="b">
        <v>0</v>
      </c>
      <c r="Q3499" t="s">
        <v>8269</v>
      </c>
      <c r="R3499" s="10" t="s">
        <v>8315</v>
      </c>
      <c r="S3499" t="s">
        <v>8316</v>
      </c>
      <c r="T3499">
        <f t="shared" si="277"/>
        <v>12</v>
      </c>
      <c r="U3499">
        <f t="shared" si="278"/>
        <v>81.41</v>
      </c>
    </row>
    <row r="3500" spans="1:21" ht="43.5" x14ac:dyDescent="0.35">
      <c r="A3500">
        <v>2820</v>
      </c>
      <c r="B3500" s="3" t="s">
        <v>2820</v>
      </c>
      <c r="C3500" s="3" t="s">
        <v>6930</v>
      </c>
      <c r="D3500" s="6">
        <v>200</v>
      </c>
      <c r="E3500" s="8">
        <v>272</v>
      </c>
      <c r="F3500" t="s">
        <v>8218</v>
      </c>
      <c r="G3500" t="s">
        <v>8224</v>
      </c>
      <c r="H3500" t="s">
        <v>8246</v>
      </c>
      <c r="I3500">
        <v>1456444800</v>
      </c>
      <c r="J3500">
        <v>1454337589</v>
      </c>
      <c r="K3500" s="14">
        <f t="shared" si="275"/>
        <v>42401.610983796301</v>
      </c>
      <c r="L3500" s="13">
        <f t="shared" si="274"/>
        <v>2016</v>
      </c>
      <c r="M3500" s="14">
        <f t="shared" si="276"/>
        <v>42426</v>
      </c>
      <c r="N3500" t="b">
        <v>0</v>
      </c>
      <c r="O3500">
        <v>20</v>
      </c>
      <c r="P3500" t="b">
        <v>1</v>
      </c>
      <c r="Q3500" t="s">
        <v>8269</v>
      </c>
      <c r="R3500" s="10" t="s">
        <v>8315</v>
      </c>
      <c r="S3500" t="s">
        <v>8316</v>
      </c>
      <c r="T3500">
        <f t="shared" si="277"/>
        <v>136</v>
      </c>
      <c r="U3500">
        <f t="shared" si="278"/>
        <v>13.6</v>
      </c>
    </row>
    <row r="3501" spans="1:21" ht="58" x14ac:dyDescent="0.35">
      <c r="A3501">
        <v>3708</v>
      </c>
      <c r="B3501" s="3" t="s">
        <v>3705</v>
      </c>
      <c r="C3501" s="3" t="s">
        <v>7818</v>
      </c>
      <c r="D3501" s="6">
        <v>700</v>
      </c>
      <c r="E3501" s="8">
        <v>2100</v>
      </c>
      <c r="F3501" t="s">
        <v>8218</v>
      </c>
      <c r="G3501" t="s">
        <v>8223</v>
      </c>
      <c r="H3501" t="s">
        <v>8245</v>
      </c>
      <c r="I3501">
        <v>1404444286</v>
      </c>
      <c r="J3501">
        <v>1403234686</v>
      </c>
      <c r="K3501" s="14">
        <f t="shared" si="275"/>
        <v>41810.142199074071</v>
      </c>
      <c r="L3501" s="13">
        <f t="shared" si="274"/>
        <v>2014</v>
      </c>
      <c r="M3501" s="14">
        <f t="shared" si="276"/>
        <v>41824.142199074071</v>
      </c>
      <c r="N3501" t="b">
        <v>0</v>
      </c>
      <c r="O3501">
        <v>39</v>
      </c>
      <c r="P3501" t="b">
        <v>1</v>
      </c>
      <c r="Q3501" t="s">
        <v>8269</v>
      </c>
      <c r="R3501" s="10" t="s">
        <v>8315</v>
      </c>
      <c r="S3501" t="s">
        <v>8316</v>
      </c>
      <c r="T3501">
        <f t="shared" si="277"/>
        <v>300</v>
      </c>
      <c r="U3501">
        <f t="shared" si="278"/>
        <v>53.85</v>
      </c>
    </row>
    <row r="3502" spans="1:21" ht="58" x14ac:dyDescent="0.35">
      <c r="A3502">
        <v>536</v>
      </c>
      <c r="B3502" s="3" t="s">
        <v>537</v>
      </c>
      <c r="C3502" s="3" t="s">
        <v>4646</v>
      </c>
      <c r="D3502" s="6">
        <v>3300</v>
      </c>
      <c r="E3502" s="8">
        <v>3902.5</v>
      </c>
      <c r="F3502" t="s">
        <v>8218</v>
      </c>
      <c r="G3502" t="s">
        <v>8224</v>
      </c>
      <c r="H3502" t="s">
        <v>8246</v>
      </c>
      <c r="I3502">
        <v>1438624800</v>
      </c>
      <c r="J3502">
        <v>1435133807</v>
      </c>
      <c r="K3502" s="14">
        <f t="shared" si="275"/>
        <v>42179.344988425932</v>
      </c>
      <c r="L3502" s="13">
        <f t="shared" si="274"/>
        <v>2015</v>
      </c>
      <c r="M3502" s="14">
        <f t="shared" si="276"/>
        <v>42219.75</v>
      </c>
      <c r="N3502" t="b">
        <v>0</v>
      </c>
      <c r="O3502">
        <v>39</v>
      </c>
      <c r="P3502" t="b">
        <v>1</v>
      </c>
      <c r="Q3502" t="s">
        <v>8269</v>
      </c>
      <c r="R3502" s="10" t="s">
        <v>8315</v>
      </c>
      <c r="S3502" t="s">
        <v>8316</v>
      </c>
      <c r="T3502">
        <f t="shared" si="277"/>
        <v>118</v>
      </c>
      <c r="U3502">
        <f t="shared" si="278"/>
        <v>100.06</v>
      </c>
    </row>
    <row r="3503" spans="1:21" ht="43.5" x14ac:dyDescent="0.35">
      <c r="A3503">
        <v>2829</v>
      </c>
      <c r="B3503" s="3" t="s">
        <v>2829</v>
      </c>
      <c r="C3503" s="3" t="s">
        <v>6939</v>
      </c>
      <c r="D3503" s="6">
        <v>2500</v>
      </c>
      <c r="E3503" s="8">
        <v>2663</v>
      </c>
      <c r="F3503" t="s">
        <v>8218</v>
      </c>
      <c r="G3503" t="s">
        <v>8224</v>
      </c>
      <c r="H3503" t="s">
        <v>8246</v>
      </c>
      <c r="I3503">
        <v>1464863118</v>
      </c>
      <c r="J3503">
        <v>1462443918</v>
      </c>
      <c r="K3503" s="14">
        <f t="shared" si="275"/>
        <v>42495.434236111112</v>
      </c>
      <c r="L3503" s="13">
        <f t="shared" si="274"/>
        <v>2016</v>
      </c>
      <c r="M3503" s="14">
        <f t="shared" si="276"/>
        <v>42523.434236111112</v>
      </c>
      <c r="N3503" t="b">
        <v>0</v>
      </c>
      <c r="O3503">
        <v>76</v>
      </c>
      <c r="P3503" t="b">
        <v>1</v>
      </c>
      <c r="Q3503" t="s">
        <v>8269</v>
      </c>
      <c r="R3503" s="10" t="s">
        <v>8315</v>
      </c>
      <c r="S3503" t="s">
        <v>8316</v>
      </c>
      <c r="T3503">
        <f t="shared" si="277"/>
        <v>107</v>
      </c>
      <c r="U3503">
        <f t="shared" si="278"/>
        <v>35.04</v>
      </c>
    </row>
    <row r="3504" spans="1:21" ht="58" x14ac:dyDescent="0.35">
      <c r="A3504">
        <v>2821</v>
      </c>
      <c r="B3504" s="3" t="s">
        <v>2821</v>
      </c>
      <c r="C3504" s="3" t="s">
        <v>6931</v>
      </c>
      <c r="D3504" s="6">
        <v>1000</v>
      </c>
      <c r="E3504" s="8">
        <v>1000</v>
      </c>
      <c r="F3504" t="s">
        <v>8218</v>
      </c>
      <c r="G3504" t="s">
        <v>8224</v>
      </c>
      <c r="H3504" t="s">
        <v>8246</v>
      </c>
      <c r="I3504">
        <v>1411510135</v>
      </c>
      <c r="J3504">
        <v>1408918135</v>
      </c>
      <c r="K3504" s="14">
        <f t="shared" si="275"/>
        <v>41875.922858796301</v>
      </c>
      <c r="L3504" s="13">
        <f t="shared" si="274"/>
        <v>2014</v>
      </c>
      <c r="M3504" s="14">
        <f t="shared" si="276"/>
        <v>41905.922858796301</v>
      </c>
      <c r="N3504" t="b">
        <v>0</v>
      </c>
      <c r="O3504">
        <v>35</v>
      </c>
      <c r="P3504" t="b">
        <v>1</v>
      </c>
      <c r="Q3504" t="s">
        <v>8269</v>
      </c>
      <c r="R3504" s="10" t="s">
        <v>8315</v>
      </c>
      <c r="S3504" t="s">
        <v>8316</v>
      </c>
      <c r="T3504">
        <f t="shared" si="277"/>
        <v>100</v>
      </c>
      <c r="U3504">
        <f t="shared" si="278"/>
        <v>28.57</v>
      </c>
    </row>
    <row r="3505" spans="1:21" ht="43.5" x14ac:dyDescent="0.35">
      <c r="A3505">
        <v>3297</v>
      </c>
      <c r="B3505" s="3" t="s">
        <v>3297</v>
      </c>
      <c r="C3505" s="3" t="s">
        <v>7407</v>
      </c>
      <c r="D3505" s="6">
        <v>5500</v>
      </c>
      <c r="E3505" s="8">
        <v>5504</v>
      </c>
      <c r="F3505" t="s">
        <v>8218</v>
      </c>
      <c r="G3505" t="s">
        <v>8224</v>
      </c>
      <c r="H3505" t="s">
        <v>8246</v>
      </c>
      <c r="I3505">
        <v>1438037940</v>
      </c>
      <c r="J3505">
        <v>1436380256</v>
      </c>
      <c r="K3505" s="14">
        <f t="shared" si="275"/>
        <v>42193.771481481483</v>
      </c>
      <c r="L3505" s="13">
        <f t="shared" si="274"/>
        <v>2015</v>
      </c>
      <c r="M3505" s="14">
        <f t="shared" si="276"/>
        <v>42212.957638888889</v>
      </c>
      <c r="N3505" t="b">
        <v>0</v>
      </c>
      <c r="O3505">
        <v>44</v>
      </c>
      <c r="P3505" t="b">
        <v>1</v>
      </c>
      <c r="Q3505" t="s">
        <v>8269</v>
      </c>
      <c r="R3505" s="10" t="s">
        <v>8315</v>
      </c>
      <c r="S3505" t="s">
        <v>8316</v>
      </c>
      <c r="T3505">
        <f t="shared" si="277"/>
        <v>100</v>
      </c>
      <c r="U3505">
        <f t="shared" si="278"/>
        <v>125.09</v>
      </c>
    </row>
    <row r="3506" spans="1:21" ht="43.5" x14ac:dyDescent="0.35">
      <c r="A3506">
        <v>3846</v>
      </c>
      <c r="B3506" s="3" t="s">
        <v>3843</v>
      </c>
      <c r="C3506" s="3" t="s">
        <v>7955</v>
      </c>
      <c r="D3506" s="6">
        <v>7000</v>
      </c>
      <c r="E3506" s="8">
        <v>189</v>
      </c>
      <c r="F3506" t="s">
        <v>8220</v>
      </c>
      <c r="G3506" t="s">
        <v>8223</v>
      </c>
      <c r="H3506" t="s">
        <v>8245</v>
      </c>
      <c r="I3506">
        <v>1412405940</v>
      </c>
      <c r="J3506">
        <v>1409721542</v>
      </c>
      <c r="K3506" s="14">
        <f t="shared" si="275"/>
        <v>41885.221550925926</v>
      </c>
      <c r="L3506" s="13">
        <f t="shared" si="274"/>
        <v>2014</v>
      </c>
      <c r="M3506" s="14">
        <f t="shared" si="276"/>
        <v>41916.290972222225</v>
      </c>
      <c r="N3506" t="b">
        <v>1</v>
      </c>
      <c r="O3506">
        <v>8</v>
      </c>
      <c r="P3506" t="b">
        <v>0</v>
      </c>
      <c r="Q3506" t="s">
        <v>8269</v>
      </c>
      <c r="R3506" s="10" t="s">
        <v>8315</v>
      </c>
      <c r="S3506" t="s">
        <v>8316</v>
      </c>
      <c r="T3506">
        <f t="shared" si="277"/>
        <v>3</v>
      </c>
      <c r="U3506">
        <f t="shared" si="278"/>
        <v>23.63</v>
      </c>
    </row>
    <row r="3507" spans="1:21" ht="58" x14ac:dyDescent="0.35">
      <c r="A3507">
        <v>3893</v>
      </c>
      <c r="B3507" s="3" t="s">
        <v>3890</v>
      </c>
      <c r="C3507" s="3" t="s">
        <v>8001</v>
      </c>
      <c r="D3507" s="6">
        <v>50000</v>
      </c>
      <c r="E3507" s="8">
        <v>10775</v>
      </c>
      <c r="F3507" t="s">
        <v>8220</v>
      </c>
      <c r="G3507" t="s">
        <v>8223</v>
      </c>
      <c r="H3507" t="s">
        <v>8245</v>
      </c>
      <c r="I3507">
        <v>1404194400</v>
      </c>
      <c r="J3507">
        <v>1400600840</v>
      </c>
      <c r="K3507" s="14">
        <f t="shared" si="275"/>
        <v>41779.657870370371</v>
      </c>
      <c r="L3507" s="13">
        <f t="shared" si="274"/>
        <v>2014</v>
      </c>
      <c r="M3507" s="14">
        <f t="shared" si="276"/>
        <v>41821.25</v>
      </c>
      <c r="N3507" t="b">
        <v>0</v>
      </c>
      <c r="O3507">
        <v>84</v>
      </c>
      <c r="P3507" t="b">
        <v>0</v>
      </c>
      <c r="Q3507" t="s">
        <v>8269</v>
      </c>
      <c r="R3507" s="10" t="s">
        <v>8315</v>
      </c>
      <c r="S3507" t="s">
        <v>8316</v>
      </c>
      <c r="T3507">
        <f t="shared" si="277"/>
        <v>22</v>
      </c>
      <c r="U3507">
        <f t="shared" si="278"/>
        <v>128.27000000000001</v>
      </c>
    </row>
    <row r="3508" spans="1:21" ht="29" x14ac:dyDescent="0.35">
      <c r="A3508">
        <v>2830</v>
      </c>
      <c r="B3508" s="3" t="s">
        <v>2830</v>
      </c>
      <c r="C3508" s="3" t="s">
        <v>6940</v>
      </c>
      <c r="D3508" s="6">
        <v>3000</v>
      </c>
      <c r="E3508" s="8">
        <v>3000</v>
      </c>
      <c r="F3508" t="s">
        <v>8218</v>
      </c>
      <c r="G3508" t="s">
        <v>8223</v>
      </c>
      <c r="H3508" t="s">
        <v>8245</v>
      </c>
      <c r="I3508">
        <v>1399867140</v>
      </c>
      <c r="J3508">
        <v>1398802148</v>
      </c>
      <c r="K3508" s="14">
        <f t="shared" si="275"/>
        <v>41758.839675925927</v>
      </c>
      <c r="L3508" s="13">
        <f t="shared" si="274"/>
        <v>2014</v>
      </c>
      <c r="M3508" s="14">
        <f t="shared" si="276"/>
        <v>41771.165972222225</v>
      </c>
      <c r="N3508" t="b">
        <v>0</v>
      </c>
      <c r="O3508">
        <v>11</v>
      </c>
      <c r="P3508" t="b">
        <v>1</v>
      </c>
      <c r="Q3508" t="s">
        <v>8269</v>
      </c>
      <c r="R3508" s="10" t="s">
        <v>8315</v>
      </c>
      <c r="S3508" t="s">
        <v>8316</v>
      </c>
      <c r="T3508">
        <f t="shared" si="277"/>
        <v>100</v>
      </c>
      <c r="U3508">
        <f t="shared" si="278"/>
        <v>272.73</v>
      </c>
    </row>
    <row r="3509" spans="1:21" ht="43.5" x14ac:dyDescent="0.35">
      <c r="A3509">
        <v>3665</v>
      </c>
      <c r="B3509" s="3" t="s">
        <v>3662</v>
      </c>
      <c r="C3509" s="3" t="s">
        <v>7775</v>
      </c>
      <c r="D3509" s="6">
        <v>620</v>
      </c>
      <c r="E3509" s="8">
        <v>714</v>
      </c>
      <c r="F3509" t="s">
        <v>8218</v>
      </c>
      <c r="G3509" t="s">
        <v>8229</v>
      </c>
      <c r="H3509" t="s">
        <v>8248</v>
      </c>
      <c r="I3509">
        <v>1446062040</v>
      </c>
      <c r="J3509">
        <v>1445109822</v>
      </c>
      <c r="K3509" s="14">
        <f t="shared" si="275"/>
        <v>42294.808124999996</v>
      </c>
      <c r="L3509" s="13">
        <f t="shared" si="274"/>
        <v>2015</v>
      </c>
      <c r="M3509" s="14">
        <f t="shared" si="276"/>
        <v>42305.829166666663</v>
      </c>
      <c r="N3509" t="b">
        <v>0</v>
      </c>
      <c r="O3509">
        <v>14</v>
      </c>
      <c r="P3509" t="b">
        <v>1</v>
      </c>
      <c r="Q3509" t="s">
        <v>8269</v>
      </c>
      <c r="R3509" s="10" t="s">
        <v>8315</v>
      </c>
      <c r="S3509" t="s">
        <v>8316</v>
      </c>
      <c r="T3509">
        <f t="shared" si="277"/>
        <v>115</v>
      </c>
      <c r="U3509">
        <f t="shared" si="278"/>
        <v>51</v>
      </c>
    </row>
    <row r="3510" spans="1:21" ht="58" x14ac:dyDescent="0.35">
      <c r="A3510">
        <v>3961</v>
      </c>
      <c r="B3510" s="3" t="s">
        <v>3958</v>
      </c>
      <c r="C3510" s="3" t="s">
        <v>8068</v>
      </c>
      <c r="D3510" s="6">
        <v>5000</v>
      </c>
      <c r="E3510" s="8">
        <v>21</v>
      </c>
      <c r="F3510" t="s">
        <v>8220</v>
      </c>
      <c r="G3510" t="s">
        <v>8224</v>
      </c>
      <c r="H3510" t="s">
        <v>8246</v>
      </c>
      <c r="I3510">
        <v>1399584210</v>
      </c>
      <c r="J3510">
        <v>1397683410</v>
      </c>
      <c r="K3510" s="14">
        <f t="shared" si="275"/>
        <v>41745.891319444447</v>
      </c>
      <c r="L3510" s="13">
        <f t="shared" si="274"/>
        <v>2014</v>
      </c>
      <c r="M3510" s="14">
        <f t="shared" si="276"/>
        <v>41767.891319444447</v>
      </c>
      <c r="N3510" t="b">
        <v>0</v>
      </c>
      <c r="O3510">
        <v>2</v>
      </c>
      <c r="P3510" t="b">
        <v>0</v>
      </c>
      <c r="Q3510" t="s">
        <v>8269</v>
      </c>
      <c r="R3510" s="10" t="s">
        <v>8315</v>
      </c>
      <c r="S3510" t="s">
        <v>8316</v>
      </c>
      <c r="T3510">
        <f t="shared" si="277"/>
        <v>0</v>
      </c>
      <c r="U3510">
        <f t="shared" si="278"/>
        <v>10.5</v>
      </c>
    </row>
    <row r="3511" spans="1:21" ht="43.5" x14ac:dyDescent="0.35">
      <c r="A3511">
        <v>3421</v>
      </c>
      <c r="B3511" s="3" t="s">
        <v>3420</v>
      </c>
      <c r="C3511" s="3" t="s">
        <v>7531</v>
      </c>
      <c r="D3511" s="6">
        <v>10000</v>
      </c>
      <c r="E3511" s="8">
        <v>10115</v>
      </c>
      <c r="F3511" t="s">
        <v>8218</v>
      </c>
      <c r="G3511" t="s">
        <v>8223</v>
      </c>
      <c r="H3511" t="s">
        <v>8245</v>
      </c>
      <c r="I3511">
        <v>1425495563</v>
      </c>
      <c r="J3511">
        <v>1422903563</v>
      </c>
      <c r="K3511" s="14">
        <f t="shared" si="275"/>
        <v>42037.791238425925</v>
      </c>
      <c r="L3511" s="13">
        <f t="shared" si="274"/>
        <v>2015</v>
      </c>
      <c r="M3511" s="14">
        <f t="shared" si="276"/>
        <v>42067.791238425925</v>
      </c>
      <c r="N3511" t="b">
        <v>0</v>
      </c>
      <c r="O3511">
        <v>98</v>
      </c>
      <c r="P3511" t="b">
        <v>1</v>
      </c>
      <c r="Q3511" t="s">
        <v>8269</v>
      </c>
      <c r="R3511" s="10" t="s">
        <v>8315</v>
      </c>
      <c r="S3511" t="s">
        <v>8316</v>
      </c>
      <c r="T3511">
        <f t="shared" si="277"/>
        <v>101</v>
      </c>
      <c r="U3511">
        <f t="shared" si="278"/>
        <v>103.21</v>
      </c>
    </row>
    <row r="3512" spans="1:21" ht="43.5" x14ac:dyDescent="0.35">
      <c r="A3512">
        <v>4029</v>
      </c>
      <c r="B3512" s="3" t="s">
        <v>4025</v>
      </c>
      <c r="C3512" s="3" t="s">
        <v>8134</v>
      </c>
      <c r="D3512" s="6">
        <v>20000</v>
      </c>
      <c r="E3512" s="8">
        <v>0</v>
      </c>
      <c r="F3512" t="s">
        <v>8220</v>
      </c>
      <c r="G3512" t="s">
        <v>8223</v>
      </c>
      <c r="H3512" t="s">
        <v>8245</v>
      </c>
      <c r="I3512">
        <v>1450053370</v>
      </c>
      <c r="J3512">
        <v>1447461370</v>
      </c>
      <c r="K3512" s="14">
        <f t="shared" si="275"/>
        <v>42322.025115740747</v>
      </c>
      <c r="L3512" s="13">
        <f t="shared" si="274"/>
        <v>2015</v>
      </c>
      <c r="M3512" s="14">
        <f t="shared" si="276"/>
        <v>42352.025115740747</v>
      </c>
      <c r="N3512" t="b">
        <v>0</v>
      </c>
      <c r="O3512">
        <v>0</v>
      </c>
      <c r="P3512" t="b">
        <v>0</v>
      </c>
      <c r="Q3512" t="s">
        <v>8269</v>
      </c>
      <c r="R3512" s="10" t="s">
        <v>8315</v>
      </c>
      <c r="S3512" t="s">
        <v>8316</v>
      </c>
      <c r="T3512">
        <f t="shared" si="277"/>
        <v>0</v>
      </c>
      <c r="U3512">
        <f t="shared" si="278"/>
        <v>0</v>
      </c>
    </row>
    <row r="3513" spans="1:21" ht="43.5" x14ac:dyDescent="0.35">
      <c r="A3513">
        <v>3534</v>
      </c>
      <c r="B3513" s="3" t="s">
        <v>3533</v>
      </c>
      <c r="C3513" s="3" t="s">
        <v>7644</v>
      </c>
      <c r="D3513" s="6">
        <v>5000</v>
      </c>
      <c r="E3513" s="8">
        <v>7810</v>
      </c>
      <c r="F3513" t="s">
        <v>8218</v>
      </c>
      <c r="G3513" t="s">
        <v>8223</v>
      </c>
      <c r="H3513" t="s">
        <v>8245</v>
      </c>
      <c r="I3513">
        <v>1443711623</v>
      </c>
      <c r="J3513">
        <v>1440687623</v>
      </c>
      <c r="K3513" s="14">
        <f t="shared" si="275"/>
        <v>42243.6252662037</v>
      </c>
      <c r="L3513" s="13">
        <f t="shared" si="274"/>
        <v>2015</v>
      </c>
      <c r="M3513" s="14">
        <f t="shared" si="276"/>
        <v>42278.6252662037</v>
      </c>
      <c r="N3513" t="b">
        <v>0</v>
      </c>
      <c r="O3513">
        <v>204</v>
      </c>
      <c r="P3513" t="b">
        <v>1</v>
      </c>
      <c r="Q3513" t="s">
        <v>8269</v>
      </c>
      <c r="R3513" s="10" t="s">
        <v>8315</v>
      </c>
      <c r="S3513" t="s">
        <v>8316</v>
      </c>
      <c r="T3513">
        <f t="shared" si="277"/>
        <v>156</v>
      </c>
      <c r="U3513">
        <f t="shared" si="278"/>
        <v>38.28</v>
      </c>
    </row>
    <row r="3514" spans="1:21" ht="43.5" x14ac:dyDescent="0.35">
      <c r="A3514">
        <v>1289</v>
      </c>
      <c r="B3514" s="3" t="s">
        <v>1290</v>
      </c>
      <c r="C3514" s="3" t="s">
        <v>5399</v>
      </c>
      <c r="D3514" s="6">
        <v>1500</v>
      </c>
      <c r="E3514" s="8">
        <v>1876</v>
      </c>
      <c r="F3514" t="s">
        <v>8218</v>
      </c>
      <c r="G3514" t="s">
        <v>8223</v>
      </c>
      <c r="H3514" t="s">
        <v>8245</v>
      </c>
      <c r="I3514">
        <v>1483499645</v>
      </c>
      <c r="J3514">
        <v>1480907645</v>
      </c>
      <c r="K3514" s="14">
        <f t="shared" si="275"/>
        <v>42709.134780092587</v>
      </c>
      <c r="L3514" s="13">
        <f t="shared" si="274"/>
        <v>2016</v>
      </c>
      <c r="M3514" s="14">
        <f t="shared" si="276"/>
        <v>42739.134780092587</v>
      </c>
      <c r="N3514" t="b">
        <v>0</v>
      </c>
      <c r="O3514">
        <v>52</v>
      </c>
      <c r="P3514" t="b">
        <v>1</v>
      </c>
      <c r="Q3514" t="s">
        <v>8269</v>
      </c>
      <c r="R3514" s="10" t="s">
        <v>8315</v>
      </c>
      <c r="S3514" t="s">
        <v>8316</v>
      </c>
      <c r="T3514">
        <f t="shared" si="277"/>
        <v>125</v>
      </c>
      <c r="U3514">
        <f t="shared" si="278"/>
        <v>36.08</v>
      </c>
    </row>
    <row r="3515" spans="1:21" ht="58" x14ac:dyDescent="0.35">
      <c r="A3515">
        <v>2906</v>
      </c>
      <c r="B3515" s="3" t="s">
        <v>2906</v>
      </c>
      <c r="C3515" s="3" t="s">
        <v>7016</v>
      </c>
      <c r="D3515" s="6">
        <v>6000</v>
      </c>
      <c r="E3515" s="8">
        <v>565</v>
      </c>
      <c r="F3515" t="s">
        <v>8220</v>
      </c>
      <c r="G3515" t="s">
        <v>8223</v>
      </c>
      <c r="H3515" t="s">
        <v>8245</v>
      </c>
      <c r="I3515">
        <v>1438390800</v>
      </c>
      <c r="J3515">
        <v>1436888066</v>
      </c>
      <c r="K3515" s="14">
        <f t="shared" si="275"/>
        <v>42199.648912037039</v>
      </c>
      <c r="L3515" s="13">
        <f t="shared" si="274"/>
        <v>2015</v>
      </c>
      <c r="M3515" s="14">
        <f t="shared" si="276"/>
        <v>42217.041666666672</v>
      </c>
      <c r="N3515" t="b">
        <v>0</v>
      </c>
      <c r="O3515">
        <v>7</v>
      </c>
      <c r="P3515" t="b">
        <v>0</v>
      </c>
      <c r="Q3515" t="s">
        <v>8269</v>
      </c>
      <c r="R3515" s="10" t="s">
        <v>8315</v>
      </c>
      <c r="S3515" t="s">
        <v>8316</v>
      </c>
      <c r="T3515">
        <f t="shared" si="277"/>
        <v>9</v>
      </c>
      <c r="U3515">
        <f t="shared" si="278"/>
        <v>80.709999999999994</v>
      </c>
    </row>
    <row r="3516" spans="1:21" ht="43.5" x14ac:dyDescent="0.35">
      <c r="A3516">
        <v>4043</v>
      </c>
      <c r="B3516" s="3" t="s">
        <v>4039</v>
      </c>
      <c r="C3516" s="3" t="s">
        <v>8147</v>
      </c>
      <c r="D3516" s="6">
        <v>300</v>
      </c>
      <c r="E3516" s="8">
        <v>0</v>
      </c>
      <c r="F3516" t="s">
        <v>8220</v>
      </c>
      <c r="G3516" t="s">
        <v>8228</v>
      </c>
      <c r="H3516" t="s">
        <v>8250</v>
      </c>
      <c r="I3516">
        <v>1416524325</v>
      </c>
      <c r="J3516">
        <v>1415228325</v>
      </c>
      <c r="K3516" s="14">
        <f t="shared" si="275"/>
        <v>41948.957465277781</v>
      </c>
      <c r="L3516" s="13">
        <f t="shared" si="274"/>
        <v>2014</v>
      </c>
      <c r="M3516" s="14">
        <f t="shared" si="276"/>
        <v>41963.957465277781</v>
      </c>
      <c r="N3516" t="b">
        <v>0</v>
      </c>
      <c r="O3516">
        <v>0</v>
      </c>
      <c r="P3516" t="b">
        <v>0</v>
      </c>
      <c r="Q3516" t="s">
        <v>8269</v>
      </c>
      <c r="R3516" s="10" t="s">
        <v>8315</v>
      </c>
      <c r="S3516" t="s">
        <v>8316</v>
      </c>
      <c r="T3516">
        <f t="shared" si="277"/>
        <v>0</v>
      </c>
      <c r="U3516">
        <f t="shared" si="278"/>
        <v>0</v>
      </c>
    </row>
    <row r="3517" spans="1:21" ht="43.5" x14ac:dyDescent="0.35">
      <c r="A3517">
        <v>3282</v>
      </c>
      <c r="B3517" s="3" t="s">
        <v>3282</v>
      </c>
      <c r="C3517" s="3" t="s">
        <v>7392</v>
      </c>
      <c r="D3517" s="6">
        <v>31000</v>
      </c>
      <c r="E3517" s="8">
        <v>31820.5</v>
      </c>
      <c r="F3517" t="s">
        <v>8218</v>
      </c>
      <c r="G3517" t="s">
        <v>8223</v>
      </c>
      <c r="H3517" t="s">
        <v>8245</v>
      </c>
      <c r="I3517">
        <v>1461904788</v>
      </c>
      <c r="J3517">
        <v>1458103188</v>
      </c>
      <c r="K3517" s="14">
        <f t="shared" si="275"/>
        <v>42445.19430555556</v>
      </c>
      <c r="L3517" s="13">
        <f t="shared" si="274"/>
        <v>2016</v>
      </c>
      <c r="M3517" s="14">
        <f t="shared" si="276"/>
        <v>42489.19430555556</v>
      </c>
      <c r="N3517" t="b">
        <v>0</v>
      </c>
      <c r="O3517">
        <v>237</v>
      </c>
      <c r="P3517" t="b">
        <v>1</v>
      </c>
      <c r="Q3517" t="s">
        <v>8269</v>
      </c>
      <c r="R3517" s="10" t="s">
        <v>8315</v>
      </c>
      <c r="S3517" t="s">
        <v>8316</v>
      </c>
      <c r="T3517">
        <f t="shared" si="277"/>
        <v>103</v>
      </c>
      <c r="U3517">
        <f t="shared" si="278"/>
        <v>134.26</v>
      </c>
    </row>
    <row r="3518" spans="1:21" ht="43.5" x14ac:dyDescent="0.35">
      <c r="A3518">
        <v>3493</v>
      </c>
      <c r="B3518" s="3" t="s">
        <v>3492</v>
      </c>
      <c r="C3518" s="3" t="s">
        <v>7603</v>
      </c>
      <c r="D3518" s="6">
        <v>1500</v>
      </c>
      <c r="E3518" s="8">
        <v>1500</v>
      </c>
      <c r="F3518" t="s">
        <v>8218</v>
      </c>
      <c r="G3518" t="s">
        <v>8223</v>
      </c>
      <c r="H3518" t="s">
        <v>8245</v>
      </c>
      <c r="I3518">
        <v>1408252260</v>
      </c>
      <c r="J3518">
        <v>1406580436</v>
      </c>
      <c r="K3518" s="14">
        <f t="shared" si="275"/>
        <v>41848.866157407407</v>
      </c>
      <c r="L3518" s="13">
        <f t="shared" si="274"/>
        <v>2014</v>
      </c>
      <c r="M3518" s="14">
        <f t="shared" si="276"/>
        <v>41868.21597222222</v>
      </c>
      <c r="N3518" t="b">
        <v>0</v>
      </c>
      <c r="O3518">
        <v>29</v>
      </c>
      <c r="P3518" t="b">
        <v>1</v>
      </c>
      <c r="Q3518" t="s">
        <v>8269</v>
      </c>
      <c r="R3518" s="10" t="s">
        <v>8315</v>
      </c>
      <c r="S3518" t="s">
        <v>8316</v>
      </c>
      <c r="T3518">
        <f t="shared" si="277"/>
        <v>100</v>
      </c>
      <c r="U3518">
        <f t="shared" si="278"/>
        <v>51.72</v>
      </c>
    </row>
    <row r="3519" spans="1:21" ht="29" x14ac:dyDescent="0.35">
      <c r="A3519">
        <v>3991</v>
      </c>
      <c r="B3519" s="3" t="s">
        <v>3987</v>
      </c>
      <c r="C3519" s="3" t="s">
        <v>8097</v>
      </c>
      <c r="D3519" s="6">
        <v>500</v>
      </c>
      <c r="E3519" s="8">
        <v>100</v>
      </c>
      <c r="F3519" t="s">
        <v>8220</v>
      </c>
      <c r="G3519" t="s">
        <v>8223</v>
      </c>
      <c r="H3519" t="s">
        <v>8245</v>
      </c>
      <c r="I3519">
        <v>1433086082</v>
      </c>
      <c r="J3519">
        <v>1430494082</v>
      </c>
      <c r="K3519" s="14">
        <f t="shared" si="275"/>
        <v>42125.644467592589</v>
      </c>
      <c r="L3519" s="13">
        <f t="shared" si="274"/>
        <v>2015</v>
      </c>
      <c r="M3519" s="14">
        <f t="shared" si="276"/>
        <v>42155.644467592589</v>
      </c>
      <c r="N3519" t="b">
        <v>0</v>
      </c>
      <c r="O3519">
        <v>1</v>
      </c>
      <c r="P3519" t="b">
        <v>0</v>
      </c>
      <c r="Q3519" t="s">
        <v>8269</v>
      </c>
      <c r="R3519" s="10" t="s">
        <v>8315</v>
      </c>
      <c r="S3519" t="s">
        <v>8316</v>
      </c>
      <c r="T3519">
        <f t="shared" si="277"/>
        <v>20</v>
      </c>
      <c r="U3519">
        <f t="shared" si="278"/>
        <v>100</v>
      </c>
    </row>
    <row r="3520" spans="1:21" ht="43.5" x14ac:dyDescent="0.35">
      <c r="A3520">
        <v>3353</v>
      </c>
      <c r="B3520" s="3" t="s">
        <v>3352</v>
      </c>
      <c r="C3520" s="3" t="s">
        <v>7463</v>
      </c>
      <c r="D3520" s="6">
        <v>500</v>
      </c>
      <c r="E3520" s="8">
        <v>1575</v>
      </c>
      <c r="F3520" t="s">
        <v>8218</v>
      </c>
      <c r="G3520" t="s">
        <v>8224</v>
      </c>
      <c r="H3520" t="s">
        <v>8246</v>
      </c>
      <c r="I3520">
        <v>1462230000</v>
      </c>
      <c r="J3520">
        <v>1461061350</v>
      </c>
      <c r="K3520" s="14">
        <f t="shared" si="275"/>
        <v>42479.432291666672</v>
      </c>
      <c r="L3520" s="13">
        <f t="shared" si="274"/>
        <v>2016</v>
      </c>
      <c r="M3520" s="14">
        <f t="shared" si="276"/>
        <v>42492.958333333328</v>
      </c>
      <c r="N3520" t="b">
        <v>0</v>
      </c>
      <c r="O3520">
        <v>44</v>
      </c>
      <c r="P3520" t="b">
        <v>1</v>
      </c>
      <c r="Q3520" t="s">
        <v>8269</v>
      </c>
      <c r="R3520" s="10" t="s">
        <v>8315</v>
      </c>
      <c r="S3520" t="s">
        <v>8316</v>
      </c>
      <c r="T3520">
        <f t="shared" si="277"/>
        <v>315</v>
      </c>
      <c r="U3520">
        <f t="shared" si="278"/>
        <v>35.799999999999997</v>
      </c>
    </row>
    <row r="3521" spans="1:21" ht="29" x14ac:dyDescent="0.35">
      <c r="A3521">
        <v>3158</v>
      </c>
      <c r="B3521" s="3" t="s">
        <v>3158</v>
      </c>
      <c r="C3521" s="3" t="s">
        <v>7268</v>
      </c>
      <c r="D3521" s="6">
        <v>5000</v>
      </c>
      <c r="E3521" s="8">
        <v>5700</v>
      </c>
      <c r="F3521" t="s">
        <v>8218</v>
      </c>
      <c r="G3521" t="s">
        <v>8223</v>
      </c>
      <c r="H3521" t="s">
        <v>8245</v>
      </c>
      <c r="I3521">
        <v>1374523752</v>
      </c>
      <c r="J3521">
        <v>1371931752</v>
      </c>
      <c r="K3521" s="14">
        <f t="shared" si="275"/>
        <v>41447.839722222219</v>
      </c>
      <c r="L3521" s="13">
        <f t="shared" si="274"/>
        <v>2013</v>
      </c>
      <c r="M3521" s="14">
        <f t="shared" si="276"/>
        <v>41477.839722222219</v>
      </c>
      <c r="N3521" t="b">
        <v>1</v>
      </c>
      <c r="O3521">
        <v>69</v>
      </c>
      <c r="P3521" t="b">
        <v>1</v>
      </c>
      <c r="Q3521" t="s">
        <v>8269</v>
      </c>
      <c r="R3521" s="10" t="s">
        <v>8315</v>
      </c>
      <c r="S3521" t="s">
        <v>8316</v>
      </c>
      <c r="T3521">
        <f t="shared" si="277"/>
        <v>114</v>
      </c>
      <c r="U3521">
        <f t="shared" si="278"/>
        <v>82.61</v>
      </c>
    </row>
    <row r="3522" spans="1:21" ht="58" x14ac:dyDescent="0.35">
      <c r="A3522">
        <v>4050</v>
      </c>
      <c r="B3522" s="3" t="s">
        <v>4046</v>
      </c>
      <c r="C3522" s="3" t="s">
        <v>8154</v>
      </c>
      <c r="D3522" s="6">
        <v>1500</v>
      </c>
      <c r="E3522" s="8">
        <v>1</v>
      </c>
      <c r="F3522" t="s">
        <v>8220</v>
      </c>
      <c r="G3522" t="s">
        <v>8223</v>
      </c>
      <c r="H3522" t="s">
        <v>8245</v>
      </c>
      <c r="I3522">
        <v>1414077391</v>
      </c>
      <c r="J3522">
        <v>1411485391</v>
      </c>
      <c r="K3522" s="14">
        <f t="shared" si="275"/>
        <v>41905.636469907404</v>
      </c>
      <c r="L3522" s="13">
        <f t="shared" si="274"/>
        <v>2014</v>
      </c>
      <c r="M3522" s="14">
        <f t="shared" si="276"/>
        <v>41935.636469907404</v>
      </c>
      <c r="N3522" t="b">
        <v>0</v>
      </c>
      <c r="O3522">
        <v>1</v>
      </c>
      <c r="P3522" t="b">
        <v>0</v>
      </c>
      <c r="Q3522" t="s">
        <v>8269</v>
      </c>
      <c r="R3522" s="10" t="s">
        <v>8315</v>
      </c>
      <c r="S3522" t="s">
        <v>8316</v>
      </c>
      <c r="T3522">
        <f t="shared" si="277"/>
        <v>0</v>
      </c>
      <c r="U3522">
        <f t="shared" si="278"/>
        <v>1</v>
      </c>
    </row>
    <row r="3523" spans="1:21" ht="58" x14ac:dyDescent="0.35">
      <c r="A3523">
        <v>3187</v>
      </c>
      <c r="B3523" s="3" t="s">
        <v>3187</v>
      </c>
      <c r="C3523" s="3" t="s">
        <v>7297</v>
      </c>
      <c r="D3523" s="6">
        <v>15000</v>
      </c>
      <c r="E3523" s="8">
        <v>17444</v>
      </c>
      <c r="F3523" t="s">
        <v>8218</v>
      </c>
      <c r="G3523" t="s">
        <v>8223</v>
      </c>
      <c r="H3523" t="s">
        <v>8245</v>
      </c>
      <c r="I3523">
        <v>1407167973</v>
      </c>
      <c r="J3523">
        <v>1405439973</v>
      </c>
      <c r="K3523" s="14">
        <f t="shared" si="275"/>
        <v>41835.666354166664</v>
      </c>
      <c r="L3523" s="13">
        <f t="shared" ref="L3523:L3586" si="279">YEAR(K3523)</f>
        <v>2014</v>
      </c>
      <c r="M3523" s="14">
        <f t="shared" si="276"/>
        <v>41855.666354166664</v>
      </c>
      <c r="N3523" t="b">
        <v>1</v>
      </c>
      <c r="O3523">
        <v>244</v>
      </c>
      <c r="P3523" t="b">
        <v>1</v>
      </c>
      <c r="Q3523" t="s">
        <v>8269</v>
      </c>
      <c r="R3523" s="10" t="s">
        <v>8315</v>
      </c>
      <c r="S3523" t="s">
        <v>8316</v>
      </c>
      <c r="T3523">
        <f t="shared" si="277"/>
        <v>116</v>
      </c>
      <c r="U3523">
        <f t="shared" si="278"/>
        <v>71.489999999999995</v>
      </c>
    </row>
    <row r="3524" spans="1:21" ht="58" x14ac:dyDescent="0.35">
      <c r="A3524">
        <v>4072</v>
      </c>
      <c r="B3524" s="3" t="s">
        <v>4068</v>
      </c>
      <c r="C3524" s="3" t="s">
        <v>8175</v>
      </c>
      <c r="D3524" s="6">
        <v>1000</v>
      </c>
      <c r="E3524" s="8">
        <v>4</v>
      </c>
      <c r="F3524" t="s">
        <v>8220</v>
      </c>
      <c r="G3524" t="s">
        <v>8224</v>
      </c>
      <c r="H3524" t="s">
        <v>8246</v>
      </c>
      <c r="I3524">
        <v>1408646111</v>
      </c>
      <c r="J3524">
        <v>1403462111</v>
      </c>
      <c r="K3524" s="14">
        <f t="shared" si="275"/>
        <v>41812.77443287037</v>
      </c>
      <c r="L3524" s="13">
        <f t="shared" si="279"/>
        <v>2014</v>
      </c>
      <c r="M3524" s="14">
        <f t="shared" si="276"/>
        <v>41872.77443287037</v>
      </c>
      <c r="N3524" t="b">
        <v>0</v>
      </c>
      <c r="O3524">
        <v>2</v>
      </c>
      <c r="P3524" t="b">
        <v>0</v>
      </c>
      <c r="Q3524" t="s">
        <v>8269</v>
      </c>
      <c r="R3524" s="10" t="s">
        <v>8315</v>
      </c>
      <c r="S3524" t="s">
        <v>8316</v>
      </c>
      <c r="T3524">
        <f t="shared" si="277"/>
        <v>0</v>
      </c>
      <c r="U3524">
        <f t="shared" si="278"/>
        <v>2</v>
      </c>
    </row>
    <row r="3525" spans="1:21" ht="43.5" x14ac:dyDescent="0.35">
      <c r="A3525">
        <v>3294</v>
      </c>
      <c r="B3525" s="3" t="s">
        <v>3294</v>
      </c>
      <c r="C3525" s="3" t="s">
        <v>7404</v>
      </c>
      <c r="D3525" s="6">
        <v>600</v>
      </c>
      <c r="E3525" s="8">
        <v>710</v>
      </c>
      <c r="F3525" t="s">
        <v>8218</v>
      </c>
      <c r="G3525" t="s">
        <v>8224</v>
      </c>
      <c r="H3525" t="s">
        <v>8246</v>
      </c>
      <c r="I3525">
        <v>1434459554</v>
      </c>
      <c r="J3525">
        <v>1431867554</v>
      </c>
      <c r="K3525" s="14">
        <f t="shared" si="275"/>
        <v>42141.541134259256</v>
      </c>
      <c r="L3525" s="13">
        <f t="shared" si="279"/>
        <v>2015</v>
      </c>
      <c r="M3525" s="14">
        <f t="shared" si="276"/>
        <v>42171.541134259256</v>
      </c>
      <c r="N3525" t="b">
        <v>0</v>
      </c>
      <c r="O3525">
        <v>24</v>
      </c>
      <c r="P3525" t="b">
        <v>1</v>
      </c>
      <c r="Q3525" t="s">
        <v>8269</v>
      </c>
      <c r="R3525" s="10" t="s">
        <v>8315</v>
      </c>
      <c r="S3525" t="s">
        <v>8316</v>
      </c>
      <c r="T3525">
        <f t="shared" si="277"/>
        <v>118</v>
      </c>
      <c r="U3525">
        <f t="shared" si="278"/>
        <v>29.58</v>
      </c>
    </row>
    <row r="3526" spans="1:21" ht="43.5" x14ac:dyDescent="0.35">
      <c r="A3526">
        <v>3482</v>
      </c>
      <c r="B3526" s="3" t="s">
        <v>3481</v>
      </c>
      <c r="C3526" s="3" t="s">
        <v>7592</v>
      </c>
      <c r="D3526" s="6">
        <v>3000</v>
      </c>
      <c r="E3526" s="8">
        <v>4150</v>
      </c>
      <c r="F3526" t="s">
        <v>8218</v>
      </c>
      <c r="G3526" t="s">
        <v>8224</v>
      </c>
      <c r="H3526" t="s">
        <v>8246</v>
      </c>
      <c r="I3526">
        <v>1404671466</v>
      </c>
      <c r="J3526">
        <v>1402079466</v>
      </c>
      <c r="K3526" s="14">
        <f t="shared" si="275"/>
        <v>41796.771597222221</v>
      </c>
      <c r="L3526" s="13">
        <f t="shared" si="279"/>
        <v>2014</v>
      </c>
      <c r="M3526" s="14">
        <f t="shared" si="276"/>
        <v>41826.771597222221</v>
      </c>
      <c r="N3526" t="b">
        <v>0</v>
      </c>
      <c r="O3526">
        <v>80</v>
      </c>
      <c r="P3526" t="b">
        <v>1</v>
      </c>
      <c r="Q3526" t="s">
        <v>8269</v>
      </c>
      <c r="R3526" s="10" t="s">
        <v>8315</v>
      </c>
      <c r="S3526" t="s">
        <v>8316</v>
      </c>
      <c r="T3526">
        <f t="shared" si="277"/>
        <v>138</v>
      </c>
      <c r="U3526">
        <f t="shared" si="278"/>
        <v>51.88</v>
      </c>
    </row>
    <row r="3527" spans="1:21" ht="58" x14ac:dyDescent="0.35">
      <c r="A3527">
        <v>527</v>
      </c>
      <c r="B3527" s="3" t="s">
        <v>528</v>
      </c>
      <c r="C3527" s="3" t="s">
        <v>4637</v>
      </c>
      <c r="D3527" s="6">
        <v>10000</v>
      </c>
      <c r="E3527" s="8">
        <v>10085</v>
      </c>
      <c r="F3527" t="s">
        <v>8218</v>
      </c>
      <c r="G3527" t="s">
        <v>8223</v>
      </c>
      <c r="H3527" t="s">
        <v>8245</v>
      </c>
      <c r="I3527">
        <v>1487347500</v>
      </c>
      <c r="J3527">
        <v>1484715366</v>
      </c>
      <c r="K3527" s="14">
        <f t="shared" si="275"/>
        <v>42753.205625000002</v>
      </c>
      <c r="L3527" s="13">
        <f t="shared" si="279"/>
        <v>2017</v>
      </c>
      <c r="M3527" s="14">
        <f t="shared" si="276"/>
        <v>42783.670138888891</v>
      </c>
      <c r="N3527" t="b">
        <v>0</v>
      </c>
      <c r="O3527">
        <v>158</v>
      </c>
      <c r="P3527" t="b">
        <v>1</v>
      </c>
      <c r="Q3527" t="s">
        <v>8269</v>
      </c>
      <c r="R3527" s="10" t="s">
        <v>8315</v>
      </c>
      <c r="S3527" t="s">
        <v>8316</v>
      </c>
      <c r="T3527">
        <f t="shared" si="277"/>
        <v>101</v>
      </c>
      <c r="U3527">
        <f t="shared" si="278"/>
        <v>63.83</v>
      </c>
    </row>
    <row r="3528" spans="1:21" ht="43.5" x14ac:dyDescent="0.35">
      <c r="A3528">
        <v>3452</v>
      </c>
      <c r="B3528" s="3" t="s">
        <v>3451</v>
      </c>
      <c r="C3528" s="3" t="s">
        <v>7562</v>
      </c>
      <c r="D3528" s="6">
        <v>1000</v>
      </c>
      <c r="E3528" s="8">
        <v>1532</v>
      </c>
      <c r="F3528" t="s">
        <v>8218</v>
      </c>
      <c r="G3528" t="s">
        <v>8223</v>
      </c>
      <c r="H3528" t="s">
        <v>8245</v>
      </c>
      <c r="I3528">
        <v>1406087940</v>
      </c>
      <c r="J3528">
        <v>1404141626</v>
      </c>
      <c r="K3528" s="14">
        <f t="shared" si="275"/>
        <v>41820.639189814814</v>
      </c>
      <c r="L3528" s="13">
        <f t="shared" si="279"/>
        <v>2014</v>
      </c>
      <c r="M3528" s="14">
        <f t="shared" si="276"/>
        <v>41843.165972222225</v>
      </c>
      <c r="N3528" t="b">
        <v>0</v>
      </c>
      <c r="O3528">
        <v>37</v>
      </c>
      <c r="P3528" t="b">
        <v>1</v>
      </c>
      <c r="Q3528" t="s">
        <v>8269</v>
      </c>
      <c r="R3528" s="10" t="s">
        <v>8315</v>
      </c>
      <c r="S3528" t="s">
        <v>8316</v>
      </c>
      <c r="T3528">
        <f t="shared" si="277"/>
        <v>153</v>
      </c>
      <c r="U3528">
        <f t="shared" si="278"/>
        <v>41.41</v>
      </c>
    </row>
    <row r="3529" spans="1:21" ht="43.5" x14ac:dyDescent="0.35">
      <c r="A3529">
        <v>2797</v>
      </c>
      <c r="B3529" s="3" t="s">
        <v>2797</v>
      </c>
      <c r="C3529" s="3" t="s">
        <v>6907</v>
      </c>
      <c r="D3529" s="6">
        <v>8000</v>
      </c>
      <c r="E3529" s="8">
        <v>8211.61</v>
      </c>
      <c r="F3529" t="s">
        <v>8218</v>
      </c>
      <c r="G3529" t="s">
        <v>8224</v>
      </c>
      <c r="H3529" t="s">
        <v>8246</v>
      </c>
      <c r="I3529">
        <v>1404858840</v>
      </c>
      <c r="J3529">
        <v>1402266840</v>
      </c>
      <c r="K3529" s="14">
        <f t="shared" si="275"/>
        <v>41798.94027777778</v>
      </c>
      <c r="L3529" s="13">
        <f t="shared" si="279"/>
        <v>2014</v>
      </c>
      <c r="M3529" s="14">
        <f t="shared" si="276"/>
        <v>41828.94027777778</v>
      </c>
      <c r="N3529" t="b">
        <v>0</v>
      </c>
      <c r="O3529">
        <v>94</v>
      </c>
      <c r="P3529" t="b">
        <v>1</v>
      </c>
      <c r="Q3529" t="s">
        <v>8269</v>
      </c>
      <c r="R3529" s="10" t="s">
        <v>8315</v>
      </c>
      <c r="S3529" t="s">
        <v>8316</v>
      </c>
      <c r="T3529">
        <f t="shared" si="277"/>
        <v>103</v>
      </c>
      <c r="U3529">
        <f t="shared" si="278"/>
        <v>87.36</v>
      </c>
    </row>
    <row r="3530" spans="1:21" ht="58" x14ac:dyDescent="0.35">
      <c r="A3530">
        <v>2963</v>
      </c>
      <c r="B3530" s="3" t="s">
        <v>2963</v>
      </c>
      <c r="C3530" s="3" t="s">
        <v>7073</v>
      </c>
      <c r="D3530" s="6">
        <v>10000</v>
      </c>
      <c r="E3530" s="8">
        <v>10685</v>
      </c>
      <c r="F3530" t="s">
        <v>8218</v>
      </c>
      <c r="G3530" t="s">
        <v>8223</v>
      </c>
      <c r="H3530" t="s">
        <v>8245</v>
      </c>
      <c r="I3530">
        <v>1435835824</v>
      </c>
      <c r="J3530">
        <v>1433243824</v>
      </c>
      <c r="K3530" s="14">
        <f t="shared" ref="K3530:K3593" si="280">(((J3530/60)/60)/24)+DATE(1970,1,1)</f>
        <v>42157.470185185186</v>
      </c>
      <c r="L3530" s="13">
        <f t="shared" si="279"/>
        <v>2015</v>
      </c>
      <c r="M3530" s="14">
        <f t="shared" ref="M3530:M3593" si="281">(((I3530/60)/60)/24)+DATE(1970,1,1)</f>
        <v>42187.470185185186</v>
      </c>
      <c r="N3530" t="b">
        <v>0</v>
      </c>
      <c r="O3530">
        <v>98</v>
      </c>
      <c r="P3530" t="b">
        <v>1</v>
      </c>
      <c r="Q3530" t="s">
        <v>8269</v>
      </c>
      <c r="R3530" s="10" t="s">
        <v>8315</v>
      </c>
      <c r="S3530" t="s">
        <v>8316</v>
      </c>
      <c r="T3530">
        <f t="shared" ref="T3530:T3593" si="282">ROUND(E3530/D3530*100,0)</f>
        <v>107</v>
      </c>
      <c r="U3530">
        <f t="shared" ref="U3530:U3593" si="283">IFERROR(ROUND(E3530/O3530,2),0)</f>
        <v>109.03</v>
      </c>
    </row>
    <row r="3531" spans="1:21" ht="43.5" x14ac:dyDescent="0.35">
      <c r="A3531">
        <v>3617</v>
      </c>
      <c r="B3531" s="3" t="s">
        <v>3615</v>
      </c>
      <c r="C3531" s="3" t="s">
        <v>7727</v>
      </c>
      <c r="D3531" s="6">
        <v>740</v>
      </c>
      <c r="E3531" s="8">
        <v>880</v>
      </c>
      <c r="F3531" t="s">
        <v>8218</v>
      </c>
      <c r="G3531" t="s">
        <v>8224</v>
      </c>
      <c r="H3531" t="s">
        <v>8246</v>
      </c>
      <c r="I3531">
        <v>1488240000</v>
      </c>
      <c r="J3531">
        <v>1486996729</v>
      </c>
      <c r="K3531" s="14">
        <f t="shared" si="280"/>
        <v>42779.610289351855</v>
      </c>
      <c r="L3531" s="13">
        <f t="shared" si="279"/>
        <v>2017</v>
      </c>
      <c r="M3531" s="14">
        <f t="shared" si="281"/>
        <v>42794</v>
      </c>
      <c r="N3531" t="b">
        <v>0</v>
      </c>
      <c r="O3531">
        <v>51</v>
      </c>
      <c r="P3531" t="b">
        <v>1</v>
      </c>
      <c r="Q3531" t="s">
        <v>8269</v>
      </c>
      <c r="R3531" s="10" t="s">
        <v>8315</v>
      </c>
      <c r="S3531" t="s">
        <v>8316</v>
      </c>
      <c r="T3531">
        <f t="shared" si="282"/>
        <v>119</v>
      </c>
      <c r="U3531">
        <f t="shared" si="283"/>
        <v>17.25</v>
      </c>
    </row>
    <row r="3532" spans="1:21" ht="43.5" x14ac:dyDescent="0.35">
      <c r="A3532">
        <v>3627</v>
      </c>
      <c r="B3532" s="3" t="s">
        <v>3625</v>
      </c>
      <c r="C3532" s="3" t="s">
        <v>7737</v>
      </c>
      <c r="D3532" s="6">
        <v>2000</v>
      </c>
      <c r="E3532" s="8">
        <v>2000</v>
      </c>
      <c r="F3532" t="s">
        <v>8218</v>
      </c>
      <c r="G3532" t="s">
        <v>8223</v>
      </c>
      <c r="H3532" t="s">
        <v>8245</v>
      </c>
      <c r="I3532">
        <v>1463803140</v>
      </c>
      <c r="J3532">
        <v>1459446487</v>
      </c>
      <c r="K3532" s="14">
        <f t="shared" si="280"/>
        <v>42460.741747685184</v>
      </c>
      <c r="L3532" s="13">
        <f t="shared" si="279"/>
        <v>2016</v>
      </c>
      <c r="M3532" s="14">
        <f t="shared" si="281"/>
        <v>42511.165972222225</v>
      </c>
      <c r="N3532" t="b">
        <v>0</v>
      </c>
      <c r="O3532">
        <v>29</v>
      </c>
      <c r="P3532" t="b">
        <v>1</v>
      </c>
      <c r="Q3532" t="s">
        <v>8269</v>
      </c>
      <c r="R3532" s="10" t="s">
        <v>8315</v>
      </c>
      <c r="S3532" t="s">
        <v>8316</v>
      </c>
      <c r="T3532">
        <f t="shared" si="282"/>
        <v>100</v>
      </c>
      <c r="U3532">
        <f t="shared" si="283"/>
        <v>68.97</v>
      </c>
    </row>
    <row r="3533" spans="1:21" ht="43.5" x14ac:dyDescent="0.35">
      <c r="A3533">
        <v>3358</v>
      </c>
      <c r="B3533" s="3" t="s">
        <v>3357</v>
      </c>
      <c r="C3533" s="3" t="s">
        <v>7468</v>
      </c>
      <c r="D3533" s="6">
        <v>10000</v>
      </c>
      <c r="E3533" s="8">
        <v>10299</v>
      </c>
      <c r="F3533" t="s">
        <v>8218</v>
      </c>
      <c r="G3533" t="s">
        <v>8223</v>
      </c>
      <c r="H3533" t="s">
        <v>8245</v>
      </c>
      <c r="I3533">
        <v>1416385679</v>
      </c>
      <c r="J3533">
        <v>1413790079</v>
      </c>
      <c r="K3533" s="14">
        <f t="shared" si="280"/>
        <v>41932.311099537037</v>
      </c>
      <c r="L3533" s="13">
        <f t="shared" si="279"/>
        <v>2014</v>
      </c>
      <c r="M3533" s="14">
        <f t="shared" si="281"/>
        <v>41962.352766203709</v>
      </c>
      <c r="N3533" t="b">
        <v>0</v>
      </c>
      <c r="O3533">
        <v>162</v>
      </c>
      <c r="P3533" t="b">
        <v>1</v>
      </c>
      <c r="Q3533" t="s">
        <v>8269</v>
      </c>
      <c r="R3533" s="10" t="s">
        <v>8315</v>
      </c>
      <c r="S3533" t="s">
        <v>8316</v>
      </c>
      <c r="T3533">
        <f t="shared" si="282"/>
        <v>103</v>
      </c>
      <c r="U3533">
        <f t="shared" si="283"/>
        <v>63.57</v>
      </c>
    </row>
    <row r="3534" spans="1:21" ht="43.5" x14ac:dyDescent="0.35">
      <c r="A3534">
        <v>3367</v>
      </c>
      <c r="B3534" s="3" t="s">
        <v>3366</v>
      </c>
      <c r="C3534" s="3" t="s">
        <v>7477</v>
      </c>
      <c r="D3534" s="6">
        <v>750</v>
      </c>
      <c r="E3534" s="8">
        <v>890</v>
      </c>
      <c r="F3534" t="s">
        <v>8218</v>
      </c>
      <c r="G3534" t="s">
        <v>8224</v>
      </c>
      <c r="H3534" t="s">
        <v>8246</v>
      </c>
      <c r="I3534">
        <v>1438467894</v>
      </c>
      <c r="J3534">
        <v>1436307894</v>
      </c>
      <c r="K3534" s="14">
        <f t="shared" si="280"/>
        <v>42192.933958333335</v>
      </c>
      <c r="L3534" s="13">
        <f t="shared" si="279"/>
        <v>2015</v>
      </c>
      <c r="M3534" s="14">
        <f t="shared" si="281"/>
        <v>42217.933958333335</v>
      </c>
      <c r="N3534" t="b">
        <v>0</v>
      </c>
      <c r="O3534">
        <v>30</v>
      </c>
      <c r="P3534" t="b">
        <v>1</v>
      </c>
      <c r="Q3534" t="s">
        <v>8269</v>
      </c>
      <c r="R3534" s="10" t="s">
        <v>8315</v>
      </c>
      <c r="S3534" t="s">
        <v>8316</v>
      </c>
      <c r="T3534">
        <f t="shared" si="282"/>
        <v>119</v>
      </c>
      <c r="U3534">
        <f t="shared" si="283"/>
        <v>29.67</v>
      </c>
    </row>
    <row r="3535" spans="1:21" ht="43.5" x14ac:dyDescent="0.35">
      <c r="A3535">
        <v>3741</v>
      </c>
      <c r="B3535" s="3" t="s">
        <v>3738</v>
      </c>
      <c r="C3535" s="3" t="s">
        <v>7851</v>
      </c>
      <c r="D3535" s="6">
        <v>20000</v>
      </c>
      <c r="E3535" s="8">
        <v>0</v>
      </c>
      <c r="F3535" t="s">
        <v>8220</v>
      </c>
      <c r="G3535" t="s">
        <v>8223</v>
      </c>
      <c r="H3535" t="s">
        <v>8245</v>
      </c>
      <c r="I3535">
        <v>1450389950</v>
      </c>
      <c r="J3535">
        <v>1447797950</v>
      </c>
      <c r="K3535" s="14">
        <f t="shared" si="280"/>
        <v>42325.920717592591</v>
      </c>
      <c r="L3535" s="13">
        <f t="shared" si="279"/>
        <v>2015</v>
      </c>
      <c r="M3535" s="14">
        <f t="shared" si="281"/>
        <v>42355.920717592591</v>
      </c>
      <c r="N3535" t="b">
        <v>0</v>
      </c>
      <c r="O3535">
        <v>0</v>
      </c>
      <c r="P3535" t="b">
        <v>0</v>
      </c>
      <c r="Q3535" t="s">
        <v>8269</v>
      </c>
      <c r="R3535" s="10" t="s">
        <v>8315</v>
      </c>
      <c r="S3535" t="s">
        <v>8316</v>
      </c>
      <c r="T3535">
        <f t="shared" si="282"/>
        <v>0</v>
      </c>
      <c r="U3535">
        <f t="shared" si="283"/>
        <v>0</v>
      </c>
    </row>
    <row r="3536" spans="1:21" ht="43.5" x14ac:dyDescent="0.35">
      <c r="A3536">
        <v>3247</v>
      </c>
      <c r="B3536" s="3" t="s">
        <v>3247</v>
      </c>
      <c r="C3536" s="3" t="s">
        <v>7357</v>
      </c>
      <c r="D3536" s="6">
        <v>2500</v>
      </c>
      <c r="E3536" s="8">
        <v>2646.5</v>
      </c>
      <c r="F3536" t="s">
        <v>8218</v>
      </c>
      <c r="G3536" t="s">
        <v>8224</v>
      </c>
      <c r="H3536" t="s">
        <v>8246</v>
      </c>
      <c r="I3536">
        <v>1436696712</v>
      </c>
      <c r="J3536">
        <v>1434104712</v>
      </c>
      <c r="K3536" s="14">
        <f t="shared" si="280"/>
        <v>42167.434166666666</v>
      </c>
      <c r="L3536" s="13">
        <f t="shared" si="279"/>
        <v>2015</v>
      </c>
      <c r="M3536" s="14">
        <f t="shared" si="281"/>
        <v>42197.434166666666</v>
      </c>
      <c r="N3536" t="b">
        <v>1</v>
      </c>
      <c r="O3536">
        <v>57</v>
      </c>
      <c r="P3536" t="b">
        <v>1</v>
      </c>
      <c r="Q3536" t="s">
        <v>8269</v>
      </c>
      <c r="R3536" s="10" t="s">
        <v>8315</v>
      </c>
      <c r="S3536" t="s">
        <v>8316</v>
      </c>
      <c r="T3536">
        <f t="shared" si="282"/>
        <v>106</v>
      </c>
      <c r="U3536">
        <f t="shared" si="283"/>
        <v>46.43</v>
      </c>
    </row>
    <row r="3537" spans="1:21" ht="43.5" x14ac:dyDescent="0.35">
      <c r="A3537">
        <v>3267</v>
      </c>
      <c r="B3537" s="3" t="s">
        <v>3267</v>
      </c>
      <c r="C3537" s="3" t="s">
        <v>7377</v>
      </c>
      <c r="D3537" s="6">
        <v>15000</v>
      </c>
      <c r="E3537" s="8">
        <v>15315</v>
      </c>
      <c r="F3537" t="s">
        <v>8218</v>
      </c>
      <c r="G3537" t="s">
        <v>8223</v>
      </c>
      <c r="H3537" t="s">
        <v>8245</v>
      </c>
      <c r="I3537">
        <v>1437156660</v>
      </c>
      <c r="J3537">
        <v>1434564660</v>
      </c>
      <c r="K3537" s="14">
        <f t="shared" si="280"/>
        <v>42172.757638888885</v>
      </c>
      <c r="L3537" s="13">
        <f t="shared" si="279"/>
        <v>2015</v>
      </c>
      <c r="M3537" s="14">
        <f t="shared" si="281"/>
        <v>42202.757638888885</v>
      </c>
      <c r="N3537" t="b">
        <v>1</v>
      </c>
      <c r="O3537">
        <v>288</v>
      </c>
      <c r="P3537" t="b">
        <v>1</v>
      </c>
      <c r="Q3537" t="s">
        <v>8269</v>
      </c>
      <c r="R3537" s="10" t="s">
        <v>8315</v>
      </c>
      <c r="S3537" t="s">
        <v>8316</v>
      </c>
      <c r="T3537">
        <f t="shared" si="282"/>
        <v>102</v>
      </c>
      <c r="U3537">
        <f t="shared" si="283"/>
        <v>53.18</v>
      </c>
    </row>
    <row r="3538" spans="1:21" ht="43.5" x14ac:dyDescent="0.35">
      <c r="A3538">
        <v>2787</v>
      </c>
      <c r="B3538" s="3" t="s">
        <v>2787</v>
      </c>
      <c r="C3538" s="3" t="s">
        <v>6897</v>
      </c>
      <c r="D3538" s="6">
        <v>1000</v>
      </c>
      <c r="E3538" s="8">
        <v>1197</v>
      </c>
      <c r="F3538" t="s">
        <v>8218</v>
      </c>
      <c r="G3538" t="s">
        <v>8223</v>
      </c>
      <c r="H3538" t="s">
        <v>8245</v>
      </c>
      <c r="I3538">
        <v>1405658752</v>
      </c>
      <c r="J3538">
        <v>1403066752</v>
      </c>
      <c r="K3538" s="14">
        <f t="shared" si="280"/>
        <v>41808.198518518519</v>
      </c>
      <c r="L3538" s="13">
        <f t="shared" si="279"/>
        <v>2014</v>
      </c>
      <c r="M3538" s="14">
        <f t="shared" si="281"/>
        <v>41838.198518518519</v>
      </c>
      <c r="N3538" t="b">
        <v>0</v>
      </c>
      <c r="O3538">
        <v>38</v>
      </c>
      <c r="P3538" t="b">
        <v>1</v>
      </c>
      <c r="Q3538" t="s">
        <v>8269</v>
      </c>
      <c r="R3538" s="10" t="s">
        <v>8315</v>
      </c>
      <c r="S3538" t="s">
        <v>8316</v>
      </c>
      <c r="T3538">
        <f t="shared" si="282"/>
        <v>120</v>
      </c>
      <c r="U3538">
        <f t="shared" si="283"/>
        <v>31.5</v>
      </c>
    </row>
    <row r="3539" spans="1:21" ht="43.5" x14ac:dyDescent="0.35">
      <c r="A3539">
        <v>3274</v>
      </c>
      <c r="B3539" s="3" t="s">
        <v>3274</v>
      </c>
      <c r="C3539" s="3" t="s">
        <v>7384</v>
      </c>
      <c r="D3539" s="6">
        <v>15500</v>
      </c>
      <c r="E3539" s="8">
        <v>15705</v>
      </c>
      <c r="F3539" t="s">
        <v>8218</v>
      </c>
      <c r="G3539" t="s">
        <v>8223</v>
      </c>
      <c r="H3539" t="s">
        <v>8245</v>
      </c>
      <c r="I3539">
        <v>1458075600</v>
      </c>
      <c r="J3539">
        <v>1454259272</v>
      </c>
      <c r="K3539" s="14">
        <f t="shared" si="280"/>
        <v>42400.704537037032</v>
      </c>
      <c r="L3539" s="13">
        <f t="shared" si="279"/>
        <v>2016</v>
      </c>
      <c r="M3539" s="14">
        <f t="shared" si="281"/>
        <v>42444.875</v>
      </c>
      <c r="N3539" t="b">
        <v>1</v>
      </c>
      <c r="O3539">
        <v>286</v>
      </c>
      <c r="P3539" t="b">
        <v>1</v>
      </c>
      <c r="Q3539" t="s">
        <v>8269</v>
      </c>
      <c r="R3539" s="10" t="s">
        <v>8315</v>
      </c>
      <c r="S3539" t="s">
        <v>8316</v>
      </c>
      <c r="T3539">
        <f t="shared" si="282"/>
        <v>101</v>
      </c>
      <c r="U3539">
        <f t="shared" si="283"/>
        <v>54.91</v>
      </c>
    </row>
    <row r="3540" spans="1:21" ht="43.5" x14ac:dyDescent="0.35">
      <c r="A3540">
        <v>4073</v>
      </c>
      <c r="B3540" s="3" t="s">
        <v>4069</v>
      </c>
      <c r="C3540" s="3" t="s">
        <v>8176</v>
      </c>
      <c r="D3540" s="6">
        <v>3500</v>
      </c>
      <c r="E3540" s="8">
        <v>37</v>
      </c>
      <c r="F3540" t="s">
        <v>8220</v>
      </c>
      <c r="G3540" t="s">
        <v>8223</v>
      </c>
      <c r="H3540" t="s">
        <v>8245</v>
      </c>
      <c r="I3540">
        <v>1431144000</v>
      </c>
      <c r="J3540">
        <v>1426407426</v>
      </c>
      <c r="K3540" s="14">
        <f t="shared" si="280"/>
        <v>42078.34520833334</v>
      </c>
      <c r="L3540" s="13">
        <f t="shared" si="279"/>
        <v>2015</v>
      </c>
      <c r="M3540" s="14">
        <f t="shared" si="281"/>
        <v>42133.166666666672</v>
      </c>
      <c r="N3540" t="b">
        <v>0</v>
      </c>
      <c r="O3540">
        <v>2</v>
      </c>
      <c r="P3540" t="b">
        <v>0</v>
      </c>
      <c r="Q3540" t="s">
        <v>8269</v>
      </c>
      <c r="R3540" s="10" t="s">
        <v>8315</v>
      </c>
      <c r="S3540" t="s">
        <v>8316</v>
      </c>
      <c r="T3540">
        <f t="shared" si="282"/>
        <v>1</v>
      </c>
      <c r="U3540">
        <f t="shared" si="283"/>
        <v>18.5</v>
      </c>
    </row>
    <row r="3541" spans="1:21" ht="58" x14ac:dyDescent="0.35">
      <c r="A3541">
        <v>3138</v>
      </c>
      <c r="B3541" s="3" t="s">
        <v>3138</v>
      </c>
      <c r="C3541" s="3" t="s">
        <v>7248</v>
      </c>
      <c r="D3541" s="6">
        <v>200</v>
      </c>
      <c r="E3541" s="8">
        <v>0</v>
      </c>
      <c r="F3541" t="s">
        <v>8221</v>
      </c>
      <c r="G3541" t="s">
        <v>8224</v>
      </c>
      <c r="H3541" t="s">
        <v>8246</v>
      </c>
      <c r="I3541">
        <v>1491233407</v>
      </c>
      <c r="J3541">
        <v>1489591807</v>
      </c>
      <c r="K3541" s="14">
        <f t="shared" si="280"/>
        <v>42809.645914351851</v>
      </c>
      <c r="L3541" s="13">
        <f t="shared" si="279"/>
        <v>2017</v>
      </c>
      <c r="M3541" s="14">
        <f t="shared" si="281"/>
        <v>42828.645914351851</v>
      </c>
      <c r="N3541" t="b">
        <v>0</v>
      </c>
      <c r="O3541">
        <v>0</v>
      </c>
      <c r="P3541" t="b">
        <v>0</v>
      </c>
      <c r="Q3541" t="s">
        <v>8269</v>
      </c>
      <c r="R3541" s="10" t="s">
        <v>8315</v>
      </c>
      <c r="S3541" t="s">
        <v>8316</v>
      </c>
      <c r="T3541">
        <f t="shared" si="282"/>
        <v>0</v>
      </c>
      <c r="U3541">
        <f t="shared" si="283"/>
        <v>0</v>
      </c>
    </row>
    <row r="3542" spans="1:21" ht="29" x14ac:dyDescent="0.35">
      <c r="A3542">
        <v>3891</v>
      </c>
      <c r="B3542" s="3" t="s">
        <v>3888</v>
      </c>
      <c r="C3542" s="3" t="s">
        <v>7999</v>
      </c>
      <c r="D3542" s="6">
        <v>800</v>
      </c>
      <c r="E3542" s="8">
        <v>260</v>
      </c>
      <c r="F3542" t="s">
        <v>8220</v>
      </c>
      <c r="G3542" t="s">
        <v>8223</v>
      </c>
      <c r="H3542" t="s">
        <v>8245</v>
      </c>
      <c r="I3542">
        <v>1427086740</v>
      </c>
      <c r="J3542">
        <v>1424488244</v>
      </c>
      <c r="K3542" s="14">
        <f t="shared" si="280"/>
        <v>42056.1324537037</v>
      </c>
      <c r="L3542" s="13">
        <f t="shared" si="279"/>
        <v>2015</v>
      </c>
      <c r="M3542" s="14">
        <f t="shared" si="281"/>
        <v>42086.207638888889</v>
      </c>
      <c r="N3542" t="b">
        <v>0</v>
      </c>
      <c r="O3542">
        <v>7</v>
      </c>
      <c r="P3542" t="b">
        <v>0</v>
      </c>
      <c r="Q3542" t="s">
        <v>8269</v>
      </c>
      <c r="R3542" s="10" t="s">
        <v>8315</v>
      </c>
      <c r="S3542" t="s">
        <v>8316</v>
      </c>
      <c r="T3542">
        <f t="shared" si="282"/>
        <v>33</v>
      </c>
      <c r="U3542">
        <f t="shared" si="283"/>
        <v>37.14</v>
      </c>
    </row>
    <row r="3543" spans="1:21" ht="43.5" x14ac:dyDescent="0.35">
      <c r="A3543">
        <v>3172</v>
      </c>
      <c r="B3543" s="3" t="s">
        <v>3172</v>
      </c>
      <c r="C3543" s="3" t="s">
        <v>7282</v>
      </c>
      <c r="D3543" s="6">
        <v>2000</v>
      </c>
      <c r="E3543" s="8">
        <v>2300</v>
      </c>
      <c r="F3543" t="s">
        <v>8218</v>
      </c>
      <c r="G3543" t="s">
        <v>8223</v>
      </c>
      <c r="H3543" t="s">
        <v>8245</v>
      </c>
      <c r="I3543">
        <v>1329240668</v>
      </c>
      <c r="J3543">
        <v>1326648668</v>
      </c>
      <c r="K3543" s="14">
        <f t="shared" si="280"/>
        <v>40923.729953703703</v>
      </c>
      <c r="L3543" s="13">
        <f t="shared" si="279"/>
        <v>2012</v>
      </c>
      <c r="M3543" s="14">
        <f t="shared" si="281"/>
        <v>40953.729953703703</v>
      </c>
      <c r="N3543" t="b">
        <v>1</v>
      </c>
      <c r="O3543">
        <v>29</v>
      </c>
      <c r="P3543" t="b">
        <v>1</v>
      </c>
      <c r="Q3543" t="s">
        <v>8269</v>
      </c>
      <c r="R3543" s="10" t="s">
        <v>8315</v>
      </c>
      <c r="S3543" t="s">
        <v>8316</v>
      </c>
      <c r="T3543">
        <f t="shared" si="282"/>
        <v>115</v>
      </c>
      <c r="U3543">
        <f t="shared" si="283"/>
        <v>79.31</v>
      </c>
    </row>
    <row r="3544" spans="1:21" ht="43.5" x14ac:dyDescent="0.35">
      <c r="A3544">
        <v>3902</v>
      </c>
      <c r="B3544" s="3" t="s">
        <v>3899</v>
      </c>
      <c r="C3544" s="3" t="s">
        <v>8010</v>
      </c>
      <c r="D3544" s="6">
        <v>3000</v>
      </c>
      <c r="E3544" s="8">
        <v>1465</v>
      </c>
      <c r="F3544" t="s">
        <v>8220</v>
      </c>
      <c r="G3544" t="s">
        <v>8224</v>
      </c>
      <c r="H3544" t="s">
        <v>8246</v>
      </c>
      <c r="I3544">
        <v>1479125642</v>
      </c>
      <c r="J3544">
        <v>1476962042</v>
      </c>
      <c r="K3544" s="14">
        <f t="shared" si="280"/>
        <v>42663.468078703707</v>
      </c>
      <c r="L3544" s="13">
        <f t="shared" si="279"/>
        <v>2016</v>
      </c>
      <c r="M3544" s="14">
        <f t="shared" si="281"/>
        <v>42688.509745370371</v>
      </c>
      <c r="N3544" t="b">
        <v>0</v>
      </c>
      <c r="O3544">
        <v>31</v>
      </c>
      <c r="P3544" t="b">
        <v>0</v>
      </c>
      <c r="Q3544" t="s">
        <v>8269</v>
      </c>
      <c r="R3544" s="10" t="s">
        <v>8315</v>
      </c>
      <c r="S3544" t="s">
        <v>8316</v>
      </c>
      <c r="T3544">
        <f t="shared" si="282"/>
        <v>49</v>
      </c>
      <c r="U3544">
        <f t="shared" si="283"/>
        <v>47.26</v>
      </c>
    </row>
    <row r="3545" spans="1:21" ht="43.5" x14ac:dyDescent="0.35">
      <c r="A3545">
        <v>3522</v>
      </c>
      <c r="B3545" s="3" t="s">
        <v>3521</v>
      </c>
      <c r="C3545" s="3" t="s">
        <v>7632</v>
      </c>
      <c r="D3545" s="6">
        <v>1395</v>
      </c>
      <c r="E3545" s="8">
        <v>1395</v>
      </c>
      <c r="F3545" t="s">
        <v>8218</v>
      </c>
      <c r="G3545" t="s">
        <v>8224</v>
      </c>
      <c r="H3545" t="s">
        <v>8246</v>
      </c>
      <c r="I3545">
        <v>1442311560</v>
      </c>
      <c r="J3545">
        <v>1439924246</v>
      </c>
      <c r="K3545" s="14">
        <f t="shared" si="280"/>
        <v>42234.789884259255</v>
      </c>
      <c r="L3545" s="13">
        <f t="shared" si="279"/>
        <v>2015</v>
      </c>
      <c r="M3545" s="14">
        <f t="shared" si="281"/>
        <v>42262.420833333337</v>
      </c>
      <c r="N3545" t="b">
        <v>0</v>
      </c>
      <c r="O3545">
        <v>34</v>
      </c>
      <c r="P3545" t="b">
        <v>1</v>
      </c>
      <c r="Q3545" t="s">
        <v>8269</v>
      </c>
      <c r="R3545" s="10" t="s">
        <v>8315</v>
      </c>
      <c r="S3545" t="s">
        <v>8316</v>
      </c>
      <c r="T3545">
        <f t="shared" si="282"/>
        <v>100</v>
      </c>
      <c r="U3545">
        <f t="shared" si="283"/>
        <v>41.03</v>
      </c>
    </row>
    <row r="3546" spans="1:21" ht="43.5" x14ac:dyDescent="0.35">
      <c r="A3546">
        <v>3256</v>
      </c>
      <c r="B3546" s="3" t="s">
        <v>3256</v>
      </c>
      <c r="C3546" s="3" t="s">
        <v>7366</v>
      </c>
      <c r="D3546" s="6">
        <v>10000</v>
      </c>
      <c r="E3546" s="8">
        <v>12806</v>
      </c>
      <c r="F3546" t="s">
        <v>8218</v>
      </c>
      <c r="G3546" t="s">
        <v>8223</v>
      </c>
      <c r="H3546" t="s">
        <v>8245</v>
      </c>
      <c r="I3546">
        <v>1433995140</v>
      </c>
      <c r="J3546">
        <v>1432129577</v>
      </c>
      <c r="K3546" s="14">
        <f t="shared" si="280"/>
        <v>42144.573807870373</v>
      </c>
      <c r="L3546" s="13">
        <f t="shared" si="279"/>
        <v>2015</v>
      </c>
      <c r="M3546" s="14">
        <f t="shared" si="281"/>
        <v>42166.165972222225</v>
      </c>
      <c r="N3546" t="b">
        <v>1</v>
      </c>
      <c r="O3546">
        <v>176</v>
      </c>
      <c r="P3546" t="b">
        <v>1</v>
      </c>
      <c r="Q3546" t="s">
        <v>8269</v>
      </c>
      <c r="R3546" s="10" t="s">
        <v>8315</v>
      </c>
      <c r="S3546" t="s">
        <v>8316</v>
      </c>
      <c r="T3546">
        <f t="shared" si="282"/>
        <v>128</v>
      </c>
      <c r="U3546">
        <f t="shared" si="283"/>
        <v>72.760000000000005</v>
      </c>
    </row>
    <row r="3547" spans="1:21" ht="43.5" x14ac:dyDescent="0.35">
      <c r="A3547">
        <v>3536</v>
      </c>
      <c r="B3547" s="3" t="s">
        <v>3535</v>
      </c>
      <c r="C3547" s="3" t="s">
        <v>7646</v>
      </c>
      <c r="D3547" s="6">
        <v>150</v>
      </c>
      <c r="E3547" s="8">
        <v>230</v>
      </c>
      <c r="F3547" t="s">
        <v>8218</v>
      </c>
      <c r="G3547" t="s">
        <v>8224</v>
      </c>
      <c r="H3547" t="s">
        <v>8246</v>
      </c>
      <c r="I3547">
        <v>1450612740</v>
      </c>
      <c r="J3547">
        <v>1448040425</v>
      </c>
      <c r="K3547" s="14">
        <f t="shared" si="280"/>
        <v>42328.727141203708</v>
      </c>
      <c r="L3547" s="13">
        <f t="shared" si="279"/>
        <v>2015</v>
      </c>
      <c r="M3547" s="14">
        <f t="shared" si="281"/>
        <v>42358.499305555553</v>
      </c>
      <c r="N3547" t="b">
        <v>0</v>
      </c>
      <c r="O3547">
        <v>17</v>
      </c>
      <c r="P3547" t="b">
        <v>1</v>
      </c>
      <c r="Q3547" t="s">
        <v>8269</v>
      </c>
      <c r="R3547" s="10" t="s">
        <v>8315</v>
      </c>
      <c r="S3547" t="s">
        <v>8316</v>
      </c>
      <c r="T3547">
        <f t="shared" si="282"/>
        <v>153</v>
      </c>
      <c r="U3547">
        <f t="shared" si="283"/>
        <v>13.53</v>
      </c>
    </row>
    <row r="3548" spans="1:21" ht="29" x14ac:dyDescent="0.35">
      <c r="A3548">
        <v>3600</v>
      </c>
      <c r="B3548" s="3" t="s">
        <v>3599</v>
      </c>
      <c r="C3548" s="3" t="s">
        <v>7710</v>
      </c>
      <c r="D3548" s="6">
        <v>10</v>
      </c>
      <c r="E3548" s="8">
        <v>13</v>
      </c>
      <c r="F3548" t="s">
        <v>8218</v>
      </c>
      <c r="G3548" t="s">
        <v>8223</v>
      </c>
      <c r="H3548" t="s">
        <v>8245</v>
      </c>
      <c r="I3548">
        <v>1476390164</v>
      </c>
      <c r="J3548">
        <v>1473970964</v>
      </c>
      <c r="K3548" s="14">
        <f t="shared" si="280"/>
        <v>42628.849120370374</v>
      </c>
      <c r="L3548" s="13">
        <f t="shared" si="279"/>
        <v>2016</v>
      </c>
      <c r="M3548" s="14">
        <f t="shared" si="281"/>
        <v>42656.849120370374</v>
      </c>
      <c r="N3548" t="b">
        <v>0</v>
      </c>
      <c r="O3548">
        <v>4</v>
      </c>
      <c r="P3548" t="b">
        <v>1</v>
      </c>
      <c r="Q3548" t="s">
        <v>8269</v>
      </c>
      <c r="R3548" s="10" t="s">
        <v>8315</v>
      </c>
      <c r="S3548" t="s">
        <v>8316</v>
      </c>
      <c r="T3548">
        <f t="shared" si="282"/>
        <v>130</v>
      </c>
      <c r="U3548">
        <f t="shared" si="283"/>
        <v>3.25</v>
      </c>
    </row>
    <row r="3549" spans="1:21" ht="43.5" x14ac:dyDescent="0.35">
      <c r="A3549">
        <v>3453</v>
      </c>
      <c r="B3549" s="3" t="s">
        <v>3452</v>
      </c>
      <c r="C3549" s="3" t="s">
        <v>7563</v>
      </c>
      <c r="D3549" s="6">
        <v>300</v>
      </c>
      <c r="E3549" s="8">
        <v>385</v>
      </c>
      <c r="F3549" t="s">
        <v>8218</v>
      </c>
      <c r="G3549" t="s">
        <v>8224</v>
      </c>
      <c r="H3549" t="s">
        <v>8246</v>
      </c>
      <c r="I3549">
        <v>1471130956</v>
      </c>
      <c r="J3549">
        <v>1465946956</v>
      </c>
      <c r="K3549" s="14">
        <f t="shared" si="280"/>
        <v>42535.97865740741</v>
      </c>
      <c r="L3549" s="13">
        <f t="shared" si="279"/>
        <v>2016</v>
      </c>
      <c r="M3549" s="14">
        <f t="shared" si="281"/>
        <v>42595.97865740741</v>
      </c>
      <c r="N3549" t="b">
        <v>0</v>
      </c>
      <c r="O3549">
        <v>14</v>
      </c>
      <c r="P3549" t="b">
        <v>1</v>
      </c>
      <c r="Q3549" t="s">
        <v>8269</v>
      </c>
      <c r="R3549" s="10" t="s">
        <v>8315</v>
      </c>
      <c r="S3549" t="s">
        <v>8316</v>
      </c>
      <c r="T3549">
        <f t="shared" si="282"/>
        <v>128</v>
      </c>
      <c r="U3549">
        <f t="shared" si="283"/>
        <v>27.5</v>
      </c>
    </row>
    <row r="3550" spans="1:21" ht="43.5" x14ac:dyDescent="0.35">
      <c r="A3550">
        <v>3414</v>
      </c>
      <c r="B3550" s="3" t="s">
        <v>3413</v>
      </c>
      <c r="C3550" s="3" t="s">
        <v>7524</v>
      </c>
      <c r="D3550" s="6">
        <v>3000</v>
      </c>
      <c r="E3550" s="8">
        <v>3105</v>
      </c>
      <c r="F3550" t="s">
        <v>8218</v>
      </c>
      <c r="G3550" t="s">
        <v>8223</v>
      </c>
      <c r="H3550" t="s">
        <v>8245</v>
      </c>
      <c r="I3550">
        <v>1480579140</v>
      </c>
      <c r="J3550">
        <v>1478030325</v>
      </c>
      <c r="K3550" s="14">
        <f t="shared" si="280"/>
        <v>42675.832465277781</v>
      </c>
      <c r="L3550" s="13">
        <f t="shared" si="279"/>
        <v>2016</v>
      </c>
      <c r="M3550" s="14">
        <f t="shared" si="281"/>
        <v>42705.332638888889</v>
      </c>
      <c r="N3550" t="b">
        <v>0</v>
      </c>
      <c r="O3550">
        <v>44</v>
      </c>
      <c r="P3550" t="b">
        <v>1</v>
      </c>
      <c r="Q3550" t="s">
        <v>8269</v>
      </c>
      <c r="R3550" s="10" t="s">
        <v>8315</v>
      </c>
      <c r="S3550" t="s">
        <v>8316</v>
      </c>
      <c r="T3550">
        <f t="shared" si="282"/>
        <v>104</v>
      </c>
      <c r="U3550">
        <f t="shared" si="283"/>
        <v>70.569999999999993</v>
      </c>
    </row>
    <row r="3551" spans="1:21" ht="43.5" x14ac:dyDescent="0.35">
      <c r="A3551">
        <v>3477</v>
      </c>
      <c r="B3551" s="3" t="s">
        <v>3476</v>
      </c>
      <c r="C3551" s="3" t="s">
        <v>7587</v>
      </c>
      <c r="D3551" s="6">
        <v>1800</v>
      </c>
      <c r="E3551" s="8">
        <v>2076</v>
      </c>
      <c r="F3551" t="s">
        <v>8218</v>
      </c>
      <c r="G3551" t="s">
        <v>8223</v>
      </c>
      <c r="H3551" t="s">
        <v>8245</v>
      </c>
      <c r="I3551">
        <v>1431831600</v>
      </c>
      <c r="J3551">
        <v>1430761243</v>
      </c>
      <c r="K3551" s="14">
        <f t="shared" si="280"/>
        <v>42128.736608796295</v>
      </c>
      <c r="L3551" s="13">
        <f t="shared" si="279"/>
        <v>2015</v>
      </c>
      <c r="M3551" s="14">
        <f t="shared" si="281"/>
        <v>42141.125</v>
      </c>
      <c r="N3551" t="b">
        <v>0</v>
      </c>
      <c r="O3551">
        <v>39</v>
      </c>
      <c r="P3551" t="b">
        <v>1</v>
      </c>
      <c r="Q3551" t="s">
        <v>8269</v>
      </c>
      <c r="R3551" s="10" t="s">
        <v>8315</v>
      </c>
      <c r="S3551" t="s">
        <v>8316</v>
      </c>
      <c r="T3551">
        <f t="shared" si="282"/>
        <v>115</v>
      </c>
      <c r="U3551">
        <f t="shared" si="283"/>
        <v>53.23</v>
      </c>
    </row>
    <row r="3552" spans="1:21" ht="43.5" x14ac:dyDescent="0.35">
      <c r="A3552">
        <v>2828</v>
      </c>
      <c r="B3552" s="3" t="s">
        <v>2828</v>
      </c>
      <c r="C3552" s="3" t="s">
        <v>6938</v>
      </c>
      <c r="D3552" s="6">
        <v>9500</v>
      </c>
      <c r="E3552" s="8">
        <v>9536</v>
      </c>
      <c r="F3552" t="s">
        <v>8218</v>
      </c>
      <c r="G3552" t="s">
        <v>8224</v>
      </c>
      <c r="H3552" t="s">
        <v>8246</v>
      </c>
      <c r="I3552">
        <v>1443826800</v>
      </c>
      <c r="J3552">
        <v>1441606869</v>
      </c>
      <c r="K3552" s="14">
        <f t="shared" si="280"/>
        <v>42254.264687499999</v>
      </c>
      <c r="L3552" s="13">
        <f t="shared" si="279"/>
        <v>2015</v>
      </c>
      <c r="M3552" s="14">
        <f t="shared" si="281"/>
        <v>42279.958333333328</v>
      </c>
      <c r="N3552" t="b">
        <v>0</v>
      </c>
      <c r="O3552">
        <v>97</v>
      </c>
      <c r="P3552" t="b">
        <v>1</v>
      </c>
      <c r="Q3552" t="s">
        <v>8269</v>
      </c>
      <c r="R3552" s="10" t="s">
        <v>8315</v>
      </c>
      <c r="S3552" t="s">
        <v>8316</v>
      </c>
      <c r="T3552">
        <f t="shared" si="282"/>
        <v>100</v>
      </c>
      <c r="U3552">
        <f t="shared" si="283"/>
        <v>98.31</v>
      </c>
    </row>
    <row r="3553" spans="1:21" ht="43.5" x14ac:dyDescent="0.35">
      <c r="A3553">
        <v>3705</v>
      </c>
      <c r="B3553" s="3" t="s">
        <v>3702</v>
      </c>
      <c r="C3553" s="3" t="s">
        <v>7815</v>
      </c>
      <c r="D3553" s="6">
        <v>2827</v>
      </c>
      <c r="E3553" s="8">
        <v>2925</v>
      </c>
      <c r="F3553" t="s">
        <v>8218</v>
      </c>
      <c r="G3553" t="s">
        <v>8223</v>
      </c>
      <c r="H3553" t="s">
        <v>8245</v>
      </c>
      <c r="I3553">
        <v>1403546400</v>
      </c>
      <c r="J3553">
        <v>1401714114</v>
      </c>
      <c r="K3553" s="14">
        <f t="shared" si="280"/>
        <v>41792.542986111112</v>
      </c>
      <c r="L3553" s="13">
        <f t="shared" si="279"/>
        <v>2014</v>
      </c>
      <c r="M3553" s="14">
        <f t="shared" si="281"/>
        <v>41813.75</v>
      </c>
      <c r="N3553" t="b">
        <v>0</v>
      </c>
      <c r="O3553">
        <v>35</v>
      </c>
      <c r="P3553" t="b">
        <v>1</v>
      </c>
      <c r="Q3553" t="s">
        <v>8269</v>
      </c>
      <c r="R3553" s="10" t="s">
        <v>8315</v>
      </c>
      <c r="S3553" t="s">
        <v>8316</v>
      </c>
      <c r="T3553">
        <f t="shared" si="282"/>
        <v>103</v>
      </c>
      <c r="U3553">
        <f t="shared" si="283"/>
        <v>83.57</v>
      </c>
    </row>
    <row r="3554" spans="1:21" ht="43.5" x14ac:dyDescent="0.35">
      <c r="A3554">
        <v>4104</v>
      </c>
      <c r="B3554" s="3" t="s">
        <v>4100</v>
      </c>
      <c r="C3554" s="3" t="s">
        <v>8207</v>
      </c>
      <c r="D3554" s="6">
        <v>3000</v>
      </c>
      <c r="E3554" s="8">
        <v>641</v>
      </c>
      <c r="F3554" t="s">
        <v>8220</v>
      </c>
      <c r="G3554" t="s">
        <v>8225</v>
      </c>
      <c r="H3554" t="s">
        <v>8247</v>
      </c>
      <c r="I3554">
        <v>1477550434</v>
      </c>
      <c r="J3554">
        <v>1474958434</v>
      </c>
      <c r="K3554" s="14">
        <f t="shared" si="280"/>
        <v>42640.278171296297</v>
      </c>
      <c r="L3554" s="13">
        <f t="shared" si="279"/>
        <v>2016</v>
      </c>
      <c r="M3554" s="14">
        <f t="shared" si="281"/>
        <v>42670.278171296297</v>
      </c>
      <c r="N3554" t="b">
        <v>0</v>
      </c>
      <c r="O3554">
        <v>14</v>
      </c>
      <c r="P3554" t="b">
        <v>0</v>
      </c>
      <c r="Q3554" t="s">
        <v>8269</v>
      </c>
      <c r="R3554" s="10" t="s">
        <v>8315</v>
      </c>
      <c r="S3554" t="s">
        <v>8316</v>
      </c>
      <c r="T3554">
        <f t="shared" si="282"/>
        <v>21</v>
      </c>
      <c r="U3554">
        <f t="shared" si="283"/>
        <v>45.79</v>
      </c>
    </row>
    <row r="3555" spans="1:21" ht="43.5" x14ac:dyDescent="0.35">
      <c r="A3555">
        <v>3368</v>
      </c>
      <c r="B3555" s="3" t="s">
        <v>3367</v>
      </c>
      <c r="C3555" s="3" t="s">
        <v>7478</v>
      </c>
      <c r="D3555" s="6">
        <v>1000</v>
      </c>
      <c r="E3555" s="8">
        <v>1046</v>
      </c>
      <c r="F3555" t="s">
        <v>8218</v>
      </c>
      <c r="G3555" t="s">
        <v>8223</v>
      </c>
      <c r="H3555" t="s">
        <v>8245</v>
      </c>
      <c r="I3555">
        <v>1420088400</v>
      </c>
      <c r="J3555">
        <v>1416977259</v>
      </c>
      <c r="K3555" s="14">
        <f t="shared" si="280"/>
        <v>41969.199756944443</v>
      </c>
      <c r="L3555" s="13">
        <f t="shared" si="279"/>
        <v>2014</v>
      </c>
      <c r="M3555" s="14">
        <f t="shared" si="281"/>
        <v>42005.208333333328</v>
      </c>
      <c r="N3555" t="b">
        <v>0</v>
      </c>
      <c r="O3555">
        <v>23</v>
      </c>
      <c r="P3555" t="b">
        <v>1</v>
      </c>
      <c r="Q3555" t="s">
        <v>8269</v>
      </c>
      <c r="R3555" s="10" t="s">
        <v>8315</v>
      </c>
      <c r="S3555" t="s">
        <v>8316</v>
      </c>
      <c r="T3555">
        <f t="shared" si="282"/>
        <v>105</v>
      </c>
      <c r="U3555">
        <f t="shared" si="283"/>
        <v>45.48</v>
      </c>
    </row>
    <row r="3556" spans="1:21" ht="43.5" x14ac:dyDescent="0.35">
      <c r="A3556">
        <v>3608</v>
      </c>
      <c r="B3556" s="3" t="s">
        <v>3607</v>
      </c>
      <c r="C3556" s="3" t="s">
        <v>7718</v>
      </c>
      <c r="D3556" s="6">
        <v>800</v>
      </c>
      <c r="E3556" s="8">
        <v>800</v>
      </c>
      <c r="F3556" t="s">
        <v>8218</v>
      </c>
      <c r="G3556" t="s">
        <v>8224</v>
      </c>
      <c r="H3556" t="s">
        <v>8246</v>
      </c>
      <c r="I3556">
        <v>1466172000</v>
      </c>
      <c r="J3556">
        <v>1463418090</v>
      </c>
      <c r="K3556" s="14">
        <f t="shared" si="280"/>
        <v>42506.709375000006</v>
      </c>
      <c r="L3556" s="13">
        <f t="shared" si="279"/>
        <v>2016</v>
      </c>
      <c r="M3556" s="14">
        <f t="shared" si="281"/>
        <v>42538.583333333328</v>
      </c>
      <c r="N3556" t="b">
        <v>0</v>
      </c>
      <c r="O3556">
        <v>27</v>
      </c>
      <c r="P3556" t="b">
        <v>1</v>
      </c>
      <c r="Q3556" t="s">
        <v>8269</v>
      </c>
      <c r="R3556" s="10" t="s">
        <v>8315</v>
      </c>
      <c r="S3556" t="s">
        <v>8316</v>
      </c>
      <c r="T3556">
        <f t="shared" si="282"/>
        <v>100</v>
      </c>
      <c r="U3556">
        <f t="shared" si="283"/>
        <v>29.63</v>
      </c>
    </row>
    <row r="3557" spans="1:21" ht="43.5" x14ac:dyDescent="0.35">
      <c r="A3557">
        <v>4051</v>
      </c>
      <c r="B3557" s="3" t="s">
        <v>4047</v>
      </c>
      <c r="C3557" s="3" t="s">
        <v>8155</v>
      </c>
      <c r="D3557" s="6">
        <v>500</v>
      </c>
      <c r="E3557" s="8">
        <v>0</v>
      </c>
      <c r="F3557" t="s">
        <v>8220</v>
      </c>
      <c r="G3557" t="s">
        <v>8223</v>
      </c>
      <c r="H3557" t="s">
        <v>8245</v>
      </c>
      <c r="I3557">
        <v>1399618380</v>
      </c>
      <c r="J3557">
        <v>1399058797</v>
      </c>
      <c r="K3557" s="14">
        <f t="shared" si="280"/>
        <v>41761.810150462967</v>
      </c>
      <c r="L3557" s="13">
        <f t="shared" si="279"/>
        <v>2014</v>
      </c>
      <c r="M3557" s="14">
        <f t="shared" si="281"/>
        <v>41768.286805555559</v>
      </c>
      <c r="N3557" t="b">
        <v>0</v>
      </c>
      <c r="O3557">
        <v>0</v>
      </c>
      <c r="P3557" t="b">
        <v>0</v>
      </c>
      <c r="Q3557" t="s">
        <v>8269</v>
      </c>
      <c r="R3557" s="10" t="s">
        <v>8315</v>
      </c>
      <c r="S3557" t="s">
        <v>8316</v>
      </c>
      <c r="T3557">
        <f t="shared" si="282"/>
        <v>0</v>
      </c>
      <c r="U3557">
        <f t="shared" si="283"/>
        <v>0</v>
      </c>
    </row>
    <row r="3558" spans="1:21" ht="58" x14ac:dyDescent="0.35">
      <c r="A3558">
        <v>3729</v>
      </c>
      <c r="B3558" s="3" t="s">
        <v>3726</v>
      </c>
      <c r="C3558" s="3" t="s">
        <v>7839</v>
      </c>
      <c r="D3558" s="6">
        <v>5000</v>
      </c>
      <c r="E3558" s="8">
        <v>362</v>
      </c>
      <c r="F3558" t="s">
        <v>8220</v>
      </c>
      <c r="G3558" t="s">
        <v>8223</v>
      </c>
      <c r="H3558" t="s">
        <v>8245</v>
      </c>
      <c r="I3558">
        <v>1427082912</v>
      </c>
      <c r="J3558">
        <v>1423198512</v>
      </c>
      <c r="K3558" s="14">
        <f t="shared" si="280"/>
        <v>42041.205000000002</v>
      </c>
      <c r="L3558" s="13">
        <f t="shared" si="279"/>
        <v>2015</v>
      </c>
      <c r="M3558" s="14">
        <f t="shared" si="281"/>
        <v>42086.16333333333</v>
      </c>
      <c r="N3558" t="b">
        <v>0</v>
      </c>
      <c r="O3558">
        <v>5</v>
      </c>
      <c r="P3558" t="b">
        <v>0</v>
      </c>
      <c r="Q3558" t="s">
        <v>8269</v>
      </c>
      <c r="R3558" s="10" t="s">
        <v>8315</v>
      </c>
      <c r="S3558" t="s">
        <v>8316</v>
      </c>
      <c r="T3558">
        <f t="shared" si="282"/>
        <v>7</v>
      </c>
      <c r="U3558">
        <f t="shared" si="283"/>
        <v>72.400000000000006</v>
      </c>
    </row>
    <row r="3559" spans="1:21" ht="43.5" x14ac:dyDescent="0.35">
      <c r="A3559">
        <v>2838</v>
      </c>
      <c r="B3559" s="3" t="s">
        <v>2838</v>
      </c>
      <c r="C3559" s="3" t="s">
        <v>6948</v>
      </c>
      <c r="D3559" s="6">
        <v>2000</v>
      </c>
      <c r="E3559" s="8">
        <v>2405</v>
      </c>
      <c r="F3559" t="s">
        <v>8218</v>
      </c>
      <c r="G3559" t="s">
        <v>8223</v>
      </c>
      <c r="H3559" t="s">
        <v>8245</v>
      </c>
      <c r="I3559">
        <v>1407967200</v>
      </c>
      <c r="J3559">
        <v>1406039696</v>
      </c>
      <c r="K3559" s="14">
        <f t="shared" si="280"/>
        <v>41842.607592592591</v>
      </c>
      <c r="L3559" s="13">
        <f t="shared" si="279"/>
        <v>2014</v>
      </c>
      <c r="M3559" s="14">
        <f t="shared" si="281"/>
        <v>41864.916666666664</v>
      </c>
      <c r="N3559" t="b">
        <v>0</v>
      </c>
      <c r="O3559">
        <v>54</v>
      </c>
      <c r="P3559" t="b">
        <v>1</v>
      </c>
      <c r="Q3559" t="s">
        <v>8269</v>
      </c>
      <c r="R3559" s="10" t="s">
        <v>8315</v>
      </c>
      <c r="S3559" t="s">
        <v>8316</v>
      </c>
      <c r="T3559">
        <f t="shared" si="282"/>
        <v>120</v>
      </c>
      <c r="U3559">
        <f t="shared" si="283"/>
        <v>44.54</v>
      </c>
    </row>
    <row r="3560" spans="1:21" ht="58" x14ac:dyDescent="0.35">
      <c r="A3560">
        <v>2808</v>
      </c>
      <c r="B3560" s="3" t="s">
        <v>2808</v>
      </c>
      <c r="C3560" s="3" t="s">
        <v>6918</v>
      </c>
      <c r="D3560" s="6">
        <v>4500</v>
      </c>
      <c r="E3560" s="8">
        <v>4511</v>
      </c>
      <c r="F3560" t="s">
        <v>8218</v>
      </c>
      <c r="G3560" t="s">
        <v>8223</v>
      </c>
      <c r="H3560" t="s">
        <v>8245</v>
      </c>
      <c r="I3560">
        <v>1440274735</v>
      </c>
      <c r="J3560">
        <v>1437682735</v>
      </c>
      <c r="K3560" s="14">
        <f t="shared" si="280"/>
        <v>42208.84646990741</v>
      </c>
      <c r="L3560" s="13">
        <f t="shared" si="279"/>
        <v>2015</v>
      </c>
      <c r="M3560" s="14">
        <f t="shared" si="281"/>
        <v>42238.84646990741</v>
      </c>
      <c r="N3560" t="b">
        <v>0</v>
      </c>
      <c r="O3560">
        <v>69</v>
      </c>
      <c r="P3560" t="b">
        <v>1</v>
      </c>
      <c r="Q3560" t="s">
        <v>8269</v>
      </c>
      <c r="R3560" s="10" t="s">
        <v>8315</v>
      </c>
      <c r="S3560" t="s">
        <v>8316</v>
      </c>
      <c r="T3560">
        <f t="shared" si="282"/>
        <v>100</v>
      </c>
      <c r="U3560">
        <f t="shared" si="283"/>
        <v>65.38</v>
      </c>
    </row>
    <row r="3561" spans="1:21" ht="43.5" x14ac:dyDescent="0.35">
      <c r="A3561">
        <v>3501</v>
      </c>
      <c r="B3561" s="3" t="s">
        <v>3500</v>
      </c>
      <c r="C3561" s="3" t="s">
        <v>7611</v>
      </c>
      <c r="D3561" s="6">
        <v>1500</v>
      </c>
      <c r="E3561" s="8">
        <v>1510</v>
      </c>
      <c r="F3561" t="s">
        <v>8218</v>
      </c>
      <c r="G3561" t="s">
        <v>8224</v>
      </c>
      <c r="H3561" t="s">
        <v>8246</v>
      </c>
      <c r="I3561">
        <v>1441995595</v>
      </c>
      <c r="J3561">
        <v>1439835595</v>
      </c>
      <c r="K3561" s="14">
        <f t="shared" si="280"/>
        <v>42233.763831018514</v>
      </c>
      <c r="L3561" s="13">
        <f t="shared" si="279"/>
        <v>2015</v>
      </c>
      <c r="M3561" s="14">
        <f t="shared" si="281"/>
        <v>42258.763831018514</v>
      </c>
      <c r="N3561" t="b">
        <v>0</v>
      </c>
      <c r="O3561">
        <v>42</v>
      </c>
      <c r="P3561" t="b">
        <v>1</v>
      </c>
      <c r="Q3561" t="s">
        <v>8269</v>
      </c>
      <c r="R3561" s="10" t="s">
        <v>8315</v>
      </c>
      <c r="S3561" t="s">
        <v>8316</v>
      </c>
      <c r="T3561">
        <f t="shared" si="282"/>
        <v>101</v>
      </c>
      <c r="U3561">
        <f t="shared" si="283"/>
        <v>35.950000000000003</v>
      </c>
    </row>
    <row r="3562" spans="1:21" ht="43.5" x14ac:dyDescent="0.35">
      <c r="A3562">
        <v>3601</v>
      </c>
      <c r="B3562" s="3" t="s">
        <v>3600</v>
      </c>
      <c r="C3562" s="3" t="s">
        <v>7711</v>
      </c>
      <c r="D3562" s="6">
        <v>2000</v>
      </c>
      <c r="E3562" s="8">
        <v>2087</v>
      </c>
      <c r="F3562" t="s">
        <v>8218</v>
      </c>
      <c r="G3562" t="s">
        <v>8224</v>
      </c>
      <c r="H3562" t="s">
        <v>8246</v>
      </c>
      <c r="I3562">
        <v>1421452682</v>
      </c>
      <c r="J3562">
        <v>1418860682</v>
      </c>
      <c r="K3562" s="14">
        <f t="shared" si="280"/>
        <v>41990.99863425926</v>
      </c>
      <c r="L3562" s="13">
        <f t="shared" si="279"/>
        <v>2014</v>
      </c>
      <c r="M3562" s="14">
        <f t="shared" si="281"/>
        <v>42020.99863425926</v>
      </c>
      <c r="N3562" t="b">
        <v>0</v>
      </c>
      <c r="O3562">
        <v>53</v>
      </c>
      <c r="P3562" t="b">
        <v>1</v>
      </c>
      <c r="Q3562" t="s">
        <v>8269</v>
      </c>
      <c r="R3562" s="10" t="s">
        <v>8315</v>
      </c>
      <c r="S3562" t="s">
        <v>8316</v>
      </c>
      <c r="T3562">
        <f t="shared" si="282"/>
        <v>104</v>
      </c>
      <c r="U3562">
        <f t="shared" si="283"/>
        <v>39.380000000000003</v>
      </c>
    </row>
    <row r="3563" spans="1:21" ht="43.5" x14ac:dyDescent="0.35">
      <c r="A3563">
        <v>2976</v>
      </c>
      <c r="B3563" s="3" t="s">
        <v>2976</v>
      </c>
      <c r="C3563" s="3" t="s">
        <v>7086</v>
      </c>
      <c r="D3563" s="6">
        <v>70</v>
      </c>
      <c r="E3563" s="8">
        <v>120</v>
      </c>
      <c r="F3563" t="s">
        <v>8218</v>
      </c>
      <c r="G3563" t="s">
        <v>8224</v>
      </c>
      <c r="H3563" t="s">
        <v>8246</v>
      </c>
      <c r="I3563">
        <v>1457870400</v>
      </c>
      <c r="J3563">
        <v>1456421530</v>
      </c>
      <c r="K3563" s="14">
        <f t="shared" si="280"/>
        <v>42425.730671296296</v>
      </c>
      <c r="L3563" s="13">
        <f t="shared" si="279"/>
        <v>2016</v>
      </c>
      <c r="M3563" s="14">
        <f t="shared" si="281"/>
        <v>42442.5</v>
      </c>
      <c r="N3563" t="b">
        <v>0</v>
      </c>
      <c r="O3563">
        <v>14</v>
      </c>
      <c r="P3563" t="b">
        <v>1</v>
      </c>
      <c r="Q3563" t="s">
        <v>8269</v>
      </c>
      <c r="R3563" s="10" t="s">
        <v>8315</v>
      </c>
      <c r="S3563" t="s">
        <v>8316</v>
      </c>
      <c r="T3563">
        <f t="shared" si="282"/>
        <v>171</v>
      </c>
      <c r="U3563">
        <f t="shared" si="283"/>
        <v>8.57</v>
      </c>
    </row>
    <row r="3564" spans="1:21" ht="43.5" x14ac:dyDescent="0.35">
      <c r="A3564">
        <v>3509</v>
      </c>
      <c r="B3564" s="3" t="s">
        <v>3508</v>
      </c>
      <c r="C3564" s="3" t="s">
        <v>7619</v>
      </c>
      <c r="D3564" s="6">
        <v>3000</v>
      </c>
      <c r="E3564" s="8">
        <v>3190</v>
      </c>
      <c r="F3564" t="s">
        <v>8218</v>
      </c>
      <c r="G3564" t="s">
        <v>8223</v>
      </c>
      <c r="H3564" t="s">
        <v>8245</v>
      </c>
      <c r="I3564">
        <v>1416545700</v>
      </c>
      <c r="J3564">
        <v>1415392666</v>
      </c>
      <c r="K3564" s="14">
        <f t="shared" si="280"/>
        <v>41950.859560185185</v>
      </c>
      <c r="L3564" s="13">
        <f t="shared" si="279"/>
        <v>2014</v>
      </c>
      <c r="M3564" s="14">
        <f t="shared" si="281"/>
        <v>41964.204861111109</v>
      </c>
      <c r="N3564" t="b">
        <v>0</v>
      </c>
      <c r="O3564">
        <v>33</v>
      </c>
      <c r="P3564" t="b">
        <v>1</v>
      </c>
      <c r="Q3564" t="s">
        <v>8269</v>
      </c>
      <c r="R3564" s="10" t="s">
        <v>8315</v>
      </c>
      <c r="S3564" t="s">
        <v>8316</v>
      </c>
      <c r="T3564">
        <f t="shared" si="282"/>
        <v>106</v>
      </c>
      <c r="U3564">
        <f t="shared" si="283"/>
        <v>96.67</v>
      </c>
    </row>
    <row r="3565" spans="1:21" ht="43.5" x14ac:dyDescent="0.35">
      <c r="A3565">
        <v>3331</v>
      </c>
      <c r="B3565" s="3" t="s">
        <v>3331</v>
      </c>
      <c r="C3565" s="3" t="s">
        <v>7441</v>
      </c>
      <c r="D3565" s="6">
        <v>5000</v>
      </c>
      <c r="E3565" s="8">
        <v>5226</v>
      </c>
      <c r="F3565" t="s">
        <v>8218</v>
      </c>
      <c r="G3565" t="s">
        <v>8223</v>
      </c>
      <c r="H3565" t="s">
        <v>8245</v>
      </c>
      <c r="I3565">
        <v>1444149886</v>
      </c>
      <c r="J3565">
        <v>1441125886</v>
      </c>
      <c r="K3565" s="14">
        <f t="shared" si="280"/>
        <v>42248.697754629626</v>
      </c>
      <c r="L3565" s="13">
        <f t="shared" si="279"/>
        <v>2015</v>
      </c>
      <c r="M3565" s="14">
        <f t="shared" si="281"/>
        <v>42283.697754629626</v>
      </c>
      <c r="N3565" t="b">
        <v>0</v>
      </c>
      <c r="O3565">
        <v>65</v>
      </c>
      <c r="P3565" t="b">
        <v>1</v>
      </c>
      <c r="Q3565" t="s">
        <v>8269</v>
      </c>
      <c r="R3565" s="10" t="s">
        <v>8315</v>
      </c>
      <c r="S3565" t="s">
        <v>8316</v>
      </c>
      <c r="T3565">
        <f t="shared" si="282"/>
        <v>105</v>
      </c>
      <c r="U3565">
        <f t="shared" si="283"/>
        <v>80.400000000000006</v>
      </c>
    </row>
    <row r="3566" spans="1:21" ht="43.5" x14ac:dyDescent="0.35">
      <c r="A3566">
        <v>3357</v>
      </c>
      <c r="B3566" s="3" t="s">
        <v>3356</v>
      </c>
      <c r="C3566" s="3" t="s">
        <v>7467</v>
      </c>
      <c r="D3566" s="6">
        <v>2000</v>
      </c>
      <c r="E3566" s="8">
        <v>2020</v>
      </c>
      <c r="F3566" t="s">
        <v>8218</v>
      </c>
      <c r="G3566" t="s">
        <v>8224</v>
      </c>
      <c r="H3566" t="s">
        <v>8246</v>
      </c>
      <c r="I3566">
        <v>1406887310</v>
      </c>
      <c r="J3566">
        <v>1404295310</v>
      </c>
      <c r="K3566" s="14">
        <f t="shared" si="280"/>
        <v>41822.417939814812</v>
      </c>
      <c r="L3566" s="13">
        <f t="shared" si="279"/>
        <v>2014</v>
      </c>
      <c r="M3566" s="14">
        <f t="shared" si="281"/>
        <v>41852.417939814812</v>
      </c>
      <c r="N3566" t="b">
        <v>0</v>
      </c>
      <c r="O3566">
        <v>21</v>
      </c>
      <c r="P3566" t="b">
        <v>1</v>
      </c>
      <c r="Q3566" t="s">
        <v>8269</v>
      </c>
      <c r="R3566" s="10" t="s">
        <v>8315</v>
      </c>
      <c r="S3566" t="s">
        <v>8316</v>
      </c>
      <c r="T3566">
        <f t="shared" si="282"/>
        <v>101</v>
      </c>
      <c r="U3566">
        <f t="shared" si="283"/>
        <v>96.19</v>
      </c>
    </row>
    <row r="3567" spans="1:21" ht="43.5" x14ac:dyDescent="0.35">
      <c r="A3567">
        <v>3994</v>
      </c>
      <c r="B3567" s="3" t="s">
        <v>3990</v>
      </c>
      <c r="C3567" s="3" t="s">
        <v>8100</v>
      </c>
      <c r="D3567" s="6">
        <v>2000</v>
      </c>
      <c r="E3567" s="8">
        <v>5</v>
      </c>
      <c r="F3567" t="s">
        <v>8220</v>
      </c>
      <c r="G3567" t="s">
        <v>8223</v>
      </c>
      <c r="H3567" t="s">
        <v>8245</v>
      </c>
      <c r="I3567">
        <v>1405761690</v>
      </c>
      <c r="J3567">
        <v>1403169690</v>
      </c>
      <c r="K3567" s="14">
        <f t="shared" si="280"/>
        <v>41809.389930555553</v>
      </c>
      <c r="L3567" s="13">
        <f t="shared" si="279"/>
        <v>2014</v>
      </c>
      <c r="M3567" s="14">
        <f t="shared" si="281"/>
        <v>41839.389930555553</v>
      </c>
      <c r="N3567" t="b">
        <v>0</v>
      </c>
      <c r="O3567">
        <v>1</v>
      </c>
      <c r="P3567" t="b">
        <v>0</v>
      </c>
      <c r="Q3567" t="s">
        <v>8269</v>
      </c>
      <c r="R3567" s="10" t="s">
        <v>8315</v>
      </c>
      <c r="S3567" t="s">
        <v>8316</v>
      </c>
      <c r="T3567">
        <f t="shared" si="282"/>
        <v>0</v>
      </c>
      <c r="U3567">
        <f t="shared" si="283"/>
        <v>5</v>
      </c>
    </row>
    <row r="3568" spans="1:21" ht="43.5" x14ac:dyDescent="0.35">
      <c r="A3568">
        <v>4007</v>
      </c>
      <c r="B3568" s="3" t="s">
        <v>4003</v>
      </c>
      <c r="C3568" s="3" t="s">
        <v>8112</v>
      </c>
      <c r="D3568" s="6">
        <v>2000</v>
      </c>
      <c r="E3568" s="8">
        <v>5</v>
      </c>
      <c r="F3568" t="s">
        <v>8220</v>
      </c>
      <c r="G3568" t="s">
        <v>8223</v>
      </c>
      <c r="H3568" t="s">
        <v>8245</v>
      </c>
      <c r="I3568">
        <v>1409070480</v>
      </c>
      <c r="J3568">
        <v>1406572381</v>
      </c>
      <c r="K3568" s="14">
        <f t="shared" si="280"/>
        <v>41848.772928240738</v>
      </c>
      <c r="L3568" s="13">
        <f t="shared" si="279"/>
        <v>2014</v>
      </c>
      <c r="M3568" s="14">
        <f t="shared" si="281"/>
        <v>41877.686111111114</v>
      </c>
      <c r="N3568" t="b">
        <v>0</v>
      </c>
      <c r="O3568">
        <v>1</v>
      </c>
      <c r="P3568" t="b">
        <v>0</v>
      </c>
      <c r="Q3568" t="s">
        <v>8269</v>
      </c>
      <c r="R3568" s="10" t="s">
        <v>8315</v>
      </c>
      <c r="S3568" t="s">
        <v>8316</v>
      </c>
      <c r="T3568">
        <f t="shared" si="282"/>
        <v>0</v>
      </c>
      <c r="U3568">
        <f t="shared" si="283"/>
        <v>5</v>
      </c>
    </row>
    <row r="3569" spans="1:21" ht="43.5" x14ac:dyDescent="0.35">
      <c r="A3569">
        <v>3446</v>
      </c>
      <c r="B3569" s="3" t="s">
        <v>3445</v>
      </c>
      <c r="C3569" s="3" t="s">
        <v>7556</v>
      </c>
      <c r="D3569" s="6">
        <v>1000</v>
      </c>
      <c r="E3569" s="8">
        <v>1082</v>
      </c>
      <c r="F3569" t="s">
        <v>8218</v>
      </c>
      <c r="G3569" t="s">
        <v>8224</v>
      </c>
      <c r="H3569" t="s">
        <v>8246</v>
      </c>
      <c r="I3569">
        <v>1423138800</v>
      </c>
      <c r="J3569">
        <v>1421092725</v>
      </c>
      <c r="K3569" s="14">
        <f t="shared" si="280"/>
        <v>42016.832465277781</v>
      </c>
      <c r="L3569" s="13">
        <f t="shared" si="279"/>
        <v>2015</v>
      </c>
      <c r="M3569" s="14">
        <f t="shared" si="281"/>
        <v>42040.513888888891</v>
      </c>
      <c r="N3569" t="b">
        <v>0</v>
      </c>
      <c r="O3569">
        <v>25</v>
      </c>
      <c r="P3569" t="b">
        <v>1</v>
      </c>
      <c r="Q3569" t="s">
        <v>8269</v>
      </c>
      <c r="R3569" s="10" t="s">
        <v>8315</v>
      </c>
      <c r="S3569" t="s">
        <v>8316</v>
      </c>
      <c r="T3569">
        <f t="shared" si="282"/>
        <v>108</v>
      </c>
      <c r="U3569">
        <f t="shared" si="283"/>
        <v>43.28</v>
      </c>
    </row>
    <row r="3570" spans="1:21" ht="58" x14ac:dyDescent="0.35">
      <c r="A3570">
        <v>3888</v>
      </c>
      <c r="B3570" s="3" t="s">
        <v>3885</v>
      </c>
      <c r="C3570" s="3" t="s">
        <v>7996</v>
      </c>
      <c r="D3570" s="6">
        <v>2000</v>
      </c>
      <c r="E3570" s="8">
        <v>542</v>
      </c>
      <c r="F3570" t="s">
        <v>8220</v>
      </c>
      <c r="G3570" t="s">
        <v>8224</v>
      </c>
      <c r="H3570" t="s">
        <v>8246</v>
      </c>
      <c r="I3570">
        <v>1488114358</v>
      </c>
      <c r="J3570">
        <v>1485522358</v>
      </c>
      <c r="K3570" s="14">
        <f t="shared" si="280"/>
        <v>42762.545810185184</v>
      </c>
      <c r="L3570" s="13">
        <f t="shared" si="279"/>
        <v>2017</v>
      </c>
      <c r="M3570" s="14">
        <f t="shared" si="281"/>
        <v>42792.545810185184</v>
      </c>
      <c r="N3570" t="b">
        <v>0</v>
      </c>
      <c r="O3570">
        <v>14</v>
      </c>
      <c r="P3570" t="b">
        <v>0</v>
      </c>
      <c r="Q3570" t="s">
        <v>8269</v>
      </c>
      <c r="R3570" s="10" t="s">
        <v>8315</v>
      </c>
      <c r="S3570" t="s">
        <v>8316</v>
      </c>
      <c r="T3570">
        <f t="shared" si="282"/>
        <v>27</v>
      </c>
      <c r="U3570">
        <f t="shared" si="283"/>
        <v>38.71</v>
      </c>
    </row>
    <row r="3571" spans="1:21" ht="43.5" x14ac:dyDescent="0.35">
      <c r="A3571">
        <v>3939</v>
      </c>
      <c r="B3571" s="3" t="s">
        <v>3936</v>
      </c>
      <c r="C3571" s="3" t="s">
        <v>8047</v>
      </c>
      <c r="D3571" s="6">
        <v>5000</v>
      </c>
      <c r="E3571" s="8">
        <v>5</v>
      </c>
      <c r="F3571" t="s">
        <v>8220</v>
      </c>
      <c r="G3571" t="s">
        <v>8225</v>
      </c>
      <c r="H3571" t="s">
        <v>8247</v>
      </c>
      <c r="I3571">
        <v>1412656200</v>
      </c>
      <c r="J3571">
        <v>1412328979</v>
      </c>
      <c r="K3571" s="14">
        <f t="shared" si="280"/>
        <v>41915.400219907409</v>
      </c>
      <c r="L3571" s="13">
        <f t="shared" si="279"/>
        <v>2014</v>
      </c>
      <c r="M3571" s="14">
        <f t="shared" si="281"/>
        <v>41919.1875</v>
      </c>
      <c r="N3571" t="b">
        <v>0</v>
      </c>
      <c r="O3571">
        <v>1</v>
      </c>
      <c r="P3571" t="b">
        <v>0</v>
      </c>
      <c r="Q3571" t="s">
        <v>8269</v>
      </c>
      <c r="R3571" s="10" t="s">
        <v>8315</v>
      </c>
      <c r="S3571" t="s">
        <v>8316</v>
      </c>
      <c r="T3571">
        <f t="shared" si="282"/>
        <v>0</v>
      </c>
      <c r="U3571">
        <f t="shared" si="283"/>
        <v>5</v>
      </c>
    </row>
    <row r="3572" spans="1:21" ht="87" x14ac:dyDescent="0.35">
      <c r="A3572">
        <v>3584</v>
      </c>
      <c r="B3572" s="3" t="s">
        <v>3583</v>
      </c>
      <c r="C3572" s="3" t="s">
        <v>7694</v>
      </c>
      <c r="D3572" s="6">
        <v>3000</v>
      </c>
      <c r="E3572" s="8">
        <v>3465</v>
      </c>
      <c r="F3572" t="s">
        <v>8218</v>
      </c>
      <c r="G3572" t="s">
        <v>8224</v>
      </c>
      <c r="H3572" t="s">
        <v>8246</v>
      </c>
      <c r="I3572">
        <v>1436772944</v>
      </c>
      <c r="J3572">
        <v>1434180944</v>
      </c>
      <c r="K3572" s="14">
        <f t="shared" si="280"/>
        <v>42168.316481481481</v>
      </c>
      <c r="L3572" s="13">
        <f t="shared" si="279"/>
        <v>2015</v>
      </c>
      <c r="M3572" s="14">
        <f t="shared" si="281"/>
        <v>42198.316481481481</v>
      </c>
      <c r="N3572" t="b">
        <v>0</v>
      </c>
      <c r="O3572">
        <v>112</v>
      </c>
      <c r="P3572" t="b">
        <v>1</v>
      </c>
      <c r="Q3572" t="s">
        <v>8269</v>
      </c>
      <c r="R3572" s="10" t="s">
        <v>8315</v>
      </c>
      <c r="S3572" t="s">
        <v>8316</v>
      </c>
      <c r="T3572">
        <f t="shared" si="282"/>
        <v>116</v>
      </c>
      <c r="U3572">
        <f t="shared" si="283"/>
        <v>30.94</v>
      </c>
    </row>
    <row r="3573" spans="1:21" ht="29" x14ac:dyDescent="0.35">
      <c r="A3573">
        <v>3360</v>
      </c>
      <c r="B3573" s="3" t="s">
        <v>3359</v>
      </c>
      <c r="C3573" s="3" t="s">
        <v>7470</v>
      </c>
      <c r="D3573" s="6">
        <v>9000</v>
      </c>
      <c r="E3573" s="8">
        <v>9124</v>
      </c>
      <c r="F3573" t="s">
        <v>8218</v>
      </c>
      <c r="G3573" t="s">
        <v>8243</v>
      </c>
      <c r="H3573" t="s">
        <v>8257</v>
      </c>
      <c r="I3573">
        <v>1481731140</v>
      </c>
      <c r="J3573">
        <v>1479866343</v>
      </c>
      <c r="K3573" s="14">
        <f t="shared" si="280"/>
        <v>42697.082673611112</v>
      </c>
      <c r="L3573" s="13">
        <f t="shared" si="279"/>
        <v>2016</v>
      </c>
      <c r="M3573" s="14">
        <f t="shared" si="281"/>
        <v>42718.665972222225</v>
      </c>
      <c r="N3573" t="b">
        <v>0</v>
      </c>
      <c r="O3573">
        <v>72</v>
      </c>
      <c r="P3573" t="b">
        <v>1</v>
      </c>
      <c r="Q3573" t="s">
        <v>8269</v>
      </c>
      <c r="R3573" s="10" t="s">
        <v>8315</v>
      </c>
      <c r="S3573" t="s">
        <v>8316</v>
      </c>
      <c r="T3573">
        <f t="shared" si="282"/>
        <v>101</v>
      </c>
      <c r="U3573">
        <f t="shared" si="283"/>
        <v>126.72</v>
      </c>
    </row>
    <row r="3574" spans="1:21" ht="43.5" x14ac:dyDescent="0.35">
      <c r="A3574">
        <v>2803</v>
      </c>
      <c r="B3574" s="3" t="s">
        <v>2803</v>
      </c>
      <c r="C3574" s="3" t="s">
        <v>6913</v>
      </c>
      <c r="D3574" s="6">
        <v>10000</v>
      </c>
      <c r="E3574" s="8">
        <v>12795</v>
      </c>
      <c r="F3574" t="s">
        <v>8218</v>
      </c>
      <c r="G3574" t="s">
        <v>8223</v>
      </c>
      <c r="H3574" t="s">
        <v>8245</v>
      </c>
      <c r="I3574">
        <v>1437004800</v>
      </c>
      <c r="J3574">
        <v>1433295276</v>
      </c>
      <c r="K3574" s="14">
        <f t="shared" si="280"/>
        <v>42158.065694444449</v>
      </c>
      <c r="L3574" s="13">
        <f t="shared" si="279"/>
        <v>2015</v>
      </c>
      <c r="M3574" s="14">
        <f t="shared" si="281"/>
        <v>42201</v>
      </c>
      <c r="N3574" t="b">
        <v>0</v>
      </c>
      <c r="O3574">
        <v>141</v>
      </c>
      <c r="P3574" t="b">
        <v>1</v>
      </c>
      <c r="Q3574" t="s">
        <v>8269</v>
      </c>
      <c r="R3574" s="10" t="s">
        <v>8315</v>
      </c>
      <c r="S3574" t="s">
        <v>8316</v>
      </c>
      <c r="T3574">
        <f t="shared" si="282"/>
        <v>128</v>
      </c>
      <c r="U3574">
        <f t="shared" si="283"/>
        <v>90.74</v>
      </c>
    </row>
    <row r="3575" spans="1:21" ht="58" x14ac:dyDescent="0.35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s="14">
        <f t="shared" si="280"/>
        <v>42754.693842592591</v>
      </c>
      <c r="L3575" s="13">
        <f t="shared" si="279"/>
        <v>2017</v>
      </c>
      <c r="M3575" s="14">
        <f t="shared" si="281"/>
        <v>42782.958333333328</v>
      </c>
      <c r="N3575" t="b">
        <v>0</v>
      </c>
      <c r="O3575">
        <v>34</v>
      </c>
      <c r="P3575" t="b">
        <v>1</v>
      </c>
      <c r="Q3575" t="s">
        <v>8269</v>
      </c>
      <c r="R3575" s="10" t="s">
        <v>8315</v>
      </c>
      <c r="S3575" t="s">
        <v>8316</v>
      </c>
      <c r="T3575">
        <f t="shared" si="282"/>
        <v>101</v>
      </c>
      <c r="U3575">
        <f t="shared" si="283"/>
        <v>88.74</v>
      </c>
    </row>
    <row r="3576" spans="1:21" ht="29" x14ac:dyDescent="0.35">
      <c r="A3576">
        <v>3262</v>
      </c>
      <c r="B3576" s="3" t="s">
        <v>3262</v>
      </c>
      <c r="C3576" s="3" t="s">
        <v>7372</v>
      </c>
      <c r="D3576" s="6">
        <v>12200</v>
      </c>
      <c r="E3576" s="8">
        <v>12571</v>
      </c>
      <c r="F3576" t="s">
        <v>8218</v>
      </c>
      <c r="G3576" t="s">
        <v>8223</v>
      </c>
      <c r="H3576" t="s">
        <v>8245</v>
      </c>
      <c r="I3576">
        <v>1419220800</v>
      </c>
      <c r="J3576">
        <v>1416555262</v>
      </c>
      <c r="K3576" s="14">
        <f t="shared" si="280"/>
        <v>41964.315532407403</v>
      </c>
      <c r="L3576" s="13">
        <f t="shared" si="279"/>
        <v>2014</v>
      </c>
      <c r="M3576" s="14">
        <f t="shared" si="281"/>
        <v>41995.166666666672</v>
      </c>
      <c r="N3576" t="b">
        <v>1</v>
      </c>
      <c r="O3576">
        <v>134</v>
      </c>
      <c r="P3576" t="b">
        <v>1</v>
      </c>
      <c r="Q3576" t="s">
        <v>8269</v>
      </c>
      <c r="R3576" s="10" t="s">
        <v>8315</v>
      </c>
      <c r="S3576" t="s">
        <v>8316</v>
      </c>
      <c r="T3576">
        <f t="shared" si="282"/>
        <v>103</v>
      </c>
      <c r="U3576">
        <f t="shared" si="283"/>
        <v>93.81</v>
      </c>
    </row>
    <row r="3577" spans="1:21" ht="43.5" x14ac:dyDescent="0.35">
      <c r="A3577">
        <v>4068</v>
      </c>
      <c r="B3577" s="3" t="s">
        <v>4064</v>
      </c>
      <c r="C3577" s="3" t="s">
        <v>8171</v>
      </c>
      <c r="D3577" s="6">
        <v>3495</v>
      </c>
      <c r="E3577" s="8">
        <v>34.950000000000003</v>
      </c>
      <c r="F3577" t="s">
        <v>8220</v>
      </c>
      <c r="G3577" t="s">
        <v>8223</v>
      </c>
      <c r="H3577" t="s">
        <v>8245</v>
      </c>
      <c r="I3577">
        <v>1484348700</v>
      </c>
      <c r="J3577">
        <v>1481756855</v>
      </c>
      <c r="K3577" s="14">
        <f t="shared" si="280"/>
        <v>42718.963599537034</v>
      </c>
      <c r="L3577" s="13">
        <f t="shared" si="279"/>
        <v>2016</v>
      </c>
      <c r="M3577" s="14">
        <f t="shared" si="281"/>
        <v>42748.961805555555</v>
      </c>
      <c r="N3577" t="b">
        <v>0</v>
      </c>
      <c r="O3577">
        <v>1</v>
      </c>
      <c r="P3577" t="b">
        <v>0</v>
      </c>
      <c r="Q3577" t="s">
        <v>8269</v>
      </c>
      <c r="R3577" s="10" t="s">
        <v>8315</v>
      </c>
      <c r="S3577" t="s">
        <v>8316</v>
      </c>
      <c r="T3577">
        <f t="shared" si="282"/>
        <v>1</v>
      </c>
      <c r="U3577">
        <f t="shared" si="283"/>
        <v>34.950000000000003</v>
      </c>
    </row>
    <row r="3578" spans="1:21" ht="43.5" x14ac:dyDescent="0.35">
      <c r="A3578">
        <v>4061</v>
      </c>
      <c r="B3578" s="3" t="s">
        <v>4057</v>
      </c>
      <c r="C3578" s="3" t="s">
        <v>8165</v>
      </c>
      <c r="D3578" s="6">
        <v>525</v>
      </c>
      <c r="E3578" s="8">
        <v>0</v>
      </c>
      <c r="F3578" t="s">
        <v>8220</v>
      </c>
      <c r="G3578" t="s">
        <v>8223</v>
      </c>
      <c r="H3578" t="s">
        <v>8245</v>
      </c>
      <c r="I3578">
        <v>1461205423</v>
      </c>
      <c r="J3578">
        <v>1456025023</v>
      </c>
      <c r="K3578" s="14">
        <f t="shared" si="280"/>
        <v>42421.141469907408</v>
      </c>
      <c r="L3578" s="13">
        <f t="shared" si="279"/>
        <v>2016</v>
      </c>
      <c r="M3578" s="14">
        <f t="shared" si="281"/>
        <v>42481.099803240737</v>
      </c>
      <c r="N3578" t="b">
        <v>0</v>
      </c>
      <c r="O3578">
        <v>0</v>
      </c>
      <c r="P3578" t="b">
        <v>0</v>
      </c>
      <c r="Q3578" t="s">
        <v>8269</v>
      </c>
      <c r="R3578" s="10" t="s">
        <v>8315</v>
      </c>
      <c r="S3578" t="s">
        <v>8316</v>
      </c>
      <c r="T3578">
        <f t="shared" si="282"/>
        <v>0</v>
      </c>
      <c r="U3578">
        <f t="shared" si="283"/>
        <v>0</v>
      </c>
    </row>
    <row r="3579" spans="1:21" ht="43.5" x14ac:dyDescent="0.35">
      <c r="A3579">
        <v>4079</v>
      </c>
      <c r="B3579" s="3" t="s">
        <v>4075</v>
      </c>
      <c r="C3579" s="3" t="s">
        <v>8182</v>
      </c>
      <c r="D3579" s="6">
        <v>3000</v>
      </c>
      <c r="E3579" s="8">
        <v>5</v>
      </c>
      <c r="F3579" t="s">
        <v>8220</v>
      </c>
      <c r="G3579" t="s">
        <v>8223</v>
      </c>
      <c r="H3579" t="s">
        <v>8245</v>
      </c>
      <c r="I3579">
        <v>1466375521</v>
      </c>
      <c r="J3579">
        <v>1463783521</v>
      </c>
      <c r="K3579" s="14">
        <f t="shared" si="280"/>
        <v>42510.938900462963</v>
      </c>
      <c r="L3579" s="13">
        <f t="shared" si="279"/>
        <v>2016</v>
      </c>
      <c r="M3579" s="14">
        <f t="shared" si="281"/>
        <v>42540.938900462963</v>
      </c>
      <c r="N3579" t="b">
        <v>0</v>
      </c>
      <c r="O3579">
        <v>1</v>
      </c>
      <c r="P3579" t="b">
        <v>0</v>
      </c>
      <c r="Q3579" t="s">
        <v>8269</v>
      </c>
      <c r="R3579" s="10" t="s">
        <v>8315</v>
      </c>
      <c r="S3579" t="s">
        <v>8316</v>
      </c>
      <c r="T3579">
        <f t="shared" si="282"/>
        <v>0</v>
      </c>
      <c r="U3579">
        <f t="shared" si="283"/>
        <v>5</v>
      </c>
    </row>
    <row r="3580" spans="1:21" ht="43.5" x14ac:dyDescent="0.35">
      <c r="A3580">
        <v>3599</v>
      </c>
      <c r="B3580" s="3" t="s">
        <v>3598</v>
      </c>
      <c r="C3580" s="3" t="s">
        <v>7709</v>
      </c>
      <c r="D3580" s="6">
        <v>500</v>
      </c>
      <c r="E3580" s="8">
        <v>1010</v>
      </c>
      <c r="F3580" t="s">
        <v>8218</v>
      </c>
      <c r="G3580" t="s">
        <v>8223</v>
      </c>
      <c r="H3580" t="s">
        <v>8245</v>
      </c>
      <c r="I3580">
        <v>1440892800</v>
      </c>
      <c r="J3580">
        <v>1438715077</v>
      </c>
      <c r="K3580" s="14">
        <f t="shared" si="280"/>
        <v>42220.79487268519</v>
      </c>
      <c r="L3580" s="13">
        <f t="shared" si="279"/>
        <v>2015</v>
      </c>
      <c r="M3580" s="14">
        <f t="shared" si="281"/>
        <v>42246</v>
      </c>
      <c r="N3580" t="b">
        <v>0</v>
      </c>
      <c r="O3580">
        <v>17</v>
      </c>
      <c r="P3580" t="b">
        <v>1</v>
      </c>
      <c r="Q3580" t="s">
        <v>8269</v>
      </c>
      <c r="R3580" s="10" t="s">
        <v>8315</v>
      </c>
      <c r="S3580" t="s">
        <v>8316</v>
      </c>
      <c r="T3580">
        <f t="shared" si="282"/>
        <v>202</v>
      </c>
      <c r="U3580">
        <f t="shared" si="283"/>
        <v>59.41</v>
      </c>
    </row>
    <row r="3581" spans="1:21" ht="43.5" x14ac:dyDescent="0.35">
      <c r="A3581">
        <v>3520</v>
      </c>
      <c r="B3581" s="3" t="s">
        <v>3519</v>
      </c>
      <c r="C3581" s="3" t="s">
        <v>7630</v>
      </c>
      <c r="D3581" s="6">
        <v>2000</v>
      </c>
      <c r="E3581" s="8">
        <v>2015</v>
      </c>
      <c r="F3581" t="s">
        <v>8218</v>
      </c>
      <c r="G3581" t="s">
        <v>8224</v>
      </c>
      <c r="H3581" t="s">
        <v>8246</v>
      </c>
      <c r="I3581">
        <v>1441547220</v>
      </c>
      <c r="J3581">
        <v>1439322412</v>
      </c>
      <c r="K3581" s="14">
        <f t="shared" si="280"/>
        <v>42227.824212962965</v>
      </c>
      <c r="L3581" s="13">
        <f t="shared" si="279"/>
        <v>2015</v>
      </c>
      <c r="M3581" s="14">
        <f t="shared" si="281"/>
        <v>42253.57430555555</v>
      </c>
      <c r="N3581" t="b">
        <v>0</v>
      </c>
      <c r="O3581">
        <v>21</v>
      </c>
      <c r="P3581" t="b">
        <v>1</v>
      </c>
      <c r="Q3581" t="s">
        <v>8269</v>
      </c>
      <c r="R3581" s="10" t="s">
        <v>8315</v>
      </c>
      <c r="S3581" t="s">
        <v>8316</v>
      </c>
      <c r="T3581">
        <f t="shared" si="282"/>
        <v>101</v>
      </c>
      <c r="U3581">
        <f t="shared" si="283"/>
        <v>95.95</v>
      </c>
    </row>
    <row r="3582" spans="1:21" ht="43.5" x14ac:dyDescent="0.35">
      <c r="A3582">
        <v>3669</v>
      </c>
      <c r="B3582" s="3" t="s">
        <v>3666</v>
      </c>
      <c r="C3582" s="3" t="s">
        <v>7779</v>
      </c>
      <c r="D3582" s="6">
        <v>1000</v>
      </c>
      <c r="E3582" s="8">
        <v>1382</v>
      </c>
      <c r="F3582" t="s">
        <v>8218</v>
      </c>
      <c r="G3582" t="s">
        <v>8224</v>
      </c>
      <c r="H3582" t="s">
        <v>8246</v>
      </c>
      <c r="I3582">
        <v>1434039137</v>
      </c>
      <c r="J3582">
        <v>1431447137</v>
      </c>
      <c r="K3582" s="14">
        <f t="shared" si="280"/>
        <v>42136.675196759257</v>
      </c>
      <c r="L3582" s="13">
        <f t="shared" si="279"/>
        <v>2015</v>
      </c>
      <c r="M3582" s="14">
        <f t="shared" si="281"/>
        <v>42166.675196759257</v>
      </c>
      <c r="N3582" t="b">
        <v>0</v>
      </c>
      <c r="O3582">
        <v>17</v>
      </c>
      <c r="P3582" t="b">
        <v>1</v>
      </c>
      <c r="Q3582" t="s">
        <v>8269</v>
      </c>
      <c r="R3582" s="10" t="s">
        <v>8315</v>
      </c>
      <c r="S3582" t="s">
        <v>8316</v>
      </c>
      <c r="T3582">
        <f t="shared" si="282"/>
        <v>138</v>
      </c>
      <c r="U3582">
        <f t="shared" si="283"/>
        <v>81.290000000000006</v>
      </c>
    </row>
    <row r="3583" spans="1:21" ht="58" x14ac:dyDescent="0.35">
      <c r="A3583">
        <v>3722</v>
      </c>
      <c r="B3583" s="3" t="s">
        <v>3719</v>
      </c>
      <c r="C3583" s="3" t="s">
        <v>7832</v>
      </c>
      <c r="D3583" s="6">
        <v>1500</v>
      </c>
      <c r="E3583" s="8">
        <v>1668</v>
      </c>
      <c r="F3583" t="s">
        <v>8218</v>
      </c>
      <c r="G3583" t="s">
        <v>8228</v>
      </c>
      <c r="H3583" t="s">
        <v>8250</v>
      </c>
      <c r="I3583">
        <v>1455231540</v>
      </c>
      <c r="J3583">
        <v>1452614847</v>
      </c>
      <c r="K3583" s="14">
        <f t="shared" si="280"/>
        <v>42381.671840277777</v>
      </c>
      <c r="L3583" s="13">
        <f t="shared" si="279"/>
        <v>2016</v>
      </c>
      <c r="M3583" s="14">
        <f t="shared" si="281"/>
        <v>42411.957638888889</v>
      </c>
      <c r="N3583" t="b">
        <v>0</v>
      </c>
      <c r="O3583">
        <v>35</v>
      </c>
      <c r="P3583" t="b">
        <v>1</v>
      </c>
      <c r="Q3583" t="s">
        <v>8269</v>
      </c>
      <c r="R3583" s="10" t="s">
        <v>8315</v>
      </c>
      <c r="S3583" t="s">
        <v>8316</v>
      </c>
      <c r="T3583">
        <f t="shared" si="282"/>
        <v>111</v>
      </c>
      <c r="U3583">
        <f t="shared" si="283"/>
        <v>47.66</v>
      </c>
    </row>
    <row r="3584" spans="1:21" ht="43.5" x14ac:dyDescent="0.35">
      <c r="A3584">
        <v>3468</v>
      </c>
      <c r="B3584" s="3" t="s">
        <v>3467</v>
      </c>
      <c r="C3584" s="3" t="s">
        <v>7578</v>
      </c>
      <c r="D3584" s="6">
        <v>10000</v>
      </c>
      <c r="E3584" s="8">
        <v>12178</v>
      </c>
      <c r="F3584" t="s">
        <v>8218</v>
      </c>
      <c r="G3584" t="s">
        <v>8223</v>
      </c>
      <c r="H3584" t="s">
        <v>8245</v>
      </c>
      <c r="I3584">
        <v>1474426800</v>
      </c>
      <c r="J3584">
        <v>1471976529</v>
      </c>
      <c r="K3584" s="14">
        <f t="shared" si="280"/>
        <v>42605.765381944439</v>
      </c>
      <c r="L3584" s="13">
        <f t="shared" si="279"/>
        <v>2016</v>
      </c>
      <c r="M3584" s="14">
        <f t="shared" si="281"/>
        <v>42634.125</v>
      </c>
      <c r="N3584" t="b">
        <v>0</v>
      </c>
      <c r="O3584">
        <v>17</v>
      </c>
      <c r="P3584" t="b">
        <v>1</v>
      </c>
      <c r="Q3584" t="s">
        <v>8269</v>
      </c>
      <c r="R3584" s="10" t="s">
        <v>8315</v>
      </c>
      <c r="S3584" t="s">
        <v>8316</v>
      </c>
      <c r="T3584">
        <f t="shared" si="282"/>
        <v>122</v>
      </c>
      <c r="U3584">
        <f t="shared" si="283"/>
        <v>716.35</v>
      </c>
    </row>
    <row r="3585" spans="1:21" ht="43.5" x14ac:dyDescent="0.35">
      <c r="A3585">
        <v>2964</v>
      </c>
      <c r="B3585" s="3" t="s">
        <v>2964</v>
      </c>
      <c r="C3585" s="3" t="s">
        <v>7074</v>
      </c>
      <c r="D3585" s="6">
        <v>5000</v>
      </c>
      <c r="E3585" s="8">
        <v>5035.6899999999996</v>
      </c>
      <c r="F3585" t="s">
        <v>8218</v>
      </c>
      <c r="G3585" t="s">
        <v>8223</v>
      </c>
      <c r="H3585" t="s">
        <v>8245</v>
      </c>
      <c r="I3585">
        <v>1407360720</v>
      </c>
      <c r="J3585">
        <v>1404769819</v>
      </c>
      <c r="K3585" s="14">
        <f t="shared" si="280"/>
        <v>41827.909942129627</v>
      </c>
      <c r="L3585" s="13">
        <f t="shared" si="279"/>
        <v>2014</v>
      </c>
      <c r="M3585" s="14">
        <f t="shared" si="281"/>
        <v>41857.897222222222</v>
      </c>
      <c r="N3585" t="b">
        <v>0</v>
      </c>
      <c r="O3585">
        <v>196</v>
      </c>
      <c r="P3585" t="b">
        <v>1</v>
      </c>
      <c r="Q3585" t="s">
        <v>8269</v>
      </c>
      <c r="R3585" s="10" t="s">
        <v>8315</v>
      </c>
      <c r="S3585" t="s">
        <v>8316</v>
      </c>
      <c r="T3585">
        <f t="shared" si="282"/>
        <v>101</v>
      </c>
      <c r="U3585">
        <f t="shared" si="283"/>
        <v>25.69</v>
      </c>
    </row>
    <row r="3586" spans="1:21" ht="43.5" x14ac:dyDescent="0.35">
      <c r="A3586">
        <v>3718</v>
      </c>
      <c r="B3586" s="3" t="s">
        <v>3715</v>
      </c>
      <c r="C3586" s="3" t="s">
        <v>7828</v>
      </c>
      <c r="D3586" s="6">
        <v>500</v>
      </c>
      <c r="E3586" s="8">
        <v>1197</v>
      </c>
      <c r="F3586" t="s">
        <v>8218</v>
      </c>
      <c r="G3586" t="s">
        <v>8224</v>
      </c>
      <c r="H3586" t="s">
        <v>8246</v>
      </c>
      <c r="I3586">
        <v>1425057075</v>
      </c>
      <c r="J3586">
        <v>1422465075</v>
      </c>
      <c r="K3586" s="14">
        <f t="shared" si="280"/>
        <v>42032.716145833328</v>
      </c>
      <c r="L3586" s="13">
        <f t="shared" si="279"/>
        <v>2015</v>
      </c>
      <c r="M3586" s="14">
        <f t="shared" si="281"/>
        <v>42062.716145833328</v>
      </c>
      <c r="N3586" t="b">
        <v>0</v>
      </c>
      <c r="O3586">
        <v>46</v>
      </c>
      <c r="P3586" t="b">
        <v>1</v>
      </c>
      <c r="Q3586" t="s">
        <v>8269</v>
      </c>
      <c r="R3586" s="10" t="s">
        <v>8315</v>
      </c>
      <c r="S3586" t="s">
        <v>8316</v>
      </c>
      <c r="T3586">
        <f t="shared" si="282"/>
        <v>239</v>
      </c>
      <c r="U3586">
        <f t="shared" si="283"/>
        <v>26.02</v>
      </c>
    </row>
    <row r="3587" spans="1:21" ht="43.5" x14ac:dyDescent="0.35">
      <c r="A3587">
        <v>3460</v>
      </c>
      <c r="B3587" s="3" t="s">
        <v>3459</v>
      </c>
      <c r="C3587" s="3" t="s">
        <v>7570</v>
      </c>
      <c r="D3587" s="6">
        <v>500</v>
      </c>
      <c r="E3587" s="8">
        <v>950</v>
      </c>
      <c r="F3587" t="s">
        <v>8218</v>
      </c>
      <c r="G3587" t="s">
        <v>8224</v>
      </c>
      <c r="H3587" t="s">
        <v>8246</v>
      </c>
      <c r="I3587">
        <v>1408106352</v>
      </c>
      <c r="J3587">
        <v>1406896752</v>
      </c>
      <c r="K3587" s="14">
        <f t="shared" si="280"/>
        <v>41852.527222222219</v>
      </c>
      <c r="L3587" s="13">
        <f t="shared" ref="L3587:L3650" si="284">YEAR(K3587)</f>
        <v>2014</v>
      </c>
      <c r="M3587" s="14">
        <f t="shared" si="281"/>
        <v>41866.527222222219</v>
      </c>
      <c r="N3587" t="b">
        <v>0</v>
      </c>
      <c r="O3587">
        <v>19</v>
      </c>
      <c r="P3587" t="b">
        <v>1</v>
      </c>
      <c r="Q3587" t="s">
        <v>8269</v>
      </c>
      <c r="R3587" s="10" t="s">
        <v>8315</v>
      </c>
      <c r="S3587" t="s">
        <v>8316</v>
      </c>
      <c r="T3587">
        <f t="shared" si="282"/>
        <v>190</v>
      </c>
      <c r="U3587">
        <f t="shared" si="283"/>
        <v>50</v>
      </c>
    </row>
    <row r="3588" spans="1:21" ht="43.5" x14ac:dyDescent="0.35">
      <c r="A3588">
        <v>3441</v>
      </c>
      <c r="B3588" s="3" t="s">
        <v>3440</v>
      </c>
      <c r="C3588" s="3" t="s">
        <v>7551</v>
      </c>
      <c r="D3588" s="6">
        <v>2500</v>
      </c>
      <c r="E3588" s="8">
        <v>2565</v>
      </c>
      <c r="F3588" t="s">
        <v>8218</v>
      </c>
      <c r="G3588" t="s">
        <v>8223</v>
      </c>
      <c r="H3588" t="s">
        <v>8245</v>
      </c>
      <c r="I3588">
        <v>1447445820</v>
      </c>
      <c r="J3588">
        <v>1445077121</v>
      </c>
      <c r="K3588" s="14">
        <f t="shared" si="280"/>
        <v>42294.429641203707</v>
      </c>
      <c r="L3588" s="13">
        <f t="shared" si="284"/>
        <v>2015</v>
      </c>
      <c r="M3588" s="14">
        <f t="shared" si="281"/>
        <v>42321.845138888893</v>
      </c>
      <c r="N3588" t="b">
        <v>0</v>
      </c>
      <c r="O3588">
        <v>43</v>
      </c>
      <c r="P3588" t="b">
        <v>1</v>
      </c>
      <c r="Q3588" t="s">
        <v>8269</v>
      </c>
      <c r="R3588" s="10" t="s">
        <v>8315</v>
      </c>
      <c r="S3588" t="s">
        <v>8316</v>
      </c>
      <c r="T3588">
        <f t="shared" si="282"/>
        <v>103</v>
      </c>
      <c r="U3588">
        <f t="shared" si="283"/>
        <v>59.65</v>
      </c>
    </row>
    <row r="3589" spans="1:21" ht="58" x14ac:dyDescent="0.35">
      <c r="A3589">
        <v>1296</v>
      </c>
      <c r="B3589" s="3" t="s">
        <v>1297</v>
      </c>
      <c r="C3589" s="3" t="s">
        <v>5406</v>
      </c>
      <c r="D3589" s="6">
        <v>850</v>
      </c>
      <c r="E3589" s="8">
        <v>1200</v>
      </c>
      <c r="F3589" t="s">
        <v>8218</v>
      </c>
      <c r="G3589" t="s">
        <v>8224</v>
      </c>
      <c r="H3589" t="s">
        <v>8246</v>
      </c>
      <c r="I3589">
        <v>1457914373</v>
      </c>
      <c r="J3589">
        <v>1456189973</v>
      </c>
      <c r="K3589" s="14">
        <f t="shared" si="280"/>
        <v>42423.050613425927</v>
      </c>
      <c r="L3589" s="13">
        <f t="shared" si="284"/>
        <v>2016</v>
      </c>
      <c r="M3589" s="14">
        <f t="shared" si="281"/>
        <v>42443.008946759262</v>
      </c>
      <c r="N3589" t="b">
        <v>0</v>
      </c>
      <c r="O3589">
        <v>23</v>
      </c>
      <c r="P3589" t="b">
        <v>1</v>
      </c>
      <c r="Q3589" t="s">
        <v>8269</v>
      </c>
      <c r="R3589" s="10" t="s">
        <v>8315</v>
      </c>
      <c r="S3589" t="s">
        <v>8316</v>
      </c>
      <c r="T3589">
        <f t="shared" si="282"/>
        <v>141</v>
      </c>
      <c r="U3589">
        <f t="shared" si="283"/>
        <v>52.17</v>
      </c>
    </row>
    <row r="3590" spans="1:21" ht="58" x14ac:dyDescent="0.35">
      <c r="A3590">
        <v>3976</v>
      </c>
      <c r="B3590" s="3" t="s">
        <v>3973</v>
      </c>
      <c r="C3590" s="3" t="s">
        <v>8083</v>
      </c>
      <c r="D3590" s="6">
        <v>1300</v>
      </c>
      <c r="E3590" s="8">
        <v>620</v>
      </c>
      <c r="F3590" t="s">
        <v>8220</v>
      </c>
      <c r="G3590" t="s">
        <v>8223</v>
      </c>
      <c r="H3590" t="s">
        <v>8245</v>
      </c>
      <c r="I3590">
        <v>1406876400</v>
      </c>
      <c r="J3590">
        <v>1405024561</v>
      </c>
      <c r="K3590" s="14">
        <f t="shared" si="280"/>
        <v>41830.858344907407</v>
      </c>
      <c r="L3590" s="13">
        <f t="shared" si="284"/>
        <v>2014</v>
      </c>
      <c r="M3590" s="14">
        <f t="shared" si="281"/>
        <v>41852.291666666664</v>
      </c>
      <c r="N3590" t="b">
        <v>0</v>
      </c>
      <c r="O3590">
        <v>10</v>
      </c>
      <c r="P3590" t="b">
        <v>0</v>
      </c>
      <c r="Q3590" t="s">
        <v>8269</v>
      </c>
      <c r="R3590" s="10" t="s">
        <v>8315</v>
      </c>
      <c r="S3590" t="s">
        <v>8316</v>
      </c>
      <c r="T3590">
        <f t="shared" si="282"/>
        <v>48</v>
      </c>
      <c r="U3590">
        <f t="shared" si="283"/>
        <v>62</v>
      </c>
    </row>
    <row r="3591" spans="1:21" ht="43.5" x14ac:dyDescent="0.35">
      <c r="A3591">
        <v>3899</v>
      </c>
      <c r="B3591" s="3" t="s">
        <v>3896</v>
      </c>
      <c r="C3591" s="3" t="s">
        <v>8007</v>
      </c>
      <c r="D3591" s="6">
        <v>10000</v>
      </c>
      <c r="E3591" s="8">
        <v>125</v>
      </c>
      <c r="F3591" t="s">
        <v>8220</v>
      </c>
      <c r="G3591" t="s">
        <v>8223</v>
      </c>
      <c r="H3591" t="s">
        <v>8245</v>
      </c>
      <c r="I3591">
        <v>1407868561</v>
      </c>
      <c r="J3591">
        <v>1406140561</v>
      </c>
      <c r="K3591" s="14">
        <f t="shared" si="280"/>
        <v>41843.775011574071</v>
      </c>
      <c r="L3591" s="13">
        <f t="shared" si="284"/>
        <v>2014</v>
      </c>
      <c r="M3591" s="14">
        <f t="shared" si="281"/>
        <v>41863.775011574071</v>
      </c>
      <c r="N3591" t="b">
        <v>0</v>
      </c>
      <c r="O3591">
        <v>2</v>
      </c>
      <c r="P3591" t="b">
        <v>0</v>
      </c>
      <c r="Q3591" t="s">
        <v>8269</v>
      </c>
      <c r="R3591" s="10" t="s">
        <v>8315</v>
      </c>
      <c r="S3591" t="s">
        <v>8316</v>
      </c>
      <c r="T3591">
        <f t="shared" si="282"/>
        <v>1</v>
      </c>
      <c r="U3591">
        <f t="shared" si="283"/>
        <v>62.5</v>
      </c>
    </row>
    <row r="3592" spans="1:21" ht="43.5" x14ac:dyDescent="0.35">
      <c r="A3592">
        <v>3396</v>
      </c>
      <c r="B3592" s="3" t="s">
        <v>3395</v>
      </c>
      <c r="C3592" s="3" t="s">
        <v>7506</v>
      </c>
      <c r="D3592" s="6">
        <v>1500</v>
      </c>
      <c r="E3592" s="8">
        <v>1565</v>
      </c>
      <c r="F3592" t="s">
        <v>8218</v>
      </c>
      <c r="G3592" t="s">
        <v>8223</v>
      </c>
      <c r="H3592" t="s">
        <v>8245</v>
      </c>
      <c r="I3592">
        <v>1401595140</v>
      </c>
      <c r="J3592">
        <v>1399286589</v>
      </c>
      <c r="K3592" s="14">
        <f t="shared" si="280"/>
        <v>41764.44663194444</v>
      </c>
      <c r="L3592" s="13">
        <f t="shared" si="284"/>
        <v>2014</v>
      </c>
      <c r="M3592" s="14">
        <f t="shared" si="281"/>
        <v>41791.165972222225</v>
      </c>
      <c r="N3592" t="b">
        <v>0</v>
      </c>
      <c r="O3592">
        <v>28</v>
      </c>
      <c r="P3592" t="b">
        <v>1</v>
      </c>
      <c r="Q3592" t="s">
        <v>8269</v>
      </c>
      <c r="R3592" s="10" t="s">
        <v>8315</v>
      </c>
      <c r="S3592" t="s">
        <v>8316</v>
      </c>
      <c r="T3592">
        <f t="shared" si="282"/>
        <v>104</v>
      </c>
      <c r="U3592">
        <f t="shared" si="283"/>
        <v>55.89</v>
      </c>
    </row>
    <row r="3593" spans="1:21" ht="43.5" x14ac:dyDescent="0.35">
      <c r="A3593">
        <v>3689</v>
      </c>
      <c r="B3593" s="3" t="s">
        <v>3686</v>
      </c>
      <c r="C3593" s="3" t="s">
        <v>7799</v>
      </c>
      <c r="D3593" s="6">
        <v>3000</v>
      </c>
      <c r="E3593" s="8">
        <v>3550</v>
      </c>
      <c r="F3593" t="s">
        <v>8218</v>
      </c>
      <c r="G3593" t="s">
        <v>8223</v>
      </c>
      <c r="H3593" t="s">
        <v>8245</v>
      </c>
      <c r="I3593">
        <v>1434925500</v>
      </c>
      <c r="J3593">
        <v>1432410639</v>
      </c>
      <c r="K3593" s="14">
        <f t="shared" si="280"/>
        <v>42147.826840277776</v>
      </c>
      <c r="L3593" s="13">
        <f t="shared" si="284"/>
        <v>2015</v>
      </c>
      <c r="M3593" s="14">
        <f t="shared" si="281"/>
        <v>42176.934027777781</v>
      </c>
      <c r="N3593" t="b">
        <v>0</v>
      </c>
      <c r="O3593">
        <v>62</v>
      </c>
      <c r="P3593" t="b">
        <v>1</v>
      </c>
      <c r="Q3593" t="s">
        <v>8269</v>
      </c>
      <c r="R3593" s="10" t="s">
        <v>8315</v>
      </c>
      <c r="S3593" t="s">
        <v>8316</v>
      </c>
      <c r="T3593">
        <f t="shared" si="282"/>
        <v>118</v>
      </c>
      <c r="U3593">
        <f t="shared" si="283"/>
        <v>57.26</v>
      </c>
    </row>
    <row r="3594" spans="1:21" ht="43.5" x14ac:dyDescent="0.35">
      <c r="A3594">
        <v>2811</v>
      </c>
      <c r="B3594" s="3" t="s">
        <v>2811</v>
      </c>
      <c r="C3594" s="3" t="s">
        <v>6921</v>
      </c>
      <c r="D3594" s="6">
        <v>10000</v>
      </c>
      <c r="E3594" s="8">
        <v>10027</v>
      </c>
      <c r="F3594" t="s">
        <v>8218</v>
      </c>
      <c r="G3594" t="s">
        <v>8224</v>
      </c>
      <c r="H3594" t="s">
        <v>8246</v>
      </c>
      <c r="I3594">
        <v>1424692503</v>
      </c>
      <c r="J3594">
        <v>1422100503</v>
      </c>
      <c r="K3594" s="14">
        <f t="shared" ref="K3594:K3657" si="285">(((J3594/60)/60)/24)+DATE(1970,1,1)</f>
        <v>42028.496562500004</v>
      </c>
      <c r="L3594" s="13">
        <f t="shared" si="284"/>
        <v>2015</v>
      </c>
      <c r="M3594" s="14">
        <f t="shared" ref="M3594:M3657" si="286">(((I3594/60)/60)/24)+DATE(1970,1,1)</f>
        <v>42058.496562500004</v>
      </c>
      <c r="N3594" t="b">
        <v>0</v>
      </c>
      <c r="O3594">
        <v>108</v>
      </c>
      <c r="P3594" t="b">
        <v>1</v>
      </c>
      <c r="Q3594" t="s">
        <v>8269</v>
      </c>
      <c r="R3594" s="10" t="s">
        <v>8315</v>
      </c>
      <c r="S3594" t="s">
        <v>8316</v>
      </c>
      <c r="T3594">
        <f t="shared" ref="T3594:T3657" si="287">ROUND(E3594/D3594*100,0)</f>
        <v>100</v>
      </c>
      <c r="U3594">
        <f t="shared" ref="U3594:U3657" si="288">IFERROR(ROUND(E3594/O3594,2),0)</f>
        <v>92.84</v>
      </c>
    </row>
    <row r="3595" spans="1:21" ht="43.5" x14ac:dyDescent="0.35">
      <c r="A3595">
        <v>3443</v>
      </c>
      <c r="B3595" s="3" t="s">
        <v>3442</v>
      </c>
      <c r="C3595" s="3" t="s">
        <v>7553</v>
      </c>
      <c r="D3595" s="6">
        <v>1000</v>
      </c>
      <c r="E3595" s="8">
        <v>1855</v>
      </c>
      <c r="F3595" t="s">
        <v>8218</v>
      </c>
      <c r="G3595" t="s">
        <v>8223</v>
      </c>
      <c r="H3595" t="s">
        <v>8245</v>
      </c>
      <c r="I3595">
        <v>1410266146</v>
      </c>
      <c r="J3595">
        <v>1407674146</v>
      </c>
      <c r="K3595" s="14">
        <f t="shared" si="285"/>
        <v>41861.524837962963</v>
      </c>
      <c r="L3595" s="13">
        <f t="shared" si="284"/>
        <v>2014</v>
      </c>
      <c r="M3595" s="14">
        <f t="shared" si="286"/>
        <v>41891.524837962963</v>
      </c>
      <c r="N3595" t="b">
        <v>0</v>
      </c>
      <c r="O3595">
        <v>45</v>
      </c>
      <c r="P3595" t="b">
        <v>1</v>
      </c>
      <c r="Q3595" t="s">
        <v>8269</v>
      </c>
      <c r="R3595" s="10" t="s">
        <v>8315</v>
      </c>
      <c r="S3595" t="s">
        <v>8316</v>
      </c>
      <c r="T3595">
        <f t="shared" si="287"/>
        <v>186</v>
      </c>
      <c r="U3595">
        <f t="shared" si="288"/>
        <v>41.22</v>
      </c>
    </row>
    <row r="3596" spans="1:21" x14ac:dyDescent="0.35">
      <c r="A3596">
        <v>3861</v>
      </c>
      <c r="B3596" s="3" t="s">
        <v>3858</v>
      </c>
      <c r="C3596" s="3" t="s">
        <v>7970</v>
      </c>
      <c r="D3596" s="6">
        <v>2000</v>
      </c>
      <c r="E3596" s="8">
        <v>100</v>
      </c>
      <c r="F3596" t="s">
        <v>8220</v>
      </c>
      <c r="G3596" t="s">
        <v>8223</v>
      </c>
      <c r="H3596" t="s">
        <v>8245</v>
      </c>
      <c r="I3596">
        <v>1415828820</v>
      </c>
      <c r="J3596">
        <v>1412258977</v>
      </c>
      <c r="K3596" s="14">
        <f t="shared" si="285"/>
        <v>41914.590011574073</v>
      </c>
      <c r="L3596" s="13">
        <f t="shared" si="284"/>
        <v>2014</v>
      </c>
      <c r="M3596" s="14">
        <f t="shared" si="286"/>
        <v>41955.907638888893</v>
      </c>
      <c r="N3596" t="b">
        <v>0</v>
      </c>
      <c r="O3596">
        <v>1</v>
      </c>
      <c r="P3596" t="b">
        <v>0</v>
      </c>
      <c r="Q3596" t="s">
        <v>8269</v>
      </c>
      <c r="R3596" s="10" t="s">
        <v>8315</v>
      </c>
      <c r="S3596" t="s">
        <v>8316</v>
      </c>
      <c r="T3596">
        <f t="shared" si="287"/>
        <v>5</v>
      </c>
      <c r="U3596">
        <f t="shared" si="288"/>
        <v>100</v>
      </c>
    </row>
    <row r="3597" spans="1:21" ht="43.5" x14ac:dyDescent="0.35">
      <c r="A3597">
        <v>3659</v>
      </c>
      <c r="B3597" s="3" t="s">
        <v>3656</v>
      </c>
      <c r="C3597" s="3" t="s">
        <v>7769</v>
      </c>
      <c r="D3597" s="6">
        <v>3000</v>
      </c>
      <c r="E3597" s="8">
        <v>3061</v>
      </c>
      <c r="F3597" t="s">
        <v>8218</v>
      </c>
      <c r="G3597" t="s">
        <v>8223</v>
      </c>
      <c r="H3597" t="s">
        <v>8245</v>
      </c>
      <c r="I3597">
        <v>1426775940</v>
      </c>
      <c r="J3597">
        <v>1424414350</v>
      </c>
      <c r="K3597" s="14">
        <f t="shared" si="285"/>
        <v>42055.277199074073</v>
      </c>
      <c r="L3597" s="13">
        <f t="shared" si="284"/>
        <v>2015</v>
      </c>
      <c r="M3597" s="14">
        <f t="shared" si="286"/>
        <v>42082.610416666663</v>
      </c>
      <c r="N3597" t="b">
        <v>0</v>
      </c>
      <c r="O3597">
        <v>13</v>
      </c>
      <c r="P3597" t="b">
        <v>1</v>
      </c>
      <c r="Q3597" t="s">
        <v>8269</v>
      </c>
      <c r="R3597" s="10" t="s">
        <v>8315</v>
      </c>
      <c r="S3597" t="s">
        <v>8316</v>
      </c>
      <c r="T3597">
        <f t="shared" si="287"/>
        <v>102</v>
      </c>
      <c r="U3597">
        <f t="shared" si="288"/>
        <v>235.46</v>
      </c>
    </row>
    <row r="3598" spans="1:21" ht="43.5" x14ac:dyDescent="0.35">
      <c r="A3598">
        <v>3582</v>
      </c>
      <c r="B3598" s="3" t="s">
        <v>3581</v>
      </c>
      <c r="C3598" s="3" t="s">
        <v>7692</v>
      </c>
      <c r="D3598" s="6">
        <v>1000</v>
      </c>
      <c r="E3598" s="8">
        <v>2870</v>
      </c>
      <c r="F3598" t="s">
        <v>8218</v>
      </c>
      <c r="G3598" t="s">
        <v>8223</v>
      </c>
      <c r="H3598" t="s">
        <v>8245</v>
      </c>
      <c r="I3598">
        <v>1459822682</v>
      </c>
      <c r="J3598">
        <v>1458613082</v>
      </c>
      <c r="K3598" s="14">
        <f t="shared" si="285"/>
        <v>42451.095856481479</v>
      </c>
      <c r="L3598" s="13">
        <f t="shared" si="284"/>
        <v>2016</v>
      </c>
      <c r="M3598" s="14">
        <f t="shared" si="286"/>
        <v>42465.095856481479</v>
      </c>
      <c r="N3598" t="b">
        <v>0</v>
      </c>
      <c r="O3598">
        <v>49</v>
      </c>
      <c r="P3598" t="b">
        <v>1</v>
      </c>
      <c r="Q3598" t="s">
        <v>8269</v>
      </c>
      <c r="R3598" s="10" t="s">
        <v>8315</v>
      </c>
      <c r="S3598" t="s">
        <v>8316</v>
      </c>
      <c r="T3598">
        <f t="shared" si="287"/>
        <v>287</v>
      </c>
      <c r="U3598">
        <f t="shared" si="288"/>
        <v>58.57</v>
      </c>
    </row>
    <row r="3599" spans="1:21" ht="43.5" x14ac:dyDescent="0.35">
      <c r="A3599">
        <v>3703</v>
      </c>
      <c r="B3599" s="3" t="s">
        <v>3700</v>
      </c>
      <c r="C3599" s="3" t="s">
        <v>7813</v>
      </c>
      <c r="D3599" s="6">
        <v>1050</v>
      </c>
      <c r="E3599" s="8">
        <v>1296</v>
      </c>
      <c r="F3599" t="s">
        <v>8218</v>
      </c>
      <c r="G3599" t="s">
        <v>8223</v>
      </c>
      <c r="H3599" t="s">
        <v>8245</v>
      </c>
      <c r="I3599">
        <v>1471071540</v>
      </c>
      <c r="J3599">
        <v>1467720388</v>
      </c>
      <c r="K3599" s="14">
        <f t="shared" si="285"/>
        <v>42556.504490740743</v>
      </c>
      <c r="L3599" s="13">
        <f t="shared" si="284"/>
        <v>2016</v>
      </c>
      <c r="M3599" s="14">
        <f t="shared" si="286"/>
        <v>42595.290972222225</v>
      </c>
      <c r="N3599" t="b">
        <v>0</v>
      </c>
      <c r="O3599">
        <v>30</v>
      </c>
      <c r="P3599" t="b">
        <v>1</v>
      </c>
      <c r="Q3599" t="s">
        <v>8269</v>
      </c>
      <c r="R3599" s="10" t="s">
        <v>8315</v>
      </c>
      <c r="S3599" t="s">
        <v>8316</v>
      </c>
      <c r="T3599">
        <f t="shared" si="287"/>
        <v>123</v>
      </c>
      <c r="U3599">
        <f t="shared" si="288"/>
        <v>43.2</v>
      </c>
    </row>
    <row r="3600" spans="1:21" ht="58" x14ac:dyDescent="0.35">
      <c r="A3600">
        <v>3476</v>
      </c>
      <c r="B3600" s="3" t="s">
        <v>3475</v>
      </c>
      <c r="C3600" s="3" t="s">
        <v>7586</v>
      </c>
      <c r="D3600" s="6">
        <v>300</v>
      </c>
      <c r="E3600" s="8">
        <v>312</v>
      </c>
      <c r="F3600" t="s">
        <v>8218</v>
      </c>
      <c r="G3600" t="s">
        <v>8223</v>
      </c>
      <c r="H3600" t="s">
        <v>8245</v>
      </c>
      <c r="I3600">
        <v>1414378800</v>
      </c>
      <c r="J3600">
        <v>1412836990</v>
      </c>
      <c r="K3600" s="14">
        <f t="shared" si="285"/>
        <v>41921.279976851853</v>
      </c>
      <c r="L3600" s="13">
        <f t="shared" si="284"/>
        <v>2014</v>
      </c>
      <c r="M3600" s="14">
        <f t="shared" si="286"/>
        <v>41939.125</v>
      </c>
      <c r="N3600" t="b">
        <v>0</v>
      </c>
      <c r="O3600">
        <v>6</v>
      </c>
      <c r="P3600" t="b">
        <v>1</v>
      </c>
      <c r="Q3600" t="s">
        <v>8269</v>
      </c>
      <c r="R3600" s="10" t="s">
        <v>8315</v>
      </c>
      <c r="S3600" t="s">
        <v>8316</v>
      </c>
      <c r="T3600">
        <f t="shared" si="287"/>
        <v>104</v>
      </c>
      <c r="U3600">
        <f t="shared" si="288"/>
        <v>52</v>
      </c>
    </row>
    <row r="3601" spans="1:21" ht="43.5" x14ac:dyDescent="0.35">
      <c r="A3601">
        <v>4111</v>
      </c>
      <c r="B3601" s="3" t="s">
        <v>4107</v>
      </c>
      <c r="C3601" s="3" t="s">
        <v>8214</v>
      </c>
      <c r="D3601" s="6">
        <v>3000</v>
      </c>
      <c r="E3601" s="8">
        <v>94</v>
      </c>
      <c r="F3601" t="s">
        <v>8220</v>
      </c>
      <c r="G3601" t="s">
        <v>8223</v>
      </c>
      <c r="H3601" t="s">
        <v>8245</v>
      </c>
      <c r="I3601">
        <v>1424747740</v>
      </c>
      <c r="J3601">
        <v>1422155740</v>
      </c>
      <c r="K3601" s="14">
        <f t="shared" si="285"/>
        <v>42029.135879629626</v>
      </c>
      <c r="L3601" s="13">
        <f t="shared" si="284"/>
        <v>2015</v>
      </c>
      <c r="M3601" s="14">
        <f t="shared" si="286"/>
        <v>42059.135879629626</v>
      </c>
      <c r="N3601" t="b">
        <v>0</v>
      </c>
      <c r="O3601">
        <v>6</v>
      </c>
      <c r="P3601" t="b">
        <v>0</v>
      </c>
      <c r="Q3601" t="s">
        <v>8269</v>
      </c>
      <c r="R3601" s="10" t="s">
        <v>8315</v>
      </c>
      <c r="S3601" t="s">
        <v>8316</v>
      </c>
      <c r="T3601">
        <f t="shared" si="287"/>
        <v>3</v>
      </c>
      <c r="U3601">
        <f t="shared" si="288"/>
        <v>15.67</v>
      </c>
    </row>
    <row r="3602" spans="1:21" ht="43.5" x14ac:dyDescent="0.35">
      <c r="A3602">
        <v>3315</v>
      </c>
      <c r="B3602" s="3" t="s">
        <v>3315</v>
      </c>
      <c r="C3602" s="3" t="s">
        <v>7425</v>
      </c>
      <c r="D3602" s="6">
        <v>4000</v>
      </c>
      <c r="E3602" s="8">
        <v>4400</v>
      </c>
      <c r="F3602" t="s">
        <v>8218</v>
      </c>
      <c r="G3602" t="s">
        <v>8224</v>
      </c>
      <c r="H3602" t="s">
        <v>8246</v>
      </c>
      <c r="I3602">
        <v>1462519041</v>
      </c>
      <c r="J3602">
        <v>1459927041</v>
      </c>
      <c r="K3602" s="14">
        <f t="shared" si="285"/>
        <v>42466.303715277783</v>
      </c>
      <c r="L3602" s="13">
        <f t="shared" si="284"/>
        <v>2016</v>
      </c>
      <c r="M3602" s="14">
        <f t="shared" si="286"/>
        <v>42496.303715277783</v>
      </c>
      <c r="N3602" t="b">
        <v>0</v>
      </c>
      <c r="O3602">
        <v>89</v>
      </c>
      <c r="P3602" t="b">
        <v>1</v>
      </c>
      <c r="Q3602" t="s">
        <v>8269</v>
      </c>
      <c r="R3602" s="10" t="s">
        <v>8315</v>
      </c>
      <c r="S3602" t="s">
        <v>8316</v>
      </c>
      <c r="T3602">
        <f t="shared" si="287"/>
        <v>110</v>
      </c>
      <c r="U3602">
        <f t="shared" si="288"/>
        <v>49.44</v>
      </c>
    </row>
    <row r="3603" spans="1:21" ht="58" x14ac:dyDescent="0.35">
      <c r="A3603">
        <v>3602</v>
      </c>
      <c r="B3603" s="3" t="s">
        <v>3601</v>
      </c>
      <c r="C3603" s="3" t="s">
        <v>7712</v>
      </c>
      <c r="D3603" s="6">
        <v>4000</v>
      </c>
      <c r="E3603" s="8">
        <v>4002</v>
      </c>
      <c r="F3603" t="s">
        <v>8218</v>
      </c>
      <c r="G3603" t="s">
        <v>8223</v>
      </c>
      <c r="H3603" t="s">
        <v>8245</v>
      </c>
      <c r="I3603">
        <v>1463520479</v>
      </c>
      <c r="J3603">
        <v>1458336479</v>
      </c>
      <c r="K3603" s="14">
        <f t="shared" si="285"/>
        <v>42447.894432870366</v>
      </c>
      <c r="L3603" s="13">
        <f t="shared" si="284"/>
        <v>2016</v>
      </c>
      <c r="M3603" s="14">
        <f t="shared" si="286"/>
        <v>42507.894432870366</v>
      </c>
      <c r="N3603" t="b">
        <v>0</v>
      </c>
      <c r="O3603">
        <v>49</v>
      </c>
      <c r="P3603" t="b">
        <v>1</v>
      </c>
      <c r="Q3603" t="s">
        <v>8269</v>
      </c>
      <c r="R3603" s="10" t="s">
        <v>8315</v>
      </c>
      <c r="S3603" t="s">
        <v>8316</v>
      </c>
      <c r="T3603">
        <f t="shared" si="287"/>
        <v>100</v>
      </c>
      <c r="U3603">
        <f t="shared" si="288"/>
        <v>81.67</v>
      </c>
    </row>
    <row r="3604" spans="1:21" ht="29" x14ac:dyDescent="0.35">
      <c r="A3604">
        <v>3371</v>
      </c>
      <c r="B3604" s="3" t="s">
        <v>3370</v>
      </c>
      <c r="C3604" s="3" t="s">
        <v>7481</v>
      </c>
      <c r="D3604" s="6">
        <v>200</v>
      </c>
      <c r="E3604" s="8">
        <v>277</v>
      </c>
      <c r="F3604" t="s">
        <v>8218</v>
      </c>
      <c r="G3604" t="s">
        <v>8223</v>
      </c>
      <c r="H3604" t="s">
        <v>8245</v>
      </c>
      <c r="I3604">
        <v>1449089965</v>
      </c>
      <c r="J3604">
        <v>1446670765</v>
      </c>
      <c r="K3604" s="14">
        <f t="shared" si="285"/>
        <v>42312.874594907407</v>
      </c>
      <c r="L3604" s="13">
        <f t="shared" si="284"/>
        <v>2015</v>
      </c>
      <c r="M3604" s="14">
        <f t="shared" si="286"/>
        <v>42340.874594907407</v>
      </c>
      <c r="N3604" t="b">
        <v>0</v>
      </c>
      <c r="O3604">
        <v>9</v>
      </c>
      <c r="P3604" t="b">
        <v>1</v>
      </c>
      <c r="Q3604" t="s">
        <v>8269</v>
      </c>
      <c r="R3604" s="10" t="s">
        <v>8315</v>
      </c>
      <c r="S3604" t="s">
        <v>8316</v>
      </c>
      <c r="T3604">
        <f t="shared" si="287"/>
        <v>139</v>
      </c>
      <c r="U3604">
        <f t="shared" si="288"/>
        <v>30.78</v>
      </c>
    </row>
    <row r="3605" spans="1:21" x14ac:dyDescent="0.35">
      <c r="A3605">
        <v>2893</v>
      </c>
      <c r="B3605" s="3" t="s">
        <v>2893</v>
      </c>
      <c r="C3605" s="3" t="s">
        <v>7003</v>
      </c>
      <c r="D3605" s="6">
        <v>5000</v>
      </c>
      <c r="E3605" s="8">
        <v>25</v>
      </c>
      <c r="F3605" t="s">
        <v>8220</v>
      </c>
      <c r="G3605" t="s">
        <v>8223</v>
      </c>
      <c r="H3605" t="s">
        <v>8245</v>
      </c>
      <c r="I3605">
        <v>1420768800</v>
      </c>
      <c r="J3605">
        <v>1415644395</v>
      </c>
      <c r="K3605" s="14">
        <f t="shared" si="285"/>
        <v>41953.773090277777</v>
      </c>
      <c r="L3605" s="13">
        <f t="shared" si="284"/>
        <v>2014</v>
      </c>
      <c r="M3605" s="14">
        <f t="shared" si="286"/>
        <v>42013.083333333328</v>
      </c>
      <c r="N3605" t="b">
        <v>0</v>
      </c>
      <c r="O3605">
        <v>2</v>
      </c>
      <c r="P3605" t="b">
        <v>0</v>
      </c>
      <c r="Q3605" t="s">
        <v>8269</v>
      </c>
      <c r="R3605" s="10" t="s">
        <v>8315</v>
      </c>
      <c r="S3605" t="s">
        <v>8316</v>
      </c>
      <c r="T3605">
        <f t="shared" si="287"/>
        <v>1</v>
      </c>
      <c r="U3605">
        <f t="shared" si="288"/>
        <v>12.5</v>
      </c>
    </row>
    <row r="3606" spans="1:21" ht="58" x14ac:dyDescent="0.35">
      <c r="A3606">
        <v>3140</v>
      </c>
      <c r="B3606" s="3" t="s">
        <v>3140</v>
      </c>
      <c r="C3606" s="3" t="s">
        <v>7250</v>
      </c>
      <c r="D3606" s="6">
        <v>10000</v>
      </c>
      <c r="E3606" s="8">
        <v>96</v>
      </c>
      <c r="F3606" t="s">
        <v>8221</v>
      </c>
      <c r="G3606" t="s">
        <v>8229</v>
      </c>
      <c r="H3606" t="s">
        <v>8248</v>
      </c>
      <c r="I3606">
        <v>1491581703</v>
      </c>
      <c r="J3606">
        <v>1488993303</v>
      </c>
      <c r="K3606" s="14">
        <f t="shared" si="285"/>
        <v>42802.718784722223</v>
      </c>
      <c r="L3606" s="13">
        <f t="shared" si="284"/>
        <v>2017</v>
      </c>
      <c r="M3606" s="14">
        <f t="shared" si="286"/>
        <v>42832.677118055552</v>
      </c>
      <c r="N3606" t="b">
        <v>0</v>
      </c>
      <c r="O3606">
        <v>4</v>
      </c>
      <c r="P3606" t="b">
        <v>0</v>
      </c>
      <c r="Q3606" t="s">
        <v>8269</v>
      </c>
      <c r="R3606" s="10" t="s">
        <v>8315</v>
      </c>
      <c r="S3606" t="s">
        <v>8316</v>
      </c>
      <c r="T3606">
        <f t="shared" si="287"/>
        <v>1</v>
      </c>
      <c r="U3606">
        <f t="shared" si="288"/>
        <v>24</v>
      </c>
    </row>
    <row r="3607" spans="1:21" ht="43.5" x14ac:dyDescent="0.35">
      <c r="A3607">
        <v>3234</v>
      </c>
      <c r="B3607" s="3" t="s">
        <v>3234</v>
      </c>
      <c r="C3607" s="3" t="s">
        <v>7344</v>
      </c>
      <c r="D3607" s="6">
        <v>4000</v>
      </c>
      <c r="E3607" s="8">
        <v>4015.71</v>
      </c>
      <c r="F3607" t="s">
        <v>8218</v>
      </c>
      <c r="G3607" t="s">
        <v>8224</v>
      </c>
      <c r="H3607" t="s">
        <v>8246</v>
      </c>
      <c r="I3607">
        <v>1485991860</v>
      </c>
      <c r="J3607">
        <v>1483124208</v>
      </c>
      <c r="K3607" s="14">
        <f t="shared" si="285"/>
        <v>42734.789444444439</v>
      </c>
      <c r="L3607" s="13">
        <f t="shared" si="284"/>
        <v>2016</v>
      </c>
      <c r="M3607" s="14">
        <f t="shared" si="286"/>
        <v>42767.979861111111</v>
      </c>
      <c r="N3607" t="b">
        <v>0</v>
      </c>
      <c r="O3607">
        <v>115</v>
      </c>
      <c r="P3607" t="b">
        <v>1</v>
      </c>
      <c r="Q3607" t="s">
        <v>8269</v>
      </c>
      <c r="R3607" s="10" t="s">
        <v>8315</v>
      </c>
      <c r="S3607" t="s">
        <v>8316</v>
      </c>
      <c r="T3607">
        <f t="shared" si="287"/>
        <v>100</v>
      </c>
      <c r="U3607">
        <f t="shared" si="288"/>
        <v>34.92</v>
      </c>
    </row>
    <row r="3608" spans="1:21" ht="58" x14ac:dyDescent="0.35">
      <c r="A3608">
        <v>3496</v>
      </c>
      <c r="B3608" s="3" t="s">
        <v>3495</v>
      </c>
      <c r="C3608" s="3" t="s">
        <v>7606</v>
      </c>
      <c r="D3608" s="6">
        <v>3000</v>
      </c>
      <c r="E3608" s="8">
        <v>3732</v>
      </c>
      <c r="F3608" t="s">
        <v>8218</v>
      </c>
      <c r="G3608" t="s">
        <v>8223</v>
      </c>
      <c r="H3608" t="s">
        <v>8245</v>
      </c>
      <c r="I3608">
        <v>1473625166</v>
      </c>
      <c r="J3608">
        <v>1470169166</v>
      </c>
      <c r="K3608" s="14">
        <f t="shared" si="285"/>
        <v>42584.846828703703</v>
      </c>
      <c r="L3608" s="13">
        <f t="shared" si="284"/>
        <v>2016</v>
      </c>
      <c r="M3608" s="14">
        <f t="shared" si="286"/>
        <v>42624.846828703703</v>
      </c>
      <c r="N3608" t="b">
        <v>0</v>
      </c>
      <c r="O3608">
        <v>78</v>
      </c>
      <c r="P3608" t="b">
        <v>1</v>
      </c>
      <c r="Q3608" t="s">
        <v>8269</v>
      </c>
      <c r="R3608" s="10" t="s">
        <v>8315</v>
      </c>
      <c r="S3608" t="s">
        <v>8316</v>
      </c>
      <c r="T3608">
        <f t="shared" si="287"/>
        <v>124</v>
      </c>
      <c r="U3608">
        <f t="shared" si="288"/>
        <v>47.85</v>
      </c>
    </row>
    <row r="3609" spans="1:21" ht="43.5" x14ac:dyDescent="0.35">
      <c r="A3609">
        <v>3829</v>
      </c>
      <c r="B3609" s="3" t="s">
        <v>3826</v>
      </c>
      <c r="C3609" s="3" t="s">
        <v>7938</v>
      </c>
      <c r="D3609" s="6">
        <v>500</v>
      </c>
      <c r="E3609" s="8">
        <v>501</v>
      </c>
      <c r="F3609" t="s">
        <v>8218</v>
      </c>
      <c r="G3609" t="s">
        <v>8223</v>
      </c>
      <c r="H3609" t="s">
        <v>8245</v>
      </c>
      <c r="I3609">
        <v>1472676371</v>
      </c>
      <c r="J3609">
        <v>1470948371</v>
      </c>
      <c r="K3609" s="14">
        <f t="shared" si="285"/>
        <v>42593.865405092598</v>
      </c>
      <c r="L3609" s="13">
        <f t="shared" si="284"/>
        <v>2016</v>
      </c>
      <c r="M3609" s="14">
        <f t="shared" si="286"/>
        <v>42613.865405092598</v>
      </c>
      <c r="N3609" t="b">
        <v>0</v>
      </c>
      <c r="O3609">
        <v>8</v>
      </c>
      <c r="P3609" t="b">
        <v>1</v>
      </c>
      <c r="Q3609" t="s">
        <v>8269</v>
      </c>
      <c r="R3609" s="10" t="s">
        <v>8315</v>
      </c>
      <c r="S3609" t="s">
        <v>8316</v>
      </c>
      <c r="T3609">
        <f t="shared" si="287"/>
        <v>100</v>
      </c>
      <c r="U3609">
        <f t="shared" si="288"/>
        <v>62.63</v>
      </c>
    </row>
    <row r="3610" spans="1:21" ht="43.5" x14ac:dyDescent="0.35">
      <c r="A3610">
        <v>3312</v>
      </c>
      <c r="B3610" s="3" t="s">
        <v>3312</v>
      </c>
      <c r="C3610" s="3" t="s">
        <v>7422</v>
      </c>
      <c r="D3610" s="6">
        <v>2500</v>
      </c>
      <c r="E3610" s="8">
        <v>2501</v>
      </c>
      <c r="F3610" t="s">
        <v>8218</v>
      </c>
      <c r="G3610" t="s">
        <v>8223</v>
      </c>
      <c r="H3610" t="s">
        <v>8245</v>
      </c>
      <c r="I3610">
        <v>1478901600</v>
      </c>
      <c r="J3610">
        <v>1477077946</v>
      </c>
      <c r="K3610" s="14">
        <f t="shared" si="285"/>
        <v>42664.809560185182</v>
      </c>
      <c r="L3610" s="13">
        <f t="shared" si="284"/>
        <v>2016</v>
      </c>
      <c r="M3610" s="14">
        <f t="shared" si="286"/>
        <v>42685.916666666672</v>
      </c>
      <c r="N3610" t="b">
        <v>0</v>
      </c>
      <c r="O3610">
        <v>41</v>
      </c>
      <c r="P3610" t="b">
        <v>1</v>
      </c>
      <c r="Q3610" t="s">
        <v>8269</v>
      </c>
      <c r="R3610" s="10" t="s">
        <v>8315</v>
      </c>
      <c r="S3610" t="s">
        <v>8316</v>
      </c>
      <c r="T3610">
        <f t="shared" si="287"/>
        <v>100</v>
      </c>
      <c r="U3610">
        <f t="shared" si="288"/>
        <v>61</v>
      </c>
    </row>
    <row r="3611" spans="1:21" ht="29" x14ac:dyDescent="0.35">
      <c r="A3611">
        <v>3137</v>
      </c>
      <c r="B3611" s="3" t="s">
        <v>3137</v>
      </c>
      <c r="C3611" s="3" t="s">
        <v>7247</v>
      </c>
      <c r="D3611" s="6">
        <v>1500</v>
      </c>
      <c r="E3611" s="8">
        <v>50</v>
      </c>
      <c r="F3611" t="s">
        <v>8221</v>
      </c>
      <c r="G3611" t="s">
        <v>8223</v>
      </c>
      <c r="H3611" t="s">
        <v>8245</v>
      </c>
      <c r="I3611">
        <v>1493838720</v>
      </c>
      <c r="J3611">
        <v>1489439669</v>
      </c>
      <c r="K3611" s="14">
        <f t="shared" si="285"/>
        <v>42807.885057870371</v>
      </c>
      <c r="L3611" s="13">
        <f t="shared" si="284"/>
        <v>2017</v>
      </c>
      <c r="M3611" s="14">
        <f t="shared" si="286"/>
        <v>42858.8</v>
      </c>
      <c r="N3611" t="b">
        <v>0</v>
      </c>
      <c r="O3611">
        <v>1</v>
      </c>
      <c r="P3611" t="b">
        <v>0</v>
      </c>
      <c r="Q3611" t="s">
        <v>8269</v>
      </c>
      <c r="R3611" s="10" t="s">
        <v>8315</v>
      </c>
      <c r="S3611" t="s">
        <v>8316</v>
      </c>
      <c r="T3611">
        <f t="shared" si="287"/>
        <v>3</v>
      </c>
      <c r="U3611">
        <f t="shared" si="288"/>
        <v>50</v>
      </c>
    </row>
    <row r="3612" spans="1:21" ht="43.5" x14ac:dyDescent="0.35">
      <c r="A3612">
        <v>3301</v>
      </c>
      <c r="B3612" s="3" t="s">
        <v>3301</v>
      </c>
      <c r="C3612" s="3" t="s">
        <v>7411</v>
      </c>
      <c r="D3612" s="6">
        <v>3000</v>
      </c>
      <c r="E3612" s="8">
        <v>4004</v>
      </c>
      <c r="F3612" t="s">
        <v>8218</v>
      </c>
      <c r="G3612" t="s">
        <v>8223</v>
      </c>
      <c r="H3612" t="s">
        <v>8245</v>
      </c>
      <c r="I3612">
        <v>1470034740</v>
      </c>
      <c r="J3612">
        <v>1466185176</v>
      </c>
      <c r="K3612" s="14">
        <f t="shared" si="285"/>
        <v>42538.73583333334</v>
      </c>
      <c r="L3612" s="13">
        <f t="shared" si="284"/>
        <v>2016</v>
      </c>
      <c r="M3612" s="14">
        <f t="shared" si="286"/>
        <v>42583.290972222225</v>
      </c>
      <c r="N3612" t="b">
        <v>0</v>
      </c>
      <c r="O3612">
        <v>70</v>
      </c>
      <c r="P3612" t="b">
        <v>1</v>
      </c>
      <c r="Q3612" t="s">
        <v>8269</v>
      </c>
      <c r="R3612" s="10" t="s">
        <v>8315</v>
      </c>
      <c r="S3612" t="s">
        <v>8316</v>
      </c>
      <c r="T3612">
        <f t="shared" si="287"/>
        <v>133</v>
      </c>
      <c r="U3612">
        <f t="shared" si="288"/>
        <v>57.2</v>
      </c>
    </row>
    <row r="3613" spans="1:21" ht="43.5" x14ac:dyDescent="0.35">
      <c r="A3613">
        <v>2875</v>
      </c>
      <c r="B3613" s="3" t="s">
        <v>2875</v>
      </c>
      <c r="C3613" s="3" t="s">
        <v>6985</v>
      </c>
      <c r="D3613" s="6">
        <v>20000</v>
      </c>
      <c r="E3613" s="8">
        <v>7</v>
      </c>
      <c r="F3613" t="s">
        <v>8220</v>
      </c>
      <c r="G3613" t="s">
        <v>8223</v>
      </c>
      <c r="H3613" t="s">
        <v>8245</v>
      </c>
      <c r="I3613">
        <v>1462417493</v>
      </c>
      <c r="J3613">
        <v>1459825493</v>
      </c>
      <c r="K3613" s="14">
        <f t="shared" si="285"/>
        <v>42465.128391203703</v>
      </c>
      <c r="L3613" s="13">
        <f t="shared" si="284"/>
        <v>2016</v>
      </c>
      <c r="M3613" s="14">
        <f t="shared" si="286"/>
        <v>42495.128391203703</v>
      </c>
      <c r="N3613" t="b">
        <v>0</v>
      </c>
      <c r="O3613">
        <v>3</v>
      </c>
      <c r="P3613" t="b">
        <v>0</v>
      </c>
      <c r="Q3613" t="s">
        <v>8269</v>
      </c>
      <c r="R3613" s="10" t="s">
        <v>8315</v>
      </c>
      <c r="S3613" t="s">
        <v>8316</v>
      </c>
      <c r="T3613">
        <f t="shared" si="287"/>
        <v>0</v>
      </c>
      <c r="U3613">
        <f t="shared" si="288"/>
        <v>2.33</v>
      </c>
    </row>
    <row r="3614" spans="1:21" ht="43.5" x14ac:dyDescent="0.35">
      <c r="A3614">
        <v>3852</v>
      </c>
      <c r="B3614" s="3" t="s">
        <v>3849</v>
      </c>
      <c r="C3614" s="3" t="s">
        <v>7961</v>
      </c>
      <c r="D3614" s="6">
        <v>10000</v>
      </c>
      <c r="E3614" s="8">
        <v>20</v>
      </c>
      <c r="F3614" t="s">
        <v>8220</v>
      </c>
      <c r="G3614" t="s">
        <v>8223</v>
      </c>
      <c r="H3614" t="s">
        <v>8245</v>
      </c>
      <c r="I3614">
        <v>1427427276</v>
      </c>
      <c r="J3614">
        <v>1425270876</v>
      </c>
      <c r="K3614" s="14">
        <f t="shared" si="285"/>
        <v>42065.190694444449</v>
      </c>
      <c r="L3614" s="13">
        <f t="shared" si="284"/>
        <v>2015</v>
      </c>
      <c r="M3614" s="14">
        <f t="shared" si="286"/>
        <v>42090.149027777778</v>
      </c>
      <c r="N3614" t="b">
        <v>0</v>
      </c>
      <c r="O3614">
        <v>2</v>
      </c>
      <c r="P3614" t="b">
        <v>0</v>
      </c>
      <c r="Q3614" t="s">
        <v>8269</v>
      </c>
      <c r="R3614" s="10" t="s">
        <v>8315</v>
      </c>
      <c r="S3614" t="s">
        <v>8316</v>
      </c>
      <c r="T3614">
        <f t="shared" si="287"/>
        <v>0</v>
      </c>
      <c r="U3614">
        <f t="shared" si="288"/>
        <v>10</v>
      </c>
    </row>
    <row r="3615" spans="1:21" ht="43.5" x14ac:dyDescent="0.35">
      <c r="A3615">
        <v>3508</v>
      </c>
      <c r="B3615" s="3" t="s">
        <v>3507</v>
      </c>
      <c r="C3615" s="3" t="s">
        <v>7618</v>
      </c>
      <c r="D3615" s="6">
        <v>100</v>
      </c>
      <c r="E3615" s="8">
        <v>180</v>
      </c>
      <c r="F3615" t="s">
        <v>8218</v>
      </c>
      <c r="G3615" t="s">
        <v>8224</v>
      </c>
      <c r="H3615" t="s">
        <v>8246</v>
      </c>
      <c r="I3615">
        <v>1462914000</v>
      </c>
      <c r="J3615">
        <v>1460914253</v>
      </c>
      <c r="K3615" s="14">
        <f t="shared" si="285"/>
        <v>42477.729780092588</v>
      </c>
      <c r="L3615" s="13">
        <f t="shared" si="284"/>
        <v>2016</v>
      </c>
      <c r="M3615" s="14">
        <f t="shared" si="286"/>
        <v>42500.875</v>
      </c>
      <c r="N3615" t="b">
        <v>0</v>
      </c>
      <c r="O3615">
        <v>15</v>
      </c>
      <c r="P3615" t="b">
        <v>1</v>
      </c>
      <c r="Q3615" t="s">
        <v>8269</v>
      </c>
      <c r="R3615" s="10" t="s">
        <v>8315</v>
      </c>
      <c r="S3615" t="s">
        <v>8316</v>
      </c>
      <c r="T3615">
        <f t="shared" si="287"/>
        <v>180</v>
      </c>
      <c r="U3615">
        <f t="shared" si="288"/>
        <v>12</v>
      </c>
    </row>
    <row r="3616" spans="1:21" ht="43.5" x14ac:dyDescent="0.35">
      <c r="A3616">
        <v>3810</v>
      </c>
      <c r="B3616" s="3" t="s">
        <v>3807</v>
      </c>
      <c r="C3616" s="3" t="s">
        <v>7920</v>
      </c>
      <c r="D3616" s="6">
        <v>1500</v>
      </c>
      <c r="E3616" s="8">
        <v>1826</v>
      </c>
      <c r="F3616" t="s">
        <v>8218</v>
      </c>
      <c r="G3616" t="s">
        <v>8223</v>
      </c>
      <c r="H3616" t="s">
        <v>8245</v>
      </c>
      <c r="I3616">
        <v>1426965758</v>
      </c>
      <c r="J3616">
        <v>1424377358</v>
      </c>
      <c r="K3616" s="14">
        <f t="shared" si="285"/>
        <v>42054.849050925928</v>
      </c>
      <c r="L3616" s="13">
        <f t="shared" si="284"/>
        <v>2015</v>
      </c>
      <c r="M3616" s="14">
        <f t="shared" si="286"/>
        <v>42084.807384259257</v>
      </c>
      <c r="N3616" t="b">
        <v>0</v>
      </c>
      <c r="O3616">
        <v>26</v>
      </c>
      <c r="P3616" t="b">
        <v>1</v>
      </c>
      <c r="Q3616" t="s">
        <v>8269</v>
      </c>
      <c r="R3616" s="10" t="s">
        <v>8315</v>
      </c>
      <c r="S3616" t="s">
        <v>8316</v>
      </c>
      <c r="T3616">
        <f t="shared" si="287"/>
        <v>122</v>
      </c>
      <c r="U3616">
        <f t="shared" si="288"/>
        <v>70.23</v>
      </c>
    </row>
    <row r="3617" spans="1:21" ht="58" x14ac:dyDescent="0.35">
      <c r="A3617">
        <v>3176</v>
      </c>
      <c r="B3617" s="3" t="s">
        <v>3176</v>
      </c>
      <c r="C3617" s="3" t="s">
        <v>7286</v>
      </c>
      <c r="D3617" s="6">
        <v>1900</v>
      </c>
      <c r="E3617" s="8">
        <v>2182</v>
      </c>
      <c r="F3617" t="s">
        <v>8218</v>
      </c>
      <c r="G3617" t="s">
        <v>8223</v>
      </c>
      <c r="H3617" t="s">
        <v>8245</v>
      </c>
      <c r="I3617">
        <v>1376838000</v>
      </c>
      <c r="J3617">
        <v>1374531631</v>
      </c>
      <c r="K3617" s="14">
        <f t="shared" si="285"/>
        <v>41477.930914351848</v>
      </c>
      <c r="L3617" s="13">
        <f t="shared" si="284"/>
        <v>2013</v>
      </c>
      <c r="M3617" s="14">
        <f t="shared" si="286"/>
        <v>41504.625</v>
      </c>
      <c r="N3617" t="b">
        <v>1</v>
      </c>
      <c r="O3617">
        <v>55</v>
      </c>
      <c r="P3617" t="b">
        <v>1</v>
      </c>
      <c r="Q3617" t="s">
        <v>8269</v>
      </c>
      <c r="R3617" s="10" t="s">
        <v>8315</v>
      </c>
      <c r="S3617" t="s">
        <v>8316</v>
      </c>
      <c r="T3617">
        <f t="shared" si="287"/>
        <v>115</v>
      </c>
      <c r="U3617">
        <f t="shared" si="288"/>
        <v>39.67</v>
      </c>
    </row>
    <row r="3618" spans="1:21" ht="43.5" x14ac:dyDescent="0.35">
      <c r="A3618">
        <v>3917</v>
      </c>
      <c r="B3618" s="3" t="s">
        <v>3914</v>
      </c>
      <c r="C3618" s="3" t="s">
        <v>8025</v>
      </c>
      <c r="D3618" s="6">
        <v>3500</v>
      </c>
      <c r="E3618" s="8">
        <v>10</v>
      </c>
      <c r="F3618" t="s">
        <v>8220</v>
      </c>
      <c r="G3618" t="s">
        <v>8224</v>
      </c>
      <c r="H3618" t="s">
        <v>8246</v>
      </c>
      <c r="I3618">
        <v>1410439161</v>
      </c>
      <c r="J3618">
        <v>1407847161</v>
      </c>
      <c r="K3618" s="14">
        <f t="shared" si="285"/>
        <v>41863.527326388888</v>
      </c>
      <c r="L3618" s="13">
        <f t="shared" si="284"/>
        <v>2014</v>
      </c>
      <c r="M3618" s="14">
        <f t="shared" si="286"/>
        <v>41893.527326388888</v>
      </c>
      <c r="N3618" t="b">
        <v>0</v>
      </c>
      <c r="O3618">
        <v>1</v>
      </c>
      <c r="P3618" t="b">
        <v>0</v>
      </c>
      <c r="Q3618" t="s">
        <v>8269</v>
      </c>
      <c r="R3618" s="10" t="s">
        <v>8315</v>
      </c>
      <c r="S3618" t="s">
        <v>8316</v>
      </c>
      <c r="T3618">
        <f t="shared" si="287"/>
        <v>0</v>
      </c>
      <c r="U3618">
        <f t="shared" si="288"/>
        <v>10</v>
      </c>
    </row>
    <row r="3619" spans="1:21" ht="43.5" x14ac:dyDescent="0.35">
      <c r="A3619">
        <v>2850</v>
      </c>
      <c r="B3619" s="3" t="s">
        <v>2850</v>
      </c>
      <c r="C3619" s="3" t="s">
        <v>6960</v>
      </c>
      <c r="D3619" s="6">
        <v>8000</v>
      </c>
      <c r="E3619" s="8">
        <v>311</v>
      </c>
      <c r="F3619" t="s">
        <v>8220</v>
      </c>
      <c r="G3619" t="s">
        <v>8223</v>
      </c>
      <c r="H3619" t="s">
        <v>8245</v>
      </c>
      <c r="I3619">
        <v>1409962211</v>
      </c>
      <c r="J3619">
        <v>1407370211</v>
      </c>
      <c r="K3619" s="14">
        <f t="shared" si="285"/>
        <v>41858.007071759261</v>
      </c>
      <c r="L3619" s="13">
        <f t="shared" si="284"/>
        <v>2014</v>
      </c>
      <c r="M3619" s="14">
        <f t="shared" si="286"/>
        <v>41888.007071759261</v>
      </c>
      <c r="N3619" t="b">
        <v>0</v>
      </c>
      <c r="O3619">
        <v>13</v>
      </c>
      <c r="P3619" t="b">
        <v>0</v>
      </c>
      <c r="Q3619" t="s">
        <v>8269</v>
      </c>
      <c r="R3619" s="10" t="s">
        <v>8315</v>
      </c>
      <c r="S3619" t="s">
        <v>8316</v>
      </c>
      <c r="T3619">
        <f t="shared" si="287"/>
        <v>4</v>
      </c>
      <c r="U3619">
        <f t="shared" si="288"/>
        <v>23.92</v>
      </c>
    </row>
    <row r="3620" spans="1:21" ht="58" x14ac:dyDescent="0.35">
      <c r="A3620">
        <v>3980</v>
      </c>
      <c r="B3620" s="3" t="s">
        <v>3977</v>
      </c>
      <c r="C3620" s="3" t="s">
        <v>8087</v>
      </c>
      <c r="D3620" s="6">
        <v>2500</v>
      </c>
      <c r="E3620" s="8">
        <v>450</v>
      </c>
      <c r="F3620" t="s">
        <v>8220</v>
      </c>
      <c r="G3620" t="s">
        <v>8223</v>
      </c>
      <c r="H3620" t="s">
        <v>8245</v>
      </c>
      <c r="I3620">
        <v>1404570147</v>
      </c>
      <c r="J3620">
        <v>1401978147</v>
      </c>
      <c r="K3620" s="14">
        <f t="shared" si="285"/>
        <v>41795.598923611113</v>
      </c>
      <c r="L3620" s="13">
        <f t="shared" si="284"/>
        <v>2014</v>
      </c>
      <c r="M3620" s="14">
        <f t="shared" si="286"/>
        <v>41825.598923611113</v>
      </c>
      <c r="N3620" t="b">
        <v>0</v>
      </c>
      <c r="O3620">
        <v>7</v>
      </c>
      <c r="P3620" t="b">
        <v>0</v>
      </c>
      <c r="Q3620" t="s">
        <v>8269</v>
      </c>
      <c r="R3620" s="10" t="s">
        <v>8315</v>
      </c>
      <c r="S3620" t="s">
        <v>8316</v>
      </c>
      <c r="T3620">
        <f t="shared" si="287"/>
        <v>18</v>
      </c>
      <c r="U3620">
        <f t="shared" si="288"/>
        <v>64.290000000000006</v>
      </c>
    </row>
    <row r="3621" spans="1:21" ht="29" x14ac:dyDescent="0.35">
      <c r="A3621">
        <v>3318</v>
      </c>
      <c r="B3621" s="3" t="s">
        <v>3318</v>
      </c>
      <c r="C3621" s="3" t="s">
        <v>7428</v>
      </c>
      <c r="D3621" s="6">
        <v>2000</v>
      </c>
      <c r="E3621" s="8">
        <v>2512</v>
      </c>
      <c r="F3621" t="s">
        <v>8218</v>
      </c>
      <c r="G3621" t="s">
        <v>8228</v>
      </c>
      <c r="H3621" t="s">
        <v>8250</v>
      </c>
      <c r="I3621">
        <v>1460341800</v>
      </c>
      <c r="J3621">
        <v>1456902893</v>
      </c>
      <c r="K3621" s="14">
        <f t="shared" si="285"/>
        <v>42431.302002314813</v>
      </c>
      <c r="L3621" s="13">
        <f t="shared" si="284"/>
        <v>2016</v>
      </c>
      <c r="M3621" s="14">
        <f t="shared" si="286"/>
        <v>42471.104166666672</v>
      </c>
      <c r="N3621" t="b">
        <v>0</v>
      </c>
      <c r="O3621">
        <v>32</v>
      </c>
      <c r="P3621" t="b">
        <v>1</v>
      </c>
      <c r="Q3621" t="s">
        <v>8269</v>
      </c>
      <c r="R3621" s="10" t="s">
        <v>8315</v>
      </c>
      <c r="S3621" t="s">
        <v>8316</v>
      </c>
      <c r="T3621">
        <f t="shared" si="287"/>
        <v>126</v>
      </c>
      <c r="U3621">
        <f t="shared" si="288"/>
        <v>78.5</v>
      </c>
    </row>
    <row r="3622" spans="1:21" ht="43.5" x14ac:dyDescent="0.35">
      <c r="A3622">
        <v>3378</v>
      </c>
      <c r="B3622" s="3" t="s">
        <v>3377</v>
      </c>
      <c r="C3622" s="3" t="s">
        <v>7488</v>
      </c>
      <c r="D3622" s="6">
        <v>550</v>
      </c>
      <c r="E3622" s="8">
        <v>592</v>
      </c>
      <c r="F3622" t="s">
        <v>8218</v>
      </c>
      <c r="G3622" t="s">
        <v>8224</v>
      </c>
      <c r="H3622" t="s">
        <v>8246</v>
      </c>
      <c r="I3622">
        <v>1409490480</v>
      </c>
      <c r="J3622">
        <v>1407400306</v>
      </c>
      <c r="K3622" s="14">
        <f t="shared" si="285"/>
        <v>41858.355393518519</v>
      </c>
      <c r="L3622" s="13">
        <f t="shared" si="284"/>
        <v>2014</v>
      </c>
      <c r="M3622" s="14">
        <f t="shared" si="286"/>
        <v>41882.547222222223</v>
      </c>
      <c r="N3622" t="b">
        <v>0</v>
      </c>
      <c r="O3622">
        <v>21</v>
      </c>
      <c r="P3622" t="b">
        <v>1</v>
      </c>
      <c r="Q3622" t="s">
        <v>8269</v>
      </c>
      <c r="R3622" s="10" t="s">
        <v>8315</v>
      </c>
      <c r="S3622" t="s">
        <v>8316</v>
      </c>
      <c r="T3622">
        <f t="shared" si="287"/>
        <v>108</v>
      </c>
      <c r="U3622">
        <f t="shared" si="288"/>
        <v>28.19</v>
      </c>
    </row>
    <row r="3623" spans="1:21" ht="43.5" x14ac:dyDescent="0.35">
      <c r="A3623">
        <v>3245</v>
      </c>
      <c r="B3623" s="3" t="s">
        <v>3245</v>
      </c>
      <c r="C3623" s="3" t="s">
        <v>7355</v>
      </c>
      <c r="D3623" s="6">
        <v>21000</v>
      </c>
      <c r="E3623" s="8">
        <v>21904</v>
      </c>
      <c r="F3623" t="s">
        <v>8218</v>
      </c>
      <c r="G3623" t="s">
        <v>8223</v>
      </c>
      <c r="H3623" t="s">
        <v>8245</v>
      </c>
      <c r="I3623">
        <v>1434074400</v>
      </c>
      <c r="J3623">
        <v>1431354258</v>
      </c>
      <c r="K3623" s="14">
        <f t="shared" si="285"/>
        <v>42135.60020833333</v>
      </c>
      <c r="L3623" s="13">
        <f t="shared" si="284"/>
        <v>2015</v>
      </c>
      <c r="M3623" s="14">
        <f t="shared" si="286"/>
        <v>42167.083333333328</v>
      </c>
      <c r="N3623" t="b">
        <v>0</v>
      </c>
      <c r="O3623">
        <v>270</v>
      </c>
      <c r="P3623" t="b">
        <v>1</v>
      </c>
      <c r="Q3623" t="s">
        <v>8269</v>
      </c>
      <c r="R3623" s="10" t="s">
        <v>8315</v>
      </c>
      <c r="S3623" t="s">
        <v>8316</v>
      </c>
      <c r="T3623">
        <f t="shared" si="287"/>
        <v>104</v>
      </c>
      <c r="U3623">
        <f t="shared" si="288"/>
        <v>81.13</v>
      </c>
    </row>
    <row r="3624" spans="1:21" ht="43.5" x14ac:dyDescent="0.35">
      <c r="A3624">
        <v>3420</v>
      </c>
      <c r="B3624" s="3" t="s">
        <v>3419</v>
      </c>
      <c r="C3624" s="3" t="s">
        <v>7530</v>
      </c>
      <c r="D3624" s="6">
        <v>700</v>
      </c>
      <c r="E3624" s="8">
        <v>966</v>
      </c>
      <c r="F3624" t="s">
        <v>8218</v>
      </c>
      <c r="G3624" t="s">
        <v>8224</v>
      </c>
      <c r="H3624" t="s">
        <v>8246</v>
      </c>
      <c r="I3624">
        <v>1455408000</v>
      </c>
      <c r="J3624">
        <v>1454638202</v>
      </c>
      <c r="K3624" s="14">
        <f t="shared" si="285"/>
        <v>42405.090300925927</v>
      </c>
      <c r="L3624" s="13">
        <f t="shared" si="284"/>
        <v>2016</v>
      </c>
      <c r="M3624" s="14">
        <f t="shared" si="286"/>
        <v>42414</v>
      </c>
      <c r="N3624" t="b">
        <v>0</v>
      </c>
      <c r="O3624">
        <v>34</v>
      </c>
      <c r="P3624" t="b">
        <v>1</v>
      </c>
      <c r="Q3624" t="s">
        <v>8269</v>
      </c>
      <c r="R3624" s="10" t="s">
        <v>8315</v>
      </c>
      <c r="S3624" t="s">
        <v>8316</v>
      </c>
      <c r="T3624">
        <f t="shared" si="287"/>
        <v>138</v>
      </c>
      <c r="U3624">
        <f t="shared" si="288"/>
        <v>28.41</v>
      </c>
    </row>
    <row r="3625" spans="1:21" ht="43.5" x14ac:dyDescent="0.35">
      <c r="A3625">
        <v>3670</v>
      </c>
      <c r="B3625" s="3" t="s">
        <v>3667</v>
      </c>
      <c r="C3625" s="3" t="s">
        <v>7780</v>
      </c>
      <c r="D3625" s="6">
        <v>220</v>
      </c>
      <c r="E3625" s="8">
        <v>241</v>
      </c>
      <c r="F3625" t="s">
        <v>8218</v>
      </c>
      <c r="G3625" t="s">
        <v>8224</v>
      </c>
      <c r="H3625" t="s">
        <v>8246</v>
      </c>
      <c r="I3625">
        <v>1433113200</v>
      </c>
      <c r="J3625">
        <v>1431951611</v>
      </c>
      <c r="K3625" s="14">
        <f t="shared" si="285"/>
        <v>42142.514016203699</v>
      </c>
      <c r="L3625" s="13">
        <f t="shared" si="284"/>
        <v>2015</v>
      </c>
      <c r="M3625" s="14">
        <f t="shared" si="286"/>
        <v>42155.958333333328</v>
      </c>
      <c r="N3625" t="b">
        <v>0</v>
      </c>
      <c r="O3625">
        <v>12</v>
      </c>
      <c r="P3625" t="b">
        <v>1</v>
      </c>
      <c r="Q3625" t="s">
        <v>8269</v>
      </c>
      <c r="R3625" s="10" t="s">
        <v>8315</v>
      </c>
      <c r="S3625" t="s">
        <v>8316</v>
      </c>
      <c r="T3625">
        <f t="shared" si="287"/>
        <v>110</v>
      </c>
      <c r="U3625">
        <f t="shared" si="288"/>
        <v>20.079999999999998</v>
      </c>
    </row>
    <row r="3626" spans="1:21" ht="43.5" x14ac:dyDescent="0.35">
      <c r="A3626">
        <v>3830</v>
      </c>
      <c r="B3626" s="3" t="s">
        <v>3827</v>
      </c>
      <c r="C3626" s="3" t="s">
        <v>7939</v>
      </c>
      <c r="D3626" s="6">
        <v>100</v>
      </c>
      <c r="E3626" s="8">
        <v>225</v>
      </c>
      <c r="F3626" t="s">
        <v>8218</v>
      </c>
      <c r="G3626" t="s">
        <v>8223</v>
      </c>
      <c r="H3626" t="s">
        <v>8245</v>
      </c>
      <c r="I3626">
        <v>1464371211</v>
      </c>
      <c r="J3626">
        <v>1463161611</v>
      </c>
      <c r="K3626" s="14">
        <f t="shared" si="285"/>
        <v>42503.740868055553</v>
      </c>
      <c r="L3626" s="13">
        <f t="shared" si="284"/>
        <v>2016</v>
      </c>
      <c r="M3626" s="14">
        <f t="shared" si="286"/>
        <v>42517.740868055553</v>
      </c>
      <c r="N3626" t="b">
        <v>0</v>
      </c>
      <c r="O3626">
        <v>3</v>
      </c>
      <c r="P3626" t="b">
        <v>1</v>
      </c>
      <c r="Q3626" t="s">
        <v>8269</v>
      </c>
      <c r="R3626" s="10" t="s">
        <v>8315</v>
      </c>
      <c r="S3626" t="s">
        <v>8316</v>
      </c>
      <c r="T3626">
        <f t="shared" si="287"/>
        <v>225</v>
      </c>
      <c r="U3626">
        <f t="shared" si="288"/>
        <v>75</v>
      </c>
    </row>
    <row r="3627" spans="1:21" ht="43.5" x14ac:dyDescent="0.35">
      <c r="A3627">
        <v>3867</v>
      </c>
      <c r="B3627" s="3" t="s">
        <v>3864</v>
      </c>
      <c r="C3627" s="3" t="s">
        <v>7976</v>
      </c>
      <c r="D3627" s="6">
        <v>2000</v>
      </c>
      <c r="E3627" s="8">
        <v>251</v>
      </c>
      <c r="F3627" t="s">
        <v>8220</v>
      </c>
      <c r="G3627" t="s">
        <v>8223</v>
      </c>
      <c r="H3627" t="s">
        <v>8245</v>
      </c>
      <c r="I3627">
        <v>1466278339</v>
      </c>
      <c r="J3627">
        <v>1463686339</v>
      </c>
      <c r="K3627" s="14">
        <f t="shared" si="285"/>
        <v>42509.814108796301</v>
      </c>
      <c r="L3627" s="13">
        <f t="shared" si="284"/>
        <v>2016</v>
      </c>
      <c r="M3627" s="14">
        <f t="shared" si="286"/>
        <v>42539.814108796301</v>
      </c>
      <c r="N3627" t="b">
        <v>0</v>
      </c>
      <c r="O3627">
        <v>5</v>
      </c>
      <c r="P3627" t="b">
        <v>0</v>
      </c>
      <c r="Q3627" t="s">
        <v>8269</v>
      </c>
      <c r="R3627" s="10" t="s">
        <v>8315</v>
      </c>
      <c r="S3627" t="s">
        <v>8316</v>
      </c>
      <c r="T3627">
        <f t="shared" si="287"/>
        <v>13</v>
      </c>
      <c r="U3627">
        <f t="shared" si="288"/>
        <v>50.2</v>
      </c>
    </row>
    <row r="3628" spans="1:21" ht="43.5" x14ac:dyDescent="0.35">
      <c r="A3628">
        <v>4107</v>
      </c>
      <c r="B3628" s="3" t="s">
        <v>4103</v>
      </c>
      <c r="C3628" s="3" t="s">
        <v>8210</v>
      </c>
      <c r="D3628" s="6">
        <v>2000</v>
      </c>
      <c r="E3628" s="8">
        <v>41</v>
      </c>
      <c r="F3628" t="s">
        <v>8220</v>
      </c>
      <c r="G3628" t="s">
        <v>8223</v>
      </c>
      <c r="H3628" t="s">
        <v>8245</v>
      </c>
      <c r="I3628">
        <v>1411596001</v>
      </c>
      <c r="J3628">
        <v>1409608801</v>
      </c>
      <c r="K3628" s="14">
        <f t="shared" si="285"/>
        <v>41883.916678240741</v>
      </c>
      <c r="L3628" s="13">
        <f t="shared" si="284"/>
        <v>2014</v>
      </c>
      <c r="M3628" s="14">
        <f t="shared" si="286"/>
        <v>41906.916678240741</v>
      </c>
      <c r="N3628" t="b">
        <v>0</v>
      </c>
      <c r="O3628">
        <v>4</v>
      </c>
      <c r="P3628" t="b">
        <v>0</v>
      </c>
      <c r="Q3628" t="s">
        <v>8269</v>
      </c>
      <c r="R3628" s="10" t="s">
        <v>8315</v>
      </c>
      <c r="S3628" t="s">
        <v>8316</v>
      </c>
      <c r="T3628">
        <f t="shared" si="287"/>
        <v>2</v>
      </c>
      <c r="U3628">
        <f t="shared" si="288"/>
        <v>10.25</v>
      </c>
    </row>
    <row r="3629" spans="1:21" ht="58" x14ac:dyDescent="0.35">
      <c r="A3629">
        <v>3702</v>
      </c>
      <c r="B3629" s="3" t="s">
        <v>3699</v>
      </c>
      <c r="C3629" s="3" t="s">
        <v>7812</v>
      </c>
      <c r="D3629" s="6">
        <v>3000</v>
      </c>
      <c r="E3629" s="8">
        <v>3275</v>
      </c>
      <c r="F3629" t="s">
        <v>8218</v>
      </c>
      <c r="G3629" t="s">
        <v>8224</v>
      </c>
      <c r="H3629" t="s">
        <v>8246</v>
      </c>
      <c r="I3629">
        <v>1468191540</v>
      </c>
      <c r="J3629">
        <v>1464958484</v>
      </c>
      <c r="K3629" s="14">
        <f t="shared" si="285"/>
        <v>42524.53800925926</v>
      </c>
      <c r="L3629" s="13">
        <f t="shared" si="284"/>
        <v>2016</v>
      </c>
      <c r="M3629" s="14">
        <f t="shared" si="286"/>
        <v>42561.957638888889</v>
      </c>
      <c r="N3629" t="b">
        <v>0</v>
      </c>
      <c r="O3629">
        <v>21</v>
      </c>
      <c r="P3629" t="b">
        <v>1</v>
      </c>
      <c r="Q3629" t="s">
        <v>8269</v>
      </c>
      <c r="R3629" s="10" t="s">
        <v>8315</v>
      </c>
      <c r="S3629" t="s">
        <v>8316</v>
      </c>
      <c r="T3629">
        <f t="shared" si="287"/>
        <v>109</v>
      </c>
      <c r="U3629">
        <f t="shared" si="288"/>
        <v>155.94999999999999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4">
        <f t="shared" si="285"/>
        <v>42291.833287037036</v>
      </c>
      <c r="L3630" s="13">
        <f t="shared" si="284"/>
        <v>2015</v>
      </c>
      <c r="M3630" s="14">
        <f t="shared" si="286"/>
        <v>42351.874953703707</v>
      </c>
      <c r="N3630" t="b">
        <v>0</v>
      </c>
      <c r="O3630">
        <v>0</v>
      </c>
      <c r="P3630" t="b">
        <v>0</v>
      </c>
      <c r="Q3630" t="s">
        <v>8303</v>
      </c>
      <c r="R3630" s="10" t="s">
        <v>8315</v>
      </c>
      <c r="S3630" t="s">
        <v>8357</v>
      </c>
      <c r="T3630">
        <f t="shared" si="287"/>
        <v>0</v>
      </c>
      <c r="U3630">
        <f t="shared" si="288"/>
        <v>0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4">
        <f t="shared" si="285"/>
        <v>42437.094490740739</v>
      </c>
      <c r="L3631" s="13">
        <f t="shared" si="284"/>
        <v>2016</v>
      </c>
      <c r="M3631" s="14">
        <f t="shared" si="286"/>
        <v>42495.708333333328</v>
      </c>
      <c r="N3631" t="b">
        <v>0</v>
      </c>
      <c r="O3631">
        <v>2</v>
      </c>
      <c r="P3631" t="b">
        <v>0</v>
      </c>
      <c r="Q3631" t="s">
        <v>8303</v>
      </c>
      <c r="R3631" s="10" t="s">
        <v>8315</v>
      </c>
      <c r="S3631" t="s">
        <v>8357</v>
      </c>
      <c r="T3631">
        <f t="shared" si="287"/>
        <v>0</v>
      </c>
      <c r="U3631">
        <f t="shared" si="288"/>
        <v>1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4">
        <f t="shared" si="285"/>
        <v>41942.84710648148</v>
      </c>
      <c r="L3632" s="13">
        <f t="shared" si="284"/>
        <v>2014</v>
      </c>
      <c r="M3632" s="14">
        <f t="shared" si="286"/>
        <v>41972.888773148152</v>
      </c>
      <c r="N3632" t="b">
        <v>0</v>
      </c>
      <c r="O3632">
        <v>1</v>
      </c>
      <c r="P3632" t="b">
        <v>0</v>
      </c>
      <c r="Q3632" t="s">
        <v>8303</v>
      </c>
      <c r="R3632" s="10" t="s">
        <v>8315</v>
      </c>
      <c r="S3632" t="s">
        <v>8357</v>
      </c>
      <c r="T3632">
        <f t="shared" si="287"/>
        <v>0</v>
      </c>
      <c r="U3632">
        <f t="shared" si="288"/>
        <v>1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4">
        <f t="shared" si="285"/>
        <v>41880.753437499996</v>
      </c>
      <c r="L3633" s="13">
        <f t="shared" si="284"/>
        <v>2014</v>
      </c>
      <c r="M3633" s="14">
        <f t="shared" si="286"/>
        <v>41905.165972222225</v>
      </c>
      <c r="N3633" t="b">
        <v>0</v>
      </c>
      <c r="O3633">
        <v>59</v>
      </c>
      <c r="P3633" t="b">
        <v>0</v>
      </c>
      <c r="Q3633" t="s">
        <v>8303</v>
      </c>
      <c r="R3633" s="10" t="s">
        <v>8315</v>
      </c>
      <c r="S3633" t="s">
        <v>8357</v>
      </c>
      <c r="T3633">
        <f t="shared" si="287"/>
        <v>51</v>
      </c>
      <c r="U3633">
        <f t="shared" si="288"/>
        <v>147.88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4">
        <f t="shared" si="285"/>
        <v>41946.936909722222</v>
      </c>
      <c r="L3634" s="13">
        <f t="shared" si="284"/>
        <v>2014</v>
      </c>
      <c r="M3634" s="14">
        <f t="shared" si="286"/>
        <v>41966.936909722222</v>
      </c>
      <c r="N3634" t="b">
        <v>0</v>
      </c>
      <c r="O3634">
        <v>1</v>
      </c>
      <c r="P3634" t="b">
        <v>0</v>
      </c>
      <c r="Q3634" t="s">
        <v>8303</v>
      </c>
      <c r="R3634" s="10" t="s">
        <v>8315</v>
      </c>
      <c r="S3634" t="s">
        <v>8357</v>
      </c>
      <c r="T3634">
        <f t="shared" si="287"/>
        <v>20</v>
      </c>
      <c r="U3634">
        <f t="shared" si="288"/>
        <v>100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4">
        <f t="shared" si="285"/>
        <v>42649.623460648145</v>
      </c>
      <c r="L3635" s="13">
        <f t="shared" si="284"/>
        <v>2016</v>
      </c>
      <c r="M3635" s="14">
        <f t="shared" si="286"/>
        <v>42693.041666666672</v>
      </c>
      <c r="N3635" t="b">
        <v>0</v>
      </c>
      <c r="O3635">
        <v>31</v>
      </c>
      <c r="P3635" t="b">
        <v>0</v>
      </c>
      <c r="Q3635" t="s">
        <v>8303</v>
      </c>
      <c r="R3635" s="10" t="s">
        <v>8315</v>
      </c>
      <c r="S3635" t="s">
        <v>8357</v>
      </c>
      <c r="T3635">
        <f t="shared" si="287"/>
        <v>35</v>
      </c>
      <c r="U3635">
        <f t="shared" si="288"/>
        <v>56.84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4">
        <f t="shared" si="285"/>
        <v>42701.166365740741</v>
      </c>
      <c r="L3636" s="13">
        <f t="shared" si="284"/>
        <v>2016</v>
      </c>
      <c r="M3636" s="14">
        <f t="shared" si="286"/>
        <v>42749.165972222225</v>
      </c>
      <c r="N3636" t="b">
        <v>0</v>
      </c>
      <c r="O3636">
        <v>18</v>
      </c>
      <c r="P3636" t="b">
        <v>0</v>
      </c>
      <c r="Q3636" t="s">
        <v>8303</v>
      </c>
      <c r="R3636" s="10" t="s">
        <v>8315</v>
      </c>
      <c r="S3636" t="s">
        <v>8357</v>
      </c>
      <c r="T3636">
        <f t="shared" si="287"/>
        <v>4</v>
      </c>
      <c r="U3636">
        <f t="shared" si="288"/>
        <v>176.94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4">
        <f t="shared" si="285"/>
        <v>42450.88282407407</v>
      </c>
      <c r="L3637" s="13">
        <f t="shared" si="284"/>
        <v>2016</v>
      </c>
      <c r="M3637" s="14">
        <f t="shared" si="286"/>
        <v>42480.88282407407</v>
      </c>
      <c r="N3637" t="b">
        <v>0</v>
      </c>
      <c r="O3637">
        <v>10</v>
      </c>
      <c r="P3637" t="b">
        <v>0</v>
      </c>
      <c r="Q3637" t="s">
        <v>8303</v>
      </c>
      <c r="R3637" s="10" t="s">
        <v>8315</v>
      </c>
      <c r="S3637" t="s">
        <v>8357</v>
      </c>
      <c r="T3637">
        <f t="shared" si="287"/>
        <v>36</v>
      </c>
      <c r="U3637">
        <f t="shared" si="288"/>
        <v>127.6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4">
        <f t="shared" si="285"/>
        <v>42226.694780092599</v>
      </c>
      <c r="L3638" s="13">
        <f t="shared" si="284"/>
        <v>2015</v>
      </c>
      <c r="M3638" s="14">
        <f t="shared" si="286"/>
        <v>42261.694780092599</v>
      </c>
      <c r="N3638" t="b">
        <v>0</v>
      </c>
      <c r="O3638">
        <v>0</v>
      </c>
      <c r="P3638" t="b">
        <v>0</v>
      </c>
      <c r="Q3638" t="s">
        <v>8303</v>
      </c>
      <c r="R3638" s="10" t="s">
        <v>8315</v>
      </c>
      <c r="S3638" t="s">
        <v>8357</v>
      </c>
      <c r="T3638">
        <f t="shared" si="287"/>
        <v>0</v>
      </c>
      <c r="U3638">
        <f t="shared" si="288"/>
        <v>0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4">
        <f t="shared" si="285"/>
        <v>41975.700636574074</v>
      </c>
      <c r="L3639" s="13">
        <f t="shared" si="284"/>
        <v>2014</v>
      </c>
      <c r="M3639" s="14">
        <f t="shared" si="286"/>
        <v>42005.700636574074</v>
      </c>
      <c r="N3639" t="b">
        <v>0</v>
      </c>
      <c r="O3639">
        <v>14</v>
      </c>
      <c r="P3639" t="b">
        <v>0</v>
      </c>
      <c r="Q3639" t="s">
        <v>8303</v>
      </c>
      <c r="R3639" s="10" t="s">
        <v>8315</v>
      </c>
      <c r="S3639" t="s">
        <v>8357</v>
      </c>
      <c r="T3639">
        <f t="shared" si="287"/>
        <v>31</v>
      </c>
      <c r="U3639">
        <f t="shared" si="288"/>
        <v>66.14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4">
        <f t="shared" si="285"/>
        <v>42053.672824074078</v>
      </c>
      <c r="L3640" s="13">
        <f t="shared" si="284"/>
        <v>2015</v>
      </c>
      <c r="M3640" s="14">
        <f t="shared" si="286"/>
        <v>42113.631157407406</v>
      </c>
      <c r="N3640" t="b">
        <v>0</v>
      </c>
      <c r="O3640">
        <v>2</v>
      </c>
      <c r="P3640" t="b">
        <v>0</v>
      </c>
      <c r="Q3640" t="s">
        <v>8303</v>
      </c>
      <c r="R3640" s="10" t="s">
        <v>8315</v>
      </c>
      <c r="S3640" t="s">
        <v>8357</v>
      </c>
      <c r="T3640">
        <f t="shared" si="287"/>
        <v>7</v>
      </c>
      <c r="U3640">
        <f t="shared" si="288"/>
        <v>108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4">
        <f t="shared" si="285"/>
        <v>42590.677152777775</v>
      </c>
      <c r="L3641" s="13">
        <f t="shared" si="284"/>
        <v>2016</v>
      </c>
      <c r="M3641" s="14">
        <f t="shared" si="286"/>
        <v>42650.632638888885</v>
      </c>
      <c r="N3641" t="b">
        <v>0</v>
      </c>
      <c r="O3641">
        <v>1</v>
      </c>
      <c r="P3641" t="b">
        <v>0</v>
      </c>
      <c r="Q3641" t="s">
        <v>8303</v>
      </c>
      <c r="R3641" s="10" t="s">
        <v>8315</v>
      </c>
      <c r="S3641" t="s">
        <v>8357</v>
      </c>
      <c r="T3641">
        <f t="shared" si="287"/>
        <v>0</v>
      </c>
      <c r="U3641">
        <f t="shared" si="288"/>
        <v>1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4">
        <f t="shared" si="285"/>
        <v>42104.781597222223</v>
      </c>
      <c r="L3642" s="13">
        <f t="shared" si="284"/>
        <v>2015</v>
      </c>
      <c r="M3642" s="14">
        <f t="shared" si="286"/>
        <v>42134.781597222223</v>
      </c>
      <c r="N3642" t="b">
        <v>0</v>
      </c>
      <c r="O3642">
        <v>3</v>
      </c>
      <c r="P3642" t="b">
        <v>0</v>
      </c>
      <c r="Q3642" t="s">
        <v>8303</v>
      </c>
      <c r="R3642" s="10" t="s">
        <v>8315</v>
      </c>
      <c r="S3642" t="s">
        <v>8357</v>
      </c>
      <c r="T3642">
        <f t="shared" si="287"/>
        <v>6</v>
      </c>
      <c r="U3642">
        <f t="shared" si="288"/>
        <v>18.329999999999998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4">
        <f t="shared" si="285"/>
        <v>41899.627071759263</v>
      </c>
      <c r="L3643" s="13">
        <f t="shared" si="284"/>
        <v>2014</v>
      </c>
      <c r="M3643" s="14">
        <f t="shared" si="286"/>
        <v>41917.208333333336</v>
      </c>
      <c r="N3643" t="b">
        <v>0</v>
      </c>
      <c r="O3643">
        <v>0</v>
      </c>
      <c r="P3643" t="b">
        <v>0</v>
      </c>
      <c r="Q3643" t="s">
        <v>8303</v>
      </c>
      <c r="R3643" s="10" t="s">
        <v>8315</v>
      </c>
      <c r="S3643" t="s">
        <v>8357</v>
      </c>
      <c r="T3643">
        <f t="shared" si="287"/>
        <v>0</v>
      </c>
      <c r="U3643">
        <f t="shared" si="288"/>
        <v>0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4">
        <f t="shared" si="285"/>
        <v>42297.816284722227</v>
      </c>
      <c r="L3644" s="13">
        <f t="shared" si="284"/>
        <v>2015</v>
      </c>
      <c r="M3644" s="14">
        <f t="shared" si="286"/>
        <v>42338.708333333328</v>
      </c>
      <c r="N3644" t="b">
        <v>0</v>
      </c>
      <c r="O3644">
        <v>2</v>
      </c>
      <c r="P3644" t="b">
        <v>0</v>
      </c>
      <c r="Q3644" t="s">
        <v>8303</v>
      </c>
      <c r="R3644" s="10" t="s">
        <v>8315</v>
      </c>
      <c r="S3644" t="s">
        <v>8357</v>
      </c>
      <c r="T3644">
        <f t="shared" si="287"/>
        <v>2</v>
      </c>
      <c r="U3644">
        <f t="shared" si="288"/>
        <v>7.5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4">
        <f t="shared" si="285"/>
        <v>42285.143969907411</v>
      </c>
      <c r="L3645" s="13">
        <f t="shared" si="284"/>
        <v>2015</v>
      </c>
      <c r="M3645" s="14">
        <f t="shared" si="286"/>
        <v>42325.185636574075</v>
      </c>
      <c r="N3645" t="b">
        <v>0</v>
      </c>
      <c r="O3645">
        <v>0</v>
      </c>
      <c r="P3645" t="b">
        <v>0</v>
      </c>
      <c r="Q3645" t="s">
        <v>8303</v>
      </c>
      <c r="R3645" s="10" t="s">
        <v>8315</v>
      </c>
      <c r="S3645" t="s">
        <v>8357</v>
      </c>
      <c r="T3645">
        <f t="shared" si="287"/>
        <v>0</v>
      </c>
      <c r="U3645">
        <f t="shared" si="288"/>
        <v>0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4">
        <f t="shared" si="285"/>
        <v>42409.241747685184</v>
      </c>
      <c r="L3646" s="13">
        <f t="shared" si="284"/>
        <v>2016</v>
      </c>
      <c r="M3646" s="14">
        <f t="shared" si="286"/>
        <v>42437.207638888889</v>
      </c>
      <c r="N3646" t="b">
        <v>0</v>
      </c>
      <c r="O3646">
        <v>12</v>
      </c>
      <c r="P3646" t="b">
        <v>0</v>
      </c>
      <c r="Q3646" t="s">
        <v>8303</v>
      </c>
      <c r="R3646" s="10" t="s">
        <v>8315</v>
      </c>
      <c r="S3646" t="s">
        <v>8357</v>
      </c>
      <c r="T3646">
        <f t="shared" si="287"/>
        <v>16</v>
      </c>
      <c r="U3646">
        <f t="shared" si="288"/>
        <v>68.42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4">
        <f t="shared" si="285"/>
        <v>42665.970347222217</v>
      </c>
      <c r="L3647" s="13">
        <f t="shared" si="284"/>
        <v>2016</v>
      </c>
      <c r="M3647" s="14">
        <f t="shared" si="286"/>
        <v>42696.012013888889</v>
      </c>
      <c r="N3647" t="b">
        <v>0</v>
      </c>
      <c r="O3647">
        <v>1</v>
      </c>
      <c r="P3647" t="b">
        <v>0</v>
      </c>
      <c r="Q3647" t="s">
        <v>8303</v>
      </c>
      <c r="R3647" s="10" t="s">
        <v>8315</v>
      </c>
      <c r="S3647" t="s">
        <v>8357</v>
      </c>
      <c r="T3647">
        <f t="shared" si="287"/>
        <v>0</v>
      </c>
      <c r="U3647">
        <f t="shared" si="288"/>
        <v>1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4">
        <f t="shared" si="285"/>
        <v>42140.421319444446</v>
      </c>
      <c r="L3648" s="13">
        <f t="shared" si="284"/>
        <v>2015</v>
      </c>
      <c r="M3648" s="14">
        <f t="shared" si="286"/>
        <v>42171.979166666672</v>
      </c>
      <c r="N3648" t="b">
        <v>0</v>
      </c>
      <c r="O3648">
        <v>8</v>
      </c>
      <c r="P3648" t="b">
        <v>0</v>
      </c>
      <c r="Q3648" t="s">
        <v>8303</v>
      </c>
      <c r="R3648" s="10" t="s">
        <v>8315</v>
      </c>
      <c r="S3648" t="s">
        <v>8357</v>
      </c>
      <c r="T3648">
        <f t="shared" si="287"/>
        <v>5</v>
      </c>
      <c r="U3648">
        <f t="shared" si="288"/>
        <v>60.13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4">
        <f t="shared" si="285"/>
        <v>42598.749155092592</v>
      </c>
      <c r="L3649" s="13">
        <f t="shared" si="284"/>
        <v>2016</v>
      </c>
      <c r="M3649" s="14">
        <f t="shared" si="286"/>
        <v>42643.749155092592</v>
      </c>
      <c r="N3649" t="b">
        <v>0</v>
      </c>
      <c r="O3649">
        <v>2</v>
      </c>
      <c r="P3649" t="b">
        <v>0</v>
      </c>
      <c r="Q3649" t="s">
        <v>8303</v>
      </c>
      <c r="R3649" s="10" t="s">
        <v>8315</v>
      </c>
      <c r="S3649" t="s">
        <v>8357</v>
      </c>
      <c r="T3649">
        <f t="shared" si="287"/>
        <v>6</v>
      </c>
      <c r="U3649">
        <f t="shared" si="288"/>
        <v>15</v>
      </c>
    </row>
    <row r="3650" spans="1:21" ht="43.5" x14ac:dyDescent="0.35">
      <c r="A3650">
        <v>3812</v>
      </c>
      <c r="B3650" s="3" t="s">
        <v>3809</v>
      </c>
      <c r="C3650" s="3" t="s">
        <v>7922</v>
      </c>
      <c r="D3650" s="6">
        <v>2000</v>
      </c>
      <c r="E3650" s="8">
        <v>2191</v>
      </c>
      <c r="F3650" t="s">
        <v>8218</v>
      </c>
      <c r="G3650" t="s">
        <v>8228</v>
      </c>
      <c r="H3650" t="s">
        <v>8250</v>
      </c>
      <c r="I3650">
        <v>1433131140</v>
      </c>
      <c r="J3650">
        <v>1429120908</v>
      </c>
      <c r="K3650" s="14">
        <f t="shared" si="285"/>
        <v>42109.751250000001</v>
      </c>
      <c r="L3650" s="13">
        <f t="shared" si="284"/>
        <v>2015</v>
      </c>
      <c r="M3650" s="14">
        <f t="shared" si="286"/>
        <v>42156.165972222225</v>
      </c>
      <c r="N3650" t="b">
        <v>0</v>
      </c>
      <c r="O3650">
        <v>11</v>
      </c>
      <c r="P3650" t="b">
        <v>1</v>
      </c>
      <c r="Q3650" t="s">
        <v>8269</v>
      </c>
      <c r="R3650" s="10" t="s">
        <v>8315</v>
      </c>
      <c r="S3650" t="s">
        <v>8316</v>
      </c>
      <c r="T3650">
        <f t="shared" si="287"/>
        <v>110</v>
      </c>
      <c r="U3650">
        <f t="shared" si="288"/>
        <v>199.18</v>
      </c>
    </row>
    <row r="3651" spans="1:21" ht="43.5" x14ac:dyDescent="0.35">
      <c r="A3651">
        <v>2920</v>
      </c>
      <c r="B3651" s="3" t="s">
        <v>2920</v>
      </c>
      <c r="C3651" s="3" t="s">
        <v>7030</v>
      </c>
      <c r="D3651" s="6">
        <v>2500</v>
      </c>
      <c r="E3651" s="8">
        <v>671</v>
      </c>
      <c r="F3651" t="s">
        <v>8220</v>
      </c>
      <c r="G3651" t="s">
        <v>8228</v>
      </c>
      <c r="H3651" t="s">
        <v>8250</v>
      </c>
      <c r="I3651">
        <v>1427306470</v>
      </c>
      <c r="J3651">
        <v>1424718070</v>
      </c>
      <c r="K3651" s="14">
        <f t="shared" si="285"/>
        <v>42058.792476851857</v>
      </c>
      <c r="L3651" s="13">
        <f t="shared" ref="L3651:L3714" si="289">YEAR(K3651)</f>
        <v>2015</v>
      </c>
      <c r="M3651" s="14">
        <f t="shared" si="286"/>
        <v>42088.750810185185</v>
      </c>
      <c r="N3651" t="b">
        <v>0</v>
      </c>
      <c r="O3651">
        <v>13</v>
      </c>
      <c r="P3651" t="b">
        <v>0</v>
      </c>
      <c r="Q3651" t="s">
        <v>8269</v>
      </c>
      <c r="R3651" s="10" t="s">
        <v>8315</v>
      </c>
      <c r="S3651" t="s">
        <v>8316</v>
      </c>
      <c r="T3651">
        <f t="shared" si="287"/>
        <v>27</v>
      </c>
      <c r="U3651">
        <f t="shared" si="288"/>
        <v>51.62</v>
      </c>
    </row>
    <row r="3652" spans="1:21" x14ac:dyDescent="0.35">
      <c r="A3652">
        <v>3271</v>
      </c>
      <c r="B3652" s="3" t="s">
        <v>3271</v>
      </c>
      <c r="C3652" s="3" t="s">
        <v>7381</v>
      </c>
      <c r="D3652" s="6">
        <v>1500</v>
      </c>
      <c r="E3652" s="8">
        <v>1950</v>
      </c>
      <c r="F3652" t="s">
        <v>8218</v>
      </c>
      <c r="G3652" t="s">
        <v>8224</v>
      </c>
      <c r="H3652" t="s">
        <v>8246</v>
      </c>
      <c r="I3652">
        <v>1414927775</v>
      </c>
      <c r="J3652">
        <v>1412332175</v>
      </c>
      <c r="K3652" s="14">
        <f t="shared" si="285"/>
        <v>41915.437210648146</v>
      </c>
      <c r="L3652" s="13">
        <f t="shared" si="289"/>
        <v>2014</v>
      </c>
      <c r="M3652" s="14">
        <f t="shared" si="286"/>
        <v>41945.478877314818</v>
      </c>
      <c r="N3652" t="b">
        <v>1</v>
      </c>
      <c r="O3652">
        <v>51</v>
      </c>
      <c r="P3652" t="b">
        <v>1</v>
      </c>
      <c r="Q3652" t="s">
        <v>8269</v>
      </c>
      <c r="R3652" s="10" t="s">
        <v>8315</v>
      </c>
      <c r="S3652" t="s">
        <v>8316</v>
      </c>
      <c r="T3652">
        <f t="shared" si="287"/>
        <v>130</v>
      </c>
      <c r="U3652">
        <f t="shared" si="288"/>
        <v>38.24</v>
      </c>
    </row>
    <row r="3653" spans="1:21" ht="43.5" x14ac:dyDescent="0.35">
      <c r="A3653">
        <v>3832</v>
      </c>
      <c r="B3653" s="3" t="s">
        <v>3829</v>
      </c>
      <c r="C3653" s="3" t="s">
        <v>7941</v>
      </c>
      <c r="D3653" s="6">
        <v>1200</v>
      </c>
      <c r="E3653" s="8">
        <v>1256</v>
      </c>
      <c r="F3653" t="s">
        <v>8218</v>
      </c>
      <c r="G3653" t="s">
        <v>8223</v>
      </c>
      <c r="H3653" t="s">
        <v>8245</v>
      </c>
      <c r="I3653">
        <v>1455936335</v>
      </c>
      <c r="J3653">
        <v>1452048335</v>
      </c>
      <c r="K3653" s="14">
        <f t="shared" si="285"/>
        <v>42375.114988425921</v>
      </c>
      <c r="L3653" s="13">
        <f t="shared" si="289"/>
        <v>2016</v>
      </c>
      <c r="M3653" s="14">
        <f t="shared" si="286"/>
        <v>42420.114988425921</v>
      </c>
      <c r="N3653" t="b">
        <v>0</v>
      </c>
      <c r="O3653">
        <v>9</v>
      </c>
      <c r="P3653" t="b">
        <v>1</v>
      </c>
      <c r="Q3653" t="s">
        <v>8269</v>
      </c>
      <c r="R3653" s="10" t="s">
        <v>8315</v>
      </c>
      <c r="S3653" t="s">
        <v>8316</v>
      </c>
      <c r="T3653">
        <f t="shared" si="287"/>
        <v>105</v>
      </c>
      <c r="U3653">
        <f t="shared" si="288"/>
        <v>139.56</v>
      </c>
    </row>
    <row r="3654" spans="1:21" ht="43.5" x14ac:dyDescent="0.35">
      <c r="A3654">
        <v>3920</v>
      </c>
      <c r="B3654" s="3" t="s">
        <v>3917</v>
      </c>
      <c r="C3654" s="3" t="s">
        <v>8028</v>
      </c>
      <c r="D3654" s="6">
        <v>2500</v>
      </c>
      <c r="E3654" s="8">
        <v>135</v>
      </c>
      <c r="F3654" t="s">
        <v>8220</v>
      </c>
      <c r="G3654" t="s">
        <v>8224</v>
      </c>
      <c r="H3654" t="s">
        <v>8246</v>
      </c>
      <c r="I3654">
        <v>1479032260</v>
      </c>
      <c r="J3654">
        <v>1476436660</v>
      </c>
      <c r="K3654" s="14">
        <f t="shared" si="285"/>
        <v>42657.38726851852</v>
      </c>
      <c r="L3654" s="13">
        <f t="shared" si="289"/>
        <v>2016</v>
      </c>
      <c r="M3654" s="14">
        <f t="shared" si="286"/>
        <v>42687.428935185191</v>
      </c>
      <c r="N3654" t="b">
        <v>0</v>
      </c>
      <c r="O3654">
        <v>3</v>
      </c>
      <c r="P3654" t="b">
        <v>0</v>
      </c>
      <c r="Q3654" t="s">
        <v>8269</v>
      </c>
      <c r="R3654" s="10" t="s">
        <v>8315</v>
      </c>
      <c r="S3654" t="s">
        <v>8316</v>
      </c>
      <c r="T3654">
        <f t="shared" si="287"/>
        <v>5</v>
      </c>
      <c r="U3654">
        <f t="shared" si="288"/>
        <v>45</v>
      </c>
    </row>
    <row r="3655" spans="1:21" ht="58" x14ac:dyDescent="0.35">
      <c r="A3655">
        <v>2840</v>
      </c>
      <c r="B3655" s="3" t="s">
        <v>2840</v>
      </c>
      <c r="C3655" s="3" t="s">
        <v>6950</v>
      </c>
      <c r="D3655" s="6">
        <v>2500</v>
      </c>
      <c r="E3655" s="8">
        <v>2600</v>
      </c>
      <c r="F3655" t="s">
        <v>8218</v>
      </c>
      <c r="G3655" t="s">
        <v>8224</v>
      </c>
      <c r="H3655" t="s">
        <v>8246</v>
      </c>
      <c r="I3655">
        <v>1426698000</v>
      </c>
      <c r="J3655">
        <v>1424825479</v>
      </c>
      <c r="K3655" s="14">
        <f t="shared" si="285"/>
        <v>42060.035636574074</v>
      </c>
      <c r="L3655" s="13">
        <f t="shared" si="289"/>
        <v>2015</v>
      </c>
      <c r="M3655" s="14">
        <f t="shared" si="286"/>
        <v>42081.708333333328</v>
      </c>
      <c r="N3655" t="b">
        <v>0</v>
      </c>
      <c r="O3655">
        <v>132</v>
      </c>
      <c r="P3655" t="b">
        <v>1</v>
      </c>
      <c r="Q3655" t="s">
        <v>8269</v>
      </c>
      <c r="R3655" s="10" t="s">
        <v>8315</v>
      </c>
      <c r="S3655" t="s">
        <v>8316</v>
      </c>
      <c r="T3655">
        <f t="shared" si="287"/>
        <v>104</v>
      </c>
      <c r="U3655">
        <f t="shared" si="288"/>
        <v>19.7</v>
      </c>
    </row>
    <row r="3656" spans="1:21" ht="43.5" x14ac:dyDescent="0.35">
      <c r="A3656">
        <v>3968</v>
      </c>
      <c r="B3656" s="3" t="s">
        <v>3965</v>
      </c>
      <c r="C3656" s="3" t="s">
        <v>8075</v>
      </c>
      <c r="D3656" s="6">
        <v>5000</v>
      </c>
      <c r="E3656" s="8">
        <v>527</v>
      </c>
      <c r="F3656" t="s">
        <v>8220</v>
      </c>
      <c r="G3656" t="s">
        <v>8223</v>
      </c>
      <c r="H3656" t="s">
        <v>8245</v>
      </c>
      <c r="I3656">
        <v>1463945673</v>
      </c>
      <c r="J3656">
        <v>1458761673</v>
      </c>
      <c r="K3656" s="14">
        <f t="shared" si="285"/>
        <v>42452.815659722226</v>
      </c>
      <c r="L3656" s="13">
        <f t="shared" si="289"/>
        <v>2016</v>
      </c>
      <c r="M3656" s="14">
        <f t="shared" si="286"/>
        <v>42512.815659722226</v>
      </c>
      <c r="N3656" t="b">
        <v>0</v>
      </c>
      <c r="O3656">
        <v>11</v>
      </c>
      <c r="P3656" t="b">
        <v>0</v>
      </c>
      <c r="Q3656" t="s">
        <v>8269</v>
      </c>
      <c r="R3656" s="10" t="s">
        <v>8315</v>
      </c>
      <c r="S3656" t="s">
        <v>8316</v>
      </c>
      <c r="T3656">
        <f t="shared" si="287"/>
        <v>11</v>
      </c>
      <c r="U3656">
        <f t="shared" si="288"/>
        <v>47.91</v>
      </c>
    </row>
    <row r="3657" spans="1:21" ht="43.5" x14ac:dyDescent="0.35">
      <c r="A3657">
        <v>2967</v>
      </c>
      <c r="B3657" s="3" t="s">
        <v>2967</v>
      </c>
      <c r="C3657" s="3" t="s">
        <v>7077</v>
      </c>
      <c r="D3657" s="6">
        <v>5000</v>
      </c>
      <c r="E3657" s="8">
        <v>5696</v>
      </c>
      <c r="F3657" t="s">
        <v>8218</v>
      </c>
      <c r="G3657" t="s">
        <v>8223</v>
      </c>
      <c r="H3657" t="s">
        <v>8245</v>
      </c>
      <c r="I3657">
        <v>1425872692</v>
      </c>
      <c r="J3657">
        <v>1423284292</v>
      </c>
      <c r="K3657" s="14">
        <f t="shared" si="285"/>
        <v>42042.197824074072</v>
      </c>
      <c r="L3657" s="13">
        <f t="shared" si="289"/>
        <v>2015</v>
      </c>
      <c r="M3657" s="14">
        <f t="shared" si="286"/>
        <v>42072.156157407408</v>
      </c>
      <c r="N3657" t="b">
        <v>0</v>
      </c>
      <c r="O3657">
        <v>71</v>
      </c>
      <c r="P3657" t="b">
        <v>1</v>
      </c>
      <c r="Q3657" t="s">
        <v>8269</v>
      </c>
      <c r="R3657" s="10" t="s">
        <v>8315</v>
      </c>
      <c r="S3657" t="s">
        <v>8316</v>
      </c>
      <c r="T3657">
        <f t="shared" si="287"/>
        <v>114</v>
      </c>
      <c r="U3657">
        <f t="shared" si="288"/>
        <v>80.23</v>
      </c>
    </row>
    <row r="3658" spans="1:21" ht="43.5" x14ac:dyDescent="0.35">
      <c r="A3658">
        <v>3475</v>
      </c>
      <c r="B3658" s="3" t="s">
        <v>3474</v>
      </c>
      <c r="C3658" s="3" t="s">
        <v>7585</v>
      </c>
      <c r="D3658" s="6">
        <v>300</v>
      </c>
      <c r="E3658" s="8">
        <v>340</v>
      </c>
      <c r="F3658" t="s">
        <v>8218</v>
      </c>
      <c r="G3658" t="s">
        <v>8224</v>
      </c>
      <c r="H3658" t="s">
        <v>8246</v>
      </c>
      <c r="I3658">
        <v>1414972800</v>
      </c>
      <c r="J3658">
        <v>1412629704</v>
      </c>
      <c r="K3658" s="14">
        <f t="shared" ref="K3658:K3721" si="290">(((J3658/60)/60)/24)+DATE(1970,1,1)</f>
        <v>41918.880833333329</v>
      </c>
      <c r="L3658" s="13">
        <f t="shared" si="289"/>
        <v>2014</v>
      </c>
      <c r="M3658" s="14">
        <f t="shared" ref="M3658:M3721" si="291">(((I3658/60)/60)/24)+DATE(1970,1,1)</f>
        <v>41946</v>
      </c>
      <c r="N3658" t="b">
        <v>0</v>
      </c>
      <c r="O3658">
        <v>17</v>
      </c>
      <c r="P3658" t="b">
        <v>1</v>
      </c>
      <c r="Q3658" t="s">
        <v>8269</v>
      </c>
      <c r="R3658" s="10" t="s">
        <v>8315</v>
      </c>
      <c r="S3658" t="s">
        <v>8316</v>
      </c>
      <c r="T3658">
        <f t="shared" ref="T3658:T3721" si="292">ROUND(E3658/D3658*100,0)</f>
        <v>113</v>
      </c>
      <c r="U3658">
        <f t="shared" ref="U3658:U3721" si="293">IFERROR(ROUND(E3658/O3658,2),0)</f>
        <v>20</v>
      </c>
    </row>
    <row r="3659" spans="1:21" ht="43.5" x14ac:dyDescent="0.35">
      <c r="A3659">
        <v>3261</v>
      </c>
      <c r="B3659" s="3" t="s">
        <v>3261</v>
      </c>
      <c r="C3659" s="3" t="s">
        <v>7371</v>
      </c>
      <c r="D3659" s="6">
        <v>3300</v>
      </c>
      <c r="E3659" s="8">
        <v>3315</v>
      </c>
      <c r="F3659" t="s">
        <v>8218</v>
      </c>
      <c r="G3659" t="s">
        <v>8223</v>
      </c>
      <c r="H3659" t="s">
        <v>8245</v>
      </c>
      <c r="I3659">
        <v>1437067476</v>
      </c>
      <c r="J3659">
        <v>1434475476</v>
      </c>
      <c r="K3659" s="14">
        <f t="shared" si="290"/>
        <v>42171.725416666668</v>
      </c>
      <c r="L3659" s="13">
        <f t="shared" si="289"/>
        <v>2015</v>
      </c>
      <c r="M3659" s="14">
        <f t="shared" si="291"/>
        <v>42201.725416666668</v>
      </c>
      <c r="N3659" t="b">
        <v>1</v>
      </c>
      <c r="O3659">
        <v>49</v>
      </c>
      <c r="P3659" t="b">
        <v>1</v>
      </c>
      <c r="Q3659" t="s">
        <v>8269</v>
      </c>
      <c r="R3659" s="10" t="s">
        <v>8315</v>
      </c>
      <c r="S3659" t="s">
        <v>8316</v>
      </c>
      <c r="T3659">
        <f t="shared" si="292"/>
        <v>100</v>
      </c>
      <c r="U3659">
        <f t="shared" si="293"/>
        <v>67.650000000000006</v>
      </c>
    </row>
    <row r="3660" spans="1:21" ht="58" x14ac:dyDescent="0.35">
      <c r="A3660">
        <v>3347</v>
      </c>
      <c r="B3660" s="3" t="s">
        <v>3347</v>
      </c>
      <c r="C3660" s="3" t="s">
        <v>7457</v>
      </c>
      <c r="D3660" s="6">
        <v>2000</v>
      </c>
      <c r="E3660" s="8">
        <v>2389</v>
      </c>
      <c r="F3660" t="s">
        <v>8218</v>
      </c>
      <c r="G3660" t="s">
        <v>8224</v>
      </c>
      <c r="H3660" t="s">
        <v>8246</v>
      </c>
      <c r="I3660">
        <v>1462741200</v>
      </c>
      <c r="J3660">
        <v>1461503654</v>
      </c>
      <c r="K3660" s="14">
        <f t="shared" si="290"/>
        <v>42484.551550925928</v>
      </c>
      <c r="L3660" s="13">
        <f t="shared" si="289"/>
        <v>2016</v>
      </c>
      <c r="M3660" s="14">
        <f t="shared" si="291"/>
        <v>42498.875</v>
      </c>
      <c r="N3660" t="b">
        <v>0</v>
      </c>
      <c r="O3660">
        <v>22</v>
      </c>
      <c r="P3660" t="b">
        <v>1</v>
      </c>
      <c r="Q3660" t="s">
        <v>8269</v>
      </c>
      <c r="R3660" s="10" t="s">
        <v>8315</v>
      </c>
      <c r="S3660" t="s">
        <v>8316</v>
      </c>
      <c r="T3660">
        <f t="shared" si="292"/>
        <v>119</v>
      </c>
      <c r="U3660">
        <f t="shared" si="293"/>
        <v>108.59</v>
      </c>
    </row>
    <row r="3661" spans="1:21" ht="43.5" x14ac:dyDescent="0.35">
      <c r="A3661">
        <v>3405</v>
      </c>
      <c r="B3661" s="3" t="s">
        <v>3404</v>
      </c>
      <c r="C3661" s="3" t="s">
        <v>7515</v>
      </c>
      <c r="D3661" s="6">
        <v>350</v>
      </c>
      <c r="E3661" s="8">
        <v>481.5</v>
      </c>
      <c r="F3661" t="s">
        <v>8218</v>
      </c>
      <c r="G3661" t="s">
        <v>8224</v>
      </c>
      <c r="H3661" t="s">
        <v>8246</v>
      </c>
      <c r="I3661">
        <v>1456876740</v>
      </c>
      <c r="J3661">
        <v>1455063886</v>
      </c>
      <c r="K3661" s="14">
        <f t="shared" si="290"/>
        <v>42410.017199074078</v>
      </c>
      <c r="L3661" s="13">
        <f t="shared" si="289"/>
        <v>2016</v>
      </c>
      <c r="M3661" s="14">
        <f t="shared" si="291"/>
        <v>42430.999305555553</v>
      </c>
      <c r="N3661" t="b">
        <v>0</v>
      </c>
      <c r="O3661">
        <v>17</v>
      </c>
      <c r="P3661" t="b">
        <v>1</v>
      </c>
      <c r="Q3661" t="s">
        <v>8269</v>
      </c>
      <c r="R3661" s="10" t="s">
        <v>8315</v>
      </c>
      <c r="S3661" t="s">
        <v>8316</v>
      </c>
      <c r="T3661">
        <f t="shared" si="292"/>
        <v>138</v>
      </c>
      <c r="U3661">
        <f t="shared" si="293"/>
        <v>28.32</v>
      </c>
    </row>
    <row r="3662" spans="1:21" ht="58" x14ac:dyDescent="0.35">
      <c r="A3662">
        <v>3662</v>
      </c>
      <c r="B3662" s="3" t="s">
        <v>3659</v>
      </c>
      <c r="C3662" s="3" t="s">
        <v>7772</v>
      </c>
      <c r="D3662" s="6">
        <v>8000</v>
      </c>
      <c r="E3662" s="8">
        <v>8114</v>
      </c>
      <c r="F3662" t="s">
        <v>8218</v>
      </c>
      <c r="G3662" t="s">
        <v>8228</v>
      </c>
      <c r="H3662" t="s">
        <v>8250</v>
      </c>
      <c r="I3662">
        <v>1427775414</v>
      </c>
      <c r="J3662">
        <v>1425187014</v>
      </c>
      <c r="K3662" s="14">
        <f t="shared" si="290"/>
        <v>42064.220069444447</v>
      </c>
      <c r="L3662" s="13">
        <f t="shared" si="289"/>
        <v>2015</v>
      </c>
      <c r="M3662" s="14">
        <f t="shared" si="291"/>
        <v>42094.178402777776</v>
      </c>
      <c r="N3662" t="b">
        <v>0</v>
      </c>
      <c r="O3662">
        <v>40</v>
      </c>
      <c r="P3662" t="b">
        <v>1</v>
      </c>
      <c r="Q3662" t="s">
        <v>8269</v>
      </c>
      <c r="R3662" s="10" t="s">
        <v>8315</v>
      </c>
      <c r="S3662" t="s">
        <v>8316</v>
      </c>
      <c r="T3662">
        <f t="shared" si="292"/>
        <v>101</v>
      </c>
      <c r="U3662">
        <f t="shared" si="293"/>
        <v>202.85</v>
      </c>
    </row>
    <row r="3663" spans="1:21" ht="58" x14ac:dyDescent="0.35">
      <c r="A3663">
        <v>1292</v>
      </c>
      <c r="B3663" s="3" t="s">
        <v>1293</v>
      </c>
      <c r="C3663" s="3" t="s">
        <v>5402</v>
      </c>
      <c r="D3663" s="6">
        <v>1700</v>
      </c>
      <c r="E3663" s="8">
        <v>1870</v>
      </c>
      <c r="F3663" t="s">
        <v>8218</v>
      </c>
      <c r="G3663" t="s">
        <v>8224</v>
      </c>
      <c r="H3663" t="s">
        <v>8246</v>
      </c>
      <c r="I3663">
        <v>1444172340</v>
      </c>
      <c r="J3663">
        <v>1441822828</v>
      </c>
      <c r="K3663" s="14">
        <f t="shared" si="290"/>
        <v>42256.764212962968</v>
      </c>
      <c r="L3663" s="13">
        <f t="shared" si="289"/>
        <v>2015</v>
      </c>
      <c r="M3663" s="14">
        <f t="shared" si="291"/>
        <v>42283.957638888889</v>
      </c>
      <c r="N3663" t="b">
        <v>0</v>
      </c>
      <c r="O3663">
        <v>52</v>
      </c>
      <c r="P3663" t="b">
        <v>1</v>
      </c>
      <c r="Q3663" t="s">
        <v>8269</v>
      </c>
      <c r="R3663" s="10" t="s">
        <v>8315</v>
      </c>
      <c r="S3663" t="s">
        <v>8316</v>
      </c>
      <c r="T3663">
        <f t="shared" si="292"/>
        <v>110</v>
      </c>
      <c r="U3663">
        <f t="shared" si="293"/>
        <v>35.96</v>
      </c>
    </row>
    <row r="3664" spans="1:21" ht="87" x14ac:dyDescent="0.35">
      <c r="A3664">
        <v>3505</v>
      </c>
      <c r="B3664" s="3" t="s">
        <v>3504</v>
      </c>
      <c r="C3664" s="3" t="s">
        <v>7615</v>
      </c>
      <c r="D3664" s="6">
        <v>2500</v>
      </c>
      <c r="E3664" s="8">
        <v>2594</v>
      </c>
      <c r="F3664" t="s">
        <v>8218</v>
      </c>
      <c r="G3664" t="s">
        <v>8223</v>
      </c>
      <c r="H3664" t="s">
        <v>8245</v>
      </c>
      <c r="I3664">
        <v>1399953600</v>
      </c>
      <c r="J3664">
        <v>1398983245</v>
      </c>
      <c r="K3664" s="14">
        <f t="shared" si="290"/>
        <v>41760.935706018521</v>
      </c>
      <c r="L3664" s="13">
        <f t="shared" si="289"/>
        <v>2014</v>
      </c>
      <c r="M3664" s="14">
        <f t="shared" si="291"/>
        <v>41772.166666666664</v>
      </c>
      <c r="N3664" t="b">
        <v>0</v>
      </c>
      <c r="O3664">
        <v>39</v>
      </c>
      <c r="P3664" t="b">
        <v>1</v>
      </c>
      <c r="Q3664" t="s">
        <v>8269</v>
      </c>
      <c r="R3664" s="10" t="s">
        <v>8315</v>
      </c>
      <c r="S3664" t="s">
        <v>8316</v>
      </c>
      <c r="T3664">
        <f t="shared" si="292"/>
        <v>104</v>
      </c>
      <c r="U3664">
        <f t="shared" si="293"/>
        <v>66.510000000000005</v>
      </c>
    </row>
    <row r="3665" spans="1:21" ht="58" x14ac:dyDescent="0.35">
      <c r="A3665">
        <v>2832</v>
      </c>
      <c r="B3665" s="3" t="s">
        <v>2832</v>
      </c>
      <c r="C3665" s="3" t="s">
        <v>6942</v>
      </c>
      <c r="D3665" s="6">
        <v>2500</v>
      </c>
      <c r="E3665" s="8">
        <v>2867.99</v>
      </c>
      <c r="F3665" t="s">
        <v>8218</v>
      </c>
      <c r="G3665" t="s">
        <v>8224</v>
      </c>
      <c r="H3665" t="s">
        <v>8246</v>
      </c>
      <c r="I3665">
        <v>1416780000</v>
      </c>
      <c r="J3665">
        <v>1414342894</v>
      </c>
      <c r="K3665" s="14">
        <f t="shared" si="290"/>
        <v>41938.709421296298</v>
      </c>
      <c r="L3665" s="13">
        <f t="shared" si="289"/>
        <v>2014</v>
      </c>
      <c r="M3665" s="14">
        <f t="shared" si="291"/>
        <v>41966.916666666672</v>
      </c>
      <c r="N3665" t="b">
        <v>0</v>
      </c>
      <c r="O3665">
        <v>95</v>
      </c>
      <c r="P3665" t="b">
        <v>1</v>
      </c>
      <c r="Q3665" t="s">
        <v>8269</v>
      </c>
      <c r="R3665" s="10" t="s">
        <v>8315</v>
      </c>
      <c r="S3665" t="s">
        <v>8316</v>
      </c>
      <c r="T3665">
        <f t="shared" si="292"/>
        <v>115</v>
      </c>
      <c r="U3665">
        <f t="shared" si="293"/>
        <v>30.19</v>
      </c>
    </row>
    <row r="3666" spans="1:21" ht="43.5" x14ac:dyDescent="0.35">
      <c r="A3666">
        <v>4058</v>
      </c>
      <c r="B3666" s="3" t="s">
        <v>4054</v>
      </c>
      <c r="C3666" s="3" t="s">
        <v>8162</v>
      </c>
      <c r="D3666" s="6">
        <v>3750</v>
      </c>
      <c r="E3666" s="8">
        <v>95</v>
      </c>
      <c r="F3666" t="s">
        <v>8220</v>
      </c>
      <c r="G3666" t="s">
        <v>8223</v>
      </c>
      <c r="H3666" t="s">
        <v>8245</v>
      </c>
      <c r="I3666">
        <v>1459483140</v>
      </c>
      <c r="J3666">
        <v>1458178044</v>
      </c>
      <c r="K3666" s="14">
        <f t="shared" si="290"/>
        <v>42446.060694444444</v>
      </c>
      <c r="L3666" s="13">
        <f t="shared" si="289"/>
        <v>2016</v>
      </c>
      <c r="M3666" s="14">
        <f t="shared" si="291"/>
        <v>42461.165972222225</v>
      </c>
      <c r="N3666" t="b">
        <v>0</v>
      </c>
      <c r="O3666">
        <v>4</v>
      </c>
      <c r="P3666" t="b">
        <v>0</v>
      </c>
      <c r="Q3666" t="s">
        <v>8269</v>
      </c>
      <c r="R3666" s="10" t="s">
        <v>8315</v>
      </c>
      <c r="S3666" t="s">
        <v>8316</v>
      </c>
      <c r="T3666">
        <f t="shared" si="292"/>
        <v>3</v>
      </c>
      <c r="U3666">
        <f t="shared" si="293"/>
        <v>23.75</v>
      </c>
    </row>
    <row r="3667" spans="1:21" ht="43.5" x14ac:dyDescent="0.35">
      <c r="A3667">
        <v>3615</v>
      </c>
      <c r="B3667" s="3" t="s">
        <v>3613</v>
      </c>
      <c r="C3667" s="3" t="s">
        <v>7725</v>
      </c>
      <c r="D3667" s="6">
        <v>2500</v>
      </c>
      <c r="E3667" s="8">
        <v>2670</v>
      </c>
      <c r="F3667" t="s">
        <v>8218</v>
      </c>
      <c r="G3667" t="s">
        <v>8224</v>
      </c>
      <c r="H3667" t="s">
        <v>8246</v>
      </c>
      <c r="I3667">
        <v>1449756896</v>
      </c>
      <c r="J3667">
        <v>1447164896</v>
      </c>
      <c r="K3667" s="14">
        <f t="shared" si="290"/>
        <v>42318.593703703707</v>
      </c>
      <c r="L3667" s="13">
        <f t="shared" si="289"/>
        <v>2015</v>
      </c>
      <c r="M3667" s="14">
        <f t="shared" si="291"/>
        <v>42348.593703703707</v>
      </c>
      <c r="N3667" t="b">
        <v>0</v>
      </c>
      <c r="O3667">
        <v>72</v>
      </c>
      <c r="P3667" t="b">
        <v>1</v>
      </c>
      <c r="Q3667" t="s">
        <v>8269</v>
      </c>
      <c r="R3667" s="10" t="s">
        <v>8315</v>
      </c>
      <c r="S3667" t="s">
        <v>8316</v>
      </c>
      <c r="T3667">
        <f t="shared" si="292"/>
        <v>107</v>
      </c>
      <c r="U3667">
        <f t="shared" si="293"/>
        <v>37.08</v>
      </c>
    </row>
    <row r="3668" spans="1:21" ht="58" x14ac:dyDescent="0.35">
      <c r="A3668">
        <v>2823</v>
      </c>
      <c r="B3668" s="3" t="s">
        <v>2823</v>
      </c>
      <c r="C3668" s="3" t="s">
        <v>6933</v>
      </c>
      <c r="D3668" s="6">
        <v>100</v>
      </c>
      <c r="E3668" s="8">
        <v>124</v>
      </c>
      <c r="F3668" t="s">
        <v>8218</v>
      </c>
      <c r="G3668" t="s">
        <v>8224</v>
      </c>
      <c r="H3668" t="s">
        <v>8246</v>
      </c>
      <c r="I3668">
        <v>1427842740</v>
      </c>
      <c r="J3668">
        <v>1425428206</v>
      </c>
      <c r="K3668" s="14">
        <f t="shared" si="290"/>
        <v>42067.011643518519</v>
      </c>
      <c r="L3668" s="13">
        <f t="shared" si="289"/>
        <v>2015</v>
      </c>
      <c r="M3668" s="14">
        <f t="shared" si="291"/>
        <v>42094.957638888889</v>
      </c>
      <c r="N3668" t="b">
        <v>0</v>
      </c>
      <c r="O3668">
        <v>14</v>
      </c>
      <c r="P3668" t="b">
        <v>1</v>
      </c>
      <c r="Q3668" t="s">
        <v>8269</v>
      </c>
      <c r="R3668" s="10" t="s">
        <v>8315</v>
      </c>
      <c r="S3668" t="s">
        <v>8316</v>
      </c>
      <c r="T3668">
        <f t="shared" si="292"/>
        <v>124</v>
      </c>
      <c r="U3668">
        <f t="shared" si="293"/>
        <v>8.86</v>
      </c>
    </row>
    <row r="3669" spans="1:21" ht="43.5" x14ac:dyDescent="0.35">
      <c r="A3669">
        <v>3724</v>
      </c>
      <c r="B3669" s="3" t="s">
        <v>3721</v>
      </c>
      <c r="C3669" s="3" t="s">
        <v>7834</v>
      </c>
      <c r="D3669" s="6">
        <v>4300</v>
      </c>
      <c r="E3669" s="8">
        <v>4409.55</v>
      </c>
      <c r="F3669" t="s">
        <v>8218</v>
      </c>
      <c r="G3669" t="s">
        <v>8224</v>
      </c>
      <c r="H3669" t="s">
        <v>8246</v>
      </c>
      <c r="I3669">
        <v>1462402800</v>
      </c>
      <c r="J3669">
        <v>1459856860</v>
      </c>
      <c r="K3669" s="14">
        <f t="shared" si="290"/>
        <v>42465.491435185191</v>
      </c>
      <c r="L3669" s="13">
        <f t="shared" si="289"/>
        <v>2016</v>
      </c>
      <c r="M3669" s="14">
        <f t="shared" si="291"/>
        <v>42494.958333333328</v>
      </c>
      <c r="N3669" t="b">
        <v>0</v>
      </c>
      <c r="O3669">
        <v>89</v>
      </c>
      <c r="P3669" t="b">
        <v>1</v>
      </c>
      <c r="Q3669" t="s">
        <v>8269</v>
      </c>
      <c r="R3669" s="10" t="s">
        <v>8315</v>
      </c>
      <c r="S3669" t="s">
        <v>8316</v>
      </c>
      <c r="T3669">
        <f t="shared" si="292"/>
        <v>103</v>
      </c>
      <c r="U3669">
        <f t="shared" si="293"/>
        <v>49.55</v>
      </c>
    </row>
    <row r="3670" spans="1:21" ht="58" x14ac:dyDescent="0.35">
      <c r="A3670">
        <v>3497</v>
      </c>
      <c r="B3670" s="3" t="s">
        <v>3496</v>
      </c>
      <c r="C3670" s="3" t="s">
        <v>7607</v>
      </c>
      <c r="D3670" s="6">
        <v>1551</v>
      </c>
      <c r="E3670" s="8">
        <v>1686</v>
      </c>
      <c r="F3670" t="s">
        <v>8218</v>
      </c>
      <c r="G3670" t="s">
        <v>8223</v>
      </c>
      <c r="H3670" t="s">
        <v>8245</v>
      </c>
      <c r="I3670">
        <v>1464904800</v>
      </c>
      <c r="J3670">
        <v>1463852904</v>
      </c>
      <c r="K3670" s="14">
        <f t="shared" si="290"/>
        <v>42511.741944444439</v>
      </c>
      <c r="L3670" s="13">
        <f t="shared" si="289"/>
        <v>2016</v>
      </c>
      <c r="M3670" s="14">
        <f t="shared" si="291"/>
        <v>42523.916666666672</v>
      </c>
      <c r="N3670" t="b">
        <v>0</v>
      </c>
      <c r="O3670">
        <v>49</v>
      </c>
      <c r="P3670" t="b">
        <v>1</v>
      </c>
      <c r="Q3670" t="s">
        <v>8269</v>
      </c>
      <c r="R3670" s="10" t="s">
        <v>8315</v>
      </c>
      <c r="S3670" t="s">
        <v>8316</v>
      </c>
      <c r="T3670">
        <f t="shared" si="292"/>
        <v>109</v>
      </c>
      <c r="U3670">
        <f t="shared" si="293"/>
        <v>34.409999999999997</v>
      </c>
    </row>
    <row r="3671" spans="1:21" ht="43.5" x14ac:dyDescent="0.35">
      <c r="A3671">
        <v>3254</v>
      </c>
      <c r="B3671" s="3" t="s">
        <v>3254</v>
      </c>
      <c r="C3671" s="3" t="s">
        <v>7364</v>
      </c>
      <c r="D3671" s="6">
        <v>13000</v>
      </c>
      <c r="E3671" s="8">
        <v>13163.5</v>
      </c>
      <c r="F3671" t="s">
        <v>8218</v>
      </c>
      <c r="G3671" t="s">
        <v>8224</v>
      </c>
      <c r="H3671" t="s">
        <v>8246</v>
      </c>
      <c r="I3671">
        <v>1427331809</v>
      </c>
      <c r="J3671">
        <v>1424743409</v>
      </c>
      <c r="K3671" s="14">
        <f t="shared" si="290"/>
        <v>42059.085752314815</v>
      </c>
      <c r="L3671" s="13">
        <f t="shared" si="289"/>
        <v>2015</v>
      </c>
      <c r="M3671" s="14">
        <f t="shared" si="291"/>
        <v>42089.044085648144</v>
      </c>
      <c r="N3671" t="b">
        <v>1</v>
      </c>
      <c r="O3671">
        <v>186</v>
      </c>
      <c r="P3671" t="b">
        <v>1</v>
      </c>
      <c r="Q3671" t="s">
        <v>8269</v>
      </c>
      <c r="R3671" s="10" t="s">
        <v>8315</v>
      </c>
      <c r="S3671" t="s">
        <v>8316</v>
      </c>
      <c r="T3671">
        <f t="shared" si="292"/>
        <v>101</v>
      </c>
      <c r="U3671">
        <f t="shared" si="293"/>
        <v>70.77</v>
      </c>
    </row>
    <row r="3672" spans="1:21" ht="43.5" x14ac:dyDescent="0.35">
      <c r="A3672">
        <v>3513</v>
      </c>
      <c r="B3672" s="3" t="s">
        <v>3512</v>
      </c>
      <c r="C3672" s="3" t="s">
        <v>7623</v>
      </c>
      <c r="D3672" s="6">
        <v>2800</v>
      </c>
      <c r="E3672" s="8">
        <v>3315</v>
      </c>
      <c r="F3672" t="s">
        <v>8218</v>
      </c>
      <c r="G3672" t="s">
        <v>8223</v>
      </c>
      <c r="H3672" t="s">
        <v>8245</v>
      </c>
      <c r="I3672">
        <v>1401857940</v>
      </c>
      <c r="J3672">
        <v>1400725112</v>
      </c>
      <c r="K3672" s="14">
        <f t="shared" si="290"/>
        <v>41781.096203703702</v>
      </c>
      <c r="L3672" s="13">
        <f t="shared" si="289"/>
        <v>2014</v>
      </c>
      <c r="M3672" s="14">
        <f t="shared" si="291"/>
        <v>41794.207638888889</v>
      </c>
      <c r="N3672" t="b">
        <v>0</v>
      </c>
      <c r="O3672">
        <v>44</v>
      </c>
      <c r="P3672" t="b">
        <v>1</v>
      </c>
      <c r="Q3672" t="s">
        <v>8269</v>
      </c>
      <c r="R3672" s="10" t="s">
        <v>8315</v>
      </c>
      <c r="S3672" t="s">
        <v>8316</v>
      </c>
      <c r="T3672">
        <f t="shared" si="292"/>
        <v>118</v>
      </c>
      <c r="U3672">
        <f t="shared" si="293"/>
        <v>75.34</v>
      </c>
    </row>
    <row r="3673" spans="1:21" ht="43.5" x14ac:dyDescent="0.35">
      <c r="A3673">
        <v>3317</v>
      </c>
      <c r="B3673" s="3" t="s">
        <v>3317</v>
      </c>
      <c r="C3673" s="3" t="s">
        <v>7427</v>
      </c>
      <c r="D3673" s="6">
        <v>1050</v>
      </c>
      <c r="E3673" s="8">
        <v>1115</v>
      </c>
      <c r="F3673" t="s">
        <v>8218</v>
      </c>
      <c r="G3673" t="s">
        <v>8223</v>
      </c>
      <c r="H3673" t="s">
        <v>8245</v>
      </c>
      <c r="I3673">
        <v>1465347424</v>
      </c>
      <c r="J3673">
        <v>1462755424</v>
      </c>
      <c r="K3673" s="14">
        <f t="shared" si="290"/>
        <v>42499.039629629624</v>
      </c>
      <c r="L3673" s="13">
        <f t="shared" si="289"/>
        <v>2016</v>
      </c>
      <c r="M3673" s="14">
        <f t="shared" si="291"/>
        <v>42529.039629629624</v>
      </c>
      <c r="N3673" t="b">
        <v>0</v>
      </c>
      <c r="O3673">
        <v>18</v>
      </c>
      <c r="P3673" t="b">
        <v>1</v>
      </c>
      <c r="Q3673" t="s">
        <v>8269</v>
      </c>
      <c r="R3673" s="10" t="s">
        <v>8315</v>
      </c>
      <c r="S3673" t="s">
        <v>8316</v>
      </c>
      <c r="T3673">
        <f t="shared" si="292"/>
        <v>106</v>
      </c>
      <c r="U3673">
        <f t="shared" si="293"/>
        <v>61.94</v>
      </c>
    </row>
    <row r="3674" spans="1:21" ht="43.5" x14ac:dyDescent="0.35">
      <c r="A3674">
        <v>3135</v>
      </c>
      <c r="B3674" s="3" t="s">
        <v>3135</v>
      </c>
      <c r="C3674" s="3" t="s">
        <v>7245</v>
      </c>
      <c r="D3674" s="6">
        <v>777</v>
      </c>
      <c r="E3674" s="8">
        <v>162</v>
      </c>
      <c r="F3674" t="s">
        <v>8221</v>
      </c>
      <c r="G3674" t="s">
        <v>8223</v>
      </c>
      <c r="H3674" t="s">
        <v>8245</v>
      </c>
      <c r="I3674">
        <v>1491277121</v>
      </c>
      <c r="J3674">
        <v>1489376321</v>
      </c>
      <c r="K3674" s="14">
        <f t="shared" si="290"/>
        <v>42807.151863425926</v>
      </c>
      <c r="L3674" s="13">
        <f t="shared" si="289"/>
        <v>2017</v>
      </c>
      <c r="M3674" s="14">
        <f t="shared" si="291"/>
        <v>42829.151863425926</v>
      </c>
      <c r="N3674" t="b">
        <v>0</v>
      </c>
      <c r="O3674">
        <v>7</v>
      </c>
      <c r="P3674" t="b">
        <v>0</v>
      </c>
      <c r="Q3674" t="s">
        <v>8269</v>
      </c>
      <c r="R3674" s="10" t="s">
        <v>8315</v>
      </c>
      <c r="S3674" t="s">
        <v>8316</v>
      </c>
      <c r="T3674">
        <f t="shared" si="292"/>
        <v>21</v>
      </c>
      <c r="U3674">
        <f t="shared" si="293"/>
        <v>23.14</v>
      </c>
    </row>
    <row r="3675" spans="1:21" ht="43.5" x14ac:dyDescent="0.35">
      <c r="A3675">
        <v>3596</v>
      </c>
      <c r="B3675" s="3" t="s">
        <v>3595</v>
      </c>
      <c r="C3675" s="3" t="s">
        <v>7706</v>
      </c>
      <c r="D3675" s="6">
        <v>1100</v>
      </c>
      <c r="E3675" s="8">
        <v>1185</v>
      </c>
      <c r="F3675" t="s">
        <v>8218</v>
      </c>
      <c r="G3675" t="s">
        <v>8228</v>
      </c>
      <c r="H3675" t="s">
        <v>8250</v>
      </c>
      <c r="I3675">
        <v>1409072982</v>
      </c>
      <c r="J3675">
        <v>1407258582</v>
      </c>
      <c r="K3675" s="14">
        <f t="shared" si="290"/>
        <v>41856.715069444443</v>
      </c>
      <c r="L3675" s="13">
        <f t="shared" si="289"/>
        <v>2014</v>
      </c>
      <c r="M3675" s="14">
        <f t="shared" si="291"/>
        <v>41877.715069444443</v>
      </c>
      <c r="N3675" t="b">
        <v>0</v>
      </c>
      <c r="O3675">
        <v>15</v>
      </c>
      <c r="P3675" t="b">
        <v>1</v>
      </c>
      <c r="Q3675" t="s">
        <v>8269</v>
      </c>
      <c r="R3675" s="10" t="s">
        <v>8315</v>
      </c>
      <c r="S3675" t="s">
        <v>8316</v>
      </c>
      <c r="T3675">
        <f t="shared" si="292"/>
        <v>108</v>
      </c>
      <c r="U3675">
        <f t="shared" si="293"/>
        <v>79</v>
      </c>
    </row>
    <row r="3676" spans="1:21" ht="43.5" x14ac:dyDescent="0.35">
      <c r="A3676">
        <v>3222</v>
      </c>
      <c r="B3676" s="3" t="s">
        <v>3222</v>
      </c>
      <c r="C3676" s="3" t="s">
        <v>7332</v>
      </c>
      <c r="D3676" s="6">
        <v>2500</v>
      </c>
      <c r="E3676" s="8">
        <v>3120</v>
      </c>
      <c r="F3676" t="s">
        <v>8218</v>
      </c>
      <c r="G3676" t="s">
        <v>8223</v>
      </c>
      <c r="H3676" t="s">
        <v>8245</v>
      </c>
      <c r="I3676">
        <v>1445722140</v>
      </c>
      <c r="J3676">
        <v>1443016697</v>
      </c>
      <c r="K3676" s="14">
        <f t="shared" si="290"/>
        <v>42270.582141203704</v>
      </c>
      <c r="L3676" s="13">
        <f t="shared" si="289"/>
        <v>2015</v>
      </c>
      <c r="M3676" s="14">
        <f t="shared" si="291"/>
        <v>42301.895138888889</v>
      </c>
      <c r="N3676" t="b">
        <v>1</v>
      </c>
      <c r="O3676">
        <v>84</v>
      </c>
      <c r="P3676" t="b">
        <v>1</v>
      </c>
      <c r="Q3676" t="s">
        <v>8269</v>
      </c>
      <c r="R3676" s="10" t="s">
        <v>8315</v>
      </c>
      <c r="S3676" t="s">
        <v>8316</v>
      </c>
      <c r="T3676">
        <f t="shared" si="292"/>
        <v>125</v>
      </c>
      <c r="U3676">
        <f t="shared" si="293"/>
        <v>37.14</v>
      </c>
    </row>
    <row r="3677" spans="1:21" ht="58" x14ac:dyDescent="0.35">
      <c r="A3677">
        <v>3734</v>
      </c>
      <c r="B3677" s="3" t="s">
        <v>3731</v>
      </c>
      <c r="C3677" s="3" t="s">
        <v>7844</v>
      </c>
      <c r="D3677" s="6">
        <v>1500</v>
      </c>
      <c r="E3677" s="8">
        <v>427</v>
      </c>
      <c r="F3677" t="s">
        <v>8220</v>
      </c>
      <c r="G3677" t="s">
        <v>8223</v>
      </c>
      <c r="H3677" t="s">
        <v>8245</v>
      </c>
      <c r="I3677">
        <v>1432589896</v>
      </c>
      <c r="J3677">
        <v>1427405896</v>
      </c>
      <c r="K3677" s="14">
        <f t="shared" si="290"/>
        <v>42089.901574074072</v>
      </c>
      <c r="L3677" s="13">
        <f t="shared" si="289"/>
        <v>2015</v>
      </c>
      <c r="M3677" s="14">
        <f t="shared" si="291"/>
        <v>42149.901574074072</v>
      </c>
      <c r="N3677" t="b">
        <v>0</v>
      </c>
      <c r="O3677">
        <v>7</v>
      </c>
      <c r="P3677" t="b">
        <v>0</v>
      </c>
      <c r="Q3677" t="s">
        <v>8269</v>
      </c>
      <c r="R3677" s="10" t="s">
        <v>8315</v>
      </c>
      <c r="S3677" t="s">
        <v>8316</v>
      </c>
      <c r="T3677">
        <f t="shared" si="292"/>
        <v>28</v>
      </c>
      <c r="U3677">
        <f t="shared" si="293"/>
        <v>61</v>
      </c>
    </row>
    <row r="3678" spans="1:21" ht="43.5" x14ac:dyDescent="0.35">
      <c r="A3678">
        <v>4015</v>
      </c>
      <c r="B3678" s="3" t="s">
        <v>4011</v>
      </c>
      <c r="C3678" s="3" t="s">
        <v>8120</v>
      </c>
      <c r="D3678" s="6">
        <v>7000</v>
      </c>
      <c r="E3678" s="8">
        <v>1</v>
      </c>
      <c r="F3678" t="s">
        <v>8220</v>
      </c>
      <c r="G3678" t="s">
        <v>8223</v>
      </c>
      <c r="H3678" t="s">
        <v>8245</v>
      </c>
      <c r="I3678">
        <v>1437331463</v>
      </c>
      <c r="J3678">
        <v>1434739463</v>
      </c>
      <c r="K3678" s="14">
        <f t="shared" si="290"/>
        <v>42174.780821759254</v>
      </c>
      <c r="L3678" s="13">
        <f t="shared" si="289"/>
        <v>2015</v>
      </c>
      <c r="M3678" s="14">
        <f t="shared" si="291"/>
        <v>42204.780821759254</v>
      </c>
      <c r="N3678" t="b">
        <v>0</v>
      </c>
      <c r="O3678">
        <v>1</v>
      </c>
      <c r="P3678" t="b">
        <v>0</v>
      </c>
      <c r="Q3678" t="s">
        <v>8269</v>
      </c>
      <c r="R3678" s="10" t="s">
        <v>8315</v>
      </c>
      <c r="S3678" t="s">
        <v>8316</v>
      </c>
      <c r="T3678">
        <f t="shared" si="292"/>
        <v>0</v>
      </c>
      <c r="U3678">
        <f t="shared" si="293"/>
        <v>1</v>
      </c>
    </row>
    <row r="3679" spans="1:21" ht="58" x14ac:dyDescent="0.35">
      <c r="A3679">
        <v>2961</v>
      </c>
      <c r="B3679" s="3" t="s">
        <v>2961</v>
      </c>
      <c r="C3679" s="3" t="s">
        <v>7071</v>
      </c>
      <c r="D3679" s="6">
        <v>5000</v>
      </c>
      <c r="E3679" s="8">
        <v>5481</v>
      </c>
      <c r="F3679" t="s">
        <v>8218</v>
      </c>
      <c r="G3679" t="s">
        <v>8223</v>
      </c>
      <c r="H3679" t="s">
        <v>8245</v>
      </c>
      <c r="I3679">
        <v>1427342400</v>
      </c>
      <c r="J3679">
        <v>1424927159</v>
      </c>
      <c r="K3679" s="14">
        <f t="shared" si="290"/>
        <v>42061.212488425925</v>
      </c>
      <c r="L3679" s="13">
        <f t="shared" si="289"/>
        <v>2015</v>
      </c>
      <c r="M3679" s="14">
        <f t="shared" si="291"/>
        <v>42089.166666666672</v>
      </c>
      <c r="N3679" t="b">
        <v>0</v>
      </c>
      <c r="O3679">
        <v>108</v>
      </c>
      <c r="P3679" t="b">
        <v>1</v>
      </c>
      <c r="Q3679" t="s">
        <v>8269</v>
      </c>
      <c r="R3679" s="10" t="s">
        <v>8315</v>
      </c>
      <c r="S3679" t="s">
        <v>8316</v>
      </c>
      <c r="T3679">
        <f t="shared" si="292"/>
        <v>110</v>
      </c>
      <c r="U3679">
        <f t="shared" si="293"/>
        <v>50.75</v>
      </c>
    </row>
    <row r="3680" spans="1:21" ht="58" x14ac:dyDescent="0.35">
      <c r="A3680">
        <v>3510</v>
      </c>
      <c r="B3680" s="3" t="s">
        <v>3509</v>
      </c>
      <c r="C3680" s="3" t="s">
        <v>7620</v>
      </c>
      <c r="D3680" s="6">
        <v>900</v>
      </c>
      <c r="E3680" s="8">
        <v>905</v>
      </c>
      <c r="F3680" t="s">
        <v>8218</v>
      </c>
      <c r="G3680" t="s">
        <v>8223</v>
      </c>
      <c r="H3680" t="s">
        <v>8245</v>
      </c>
      <c r="I3680">
        <v>1404312846</v>
      </c>
      <c r="J3680">
        <v>1402584846</v>
      </c>
      <c r="K3680" s="14">
        <f t="shared" si="290"/>
        <v>41802.62090277778</v>
      </c>
      <c r="L3680" s="13">
        <f t="shared" si="289"/>
        <v>2014</v>
      </c>
      <c r="M3680" s="14">
        <f t="shared" si="291"/>
        <v>41822.62090277778</v>
      </c>
      <c r="N3680" t="b">
        <v>0</v>
      </c>
      <c r="O3680">
        <v>15</v>
      </c>
      <c r="P3680" t="b">
        <v>1</v>
      </c>
      <c r="Q3680" t="s">
        <v>8269</v>
      </c>
      <c r="R3680" s="10" t="s">
        <v>8315</v>
      </c>
      <c r="S3680" t="s">
        <v>8316</v>
      </c>
      <c r="T3680">
        <f t="shared" si="292"/>
        <v>101</v>
      </c>
      <c r="U3680">
        <f t="shared" si="293"/>
        <v>60.33</v>
      </c>
    </row>
    <row r="3681" spans="1:21" ht="58" x14ac:dyDescent="0.35">
      <c r="A3681">
        <v>3833</v>
      </c>
      <c r="B3681" s="3" t="s">
        <v>3830</v>
      </c>
      <c r="C3681" s="3" t="s">
        <v>7942</v>
      </c>
      <c r="D3681" s="6">
        <v>1200</v>
      </c>
      <c r="E3681" s="8">
        <v>1400</v>
      </c>
      <c r="F3681" t="s">
        <v>8218</v>
      </c>
      <c r="G3681" t="s">
        <v>8228</v>
      </c>
      <c r="H3681" t="s">
        <v>8250</v>
      </c>
      <c r="I3681">
        <v>1417460940</v>
      </c>
      <c r="J3681">
        <v>1416516972</v>
      </c>
      <c r="K3681" s="14">
        <f t="shared" si="290"/>
        <v>41963.872361111105</v>
      </c>
      <c r="L3681" s="13">
        <f t="shared" si="289"/>
        <v>2014</v>
      </c>
      <c r="M3681" s="14">
        <f t="shared" si="291"/>
        <v>41974.797916666663</v>
      </c>
      <c r="N3681" t="b">
        <v>0</v>
      </c>
      <c r="O3681">
        <v>20</v>
      </c>
      <c r="P3681" t="b">
        <v>1</v>
      </c>
      <c r="Q3681" t="s">
        <v>8269</v>
      </c>
      <c r="R3681" s="10" t="s">
        <v>8315</v>
      </c>
      <c r="S3681" t="s">
        <v>8316</v>
      </c>
      <c r="T3681">
        <f t="shared" si="292"/>
        <v>117</v>
      </c>
      <c r="U3681">
        <f t="shared" si="293"/>
        <v>70</v>
      </c>
    </row>
    <row r="3682" spans="1:21" ht="43.5" x14ac:dyDescent="0.35">
      <c r="A3682">
        <v>538</v>
      </c>
      <c r="B3682" s="3" t="s">
        <v>539</v>
      </c>
      <c r="C3682" s="3" t="s">
        <v>4648</v>
      </c>
      <c r="D3682" s="6">
        <v>5000</v>
      </c>
      <c r="E3682" s="8">
        <v>15121</v>
      </c>
      <c r="F3682" t="s">
        <v>8218</v>
      </c>
      <c r="G3682" t="s">
        <v>8223</v>
      </c>
      <c r="H3682" t="s">
        <v>8245</v>
      </c>
      <c r="I3682">
        <v>1463166263</v>
      </c>
      <c r="J3682">
        <v>1460574263</v>
      </c>
      <c r="K3682" s="14">
        <f t="shared" si="290"/>
        <v>42473.794710648144</v>
      </c>
      <c r="L3682" s="13">
        <f t="shared" si="289"/>
        <v>2016</v>
      </c>
      <c r="M3682" s="14">
        <f t="shared" si="291"/>
        <v>42503.794710648144</v>
      </c>
      <c r="N3682" t="b">
        <v>0</v>
      </c>
      <c r="O3682">
        <v>60</v>
      </c>
      <c r="P3682" t="b">
        <v>1</v>
      </c>
      <c r="Q3682" t="s">
        <v>8269</v>
      </c>
      <c r="R3682" s="10" t="s">
        <v>8315</v>
      </c>
      <c r="S3682" t="s">
        <v>8316</v>
      </c>
      <c r="T3682">
        <f t="shared" si="292"/>
        <v>302</v>
      </c>
      <c r="U3682">
        <f t="shared" si="293"/>
        <v>252.02</v>
      </c>
    </row>
    <row r="3683" spans="1:21" ht="58" x14ac:dyDescent="0.35">
      <c r="A3683">
        <v>3944</v>
      </c>
      <c r="B3683" s="3" t="s">
        <v>3941</v>
      </c>
      <c r="C3683" s="3" t="s">
        <v>8052</v>
      </c>
      <c r="D3683" s="6">
        <v>5000</v>
      </c>
      <c r="E3683" s="8">
        <v>0</v>
      </c>
      <c r="F3683" t="s">
        <v>8220</v>
      </c>
      <c r="G3683" t="s">
        <v>8223</v>
      </c>
      <c r="H3683" t="s">
        <v>8245</v>
      </c>
      <c r="I3683">
        <v>1440690875</v>
      </c>
      <c r="J3683">
        <v>1438098875</v>
      </c>
      <c r="K3683" s="14">
        <f t="shared" si="290"/>
        <v>42213.662905092591</v>
      </c>
      <c r="L3683" s="13">
        <f t="shared" si="289"/>
        <v>2015</v>
      </c>
      <c r="M3683" s="14">
        <f t="shared" si="291"/>
        <v>42243.662905092591</v>
      </c>
      <c r="N3683" t="b">
        <v>0</v>
      </c>
      <c r="O3683">
        <v>0</v>
      </c>
      <c r="P3683" t="b">
        <v>0</v>
      </c>
      <c r="Q3683" t="s">
        <v>8269</v>
      </c>
      <c r="R3683" s="10" t="s">
        <v>8315</v>
      </c>
      <c r="S3683" t="s">
        <v>8316</v>
      </c>
      <c r="T3683">
        <f t="shared" si="292"/>
        <v>0</v>
      </c>
      <c r="U3683">
        <f t="shared" si="293"/>
        <v>0</v>
      </c>
    </row>
    <row r="3684" spans="1:21" ht="43.5" x14ac:dyDescent="0.35">
      <c r="A3684">
        <v>3958</v>
      </c>
      <c r="B3684" s="3" t="s">
        <v>3955</v>
      </c>
      <c r="C3684" s="3" t="s">
        <v>8065</v>
      </c>
      <c r="D3684" s="6">
        <v>2000</v>
      </c>
      <c r="E3684" s="8">
        <v>641</v>
      </c>
      <c r="F3684" t="s">
        <v>8220</v>
      </c>
      <c r="G3684" t="s">
        <v>8223</v>
      </c>
      <c r="H3684" t="s">
        <v>8245</v>
      </c>
      <c r="I3684">
        <v>1406988000</v>
      </c>
      <c r="J3684">
        <v>1403822912</v>
      </c>
      <c r="K3684" s="14">
        <f t="shared" si="290"/>
        <v>41816.950370370374</v>
      </c>
      <c r="L3684" s="13">
        <f t="shared" si="289"/>
        <v>2014</v>
      </c>
      <c r="M3684" s="14">
        <f t="shared" si="291"/>
        <v>41853.583333333336</v>
      </c>
      <c r="N3684" t="b">
        <v>0</v>
      </c>
      <c r="O3684">
        <v>16</v>
      </c>
      <c r="P3684" t="b">
        <v>0</v>
      </c>
      <c r="Q3684" t="s">
        <v>8269</v>
      </c>
      <c r="R3684" s="10" t="s">
        <v>8315</v>
      </c>
      <c r="S3684" t="s">
        <v>8316</v>
      </c>
      <c r="T3684">
        <f t="shared" si="292"/>
        <v>32</v>
      </c>
      <c r="U3684">
        <f t="shared" si="293"/>
        <v>40.06</v>
      </c>
    </row>
    <row r="3685" spans="1:21" ht="43.5" x14ac:dyDescent="0.35">
      <c r="A3685">
        <v>3545</v>
      </c>
      <c r="B3685" s="3" t="s">
        <v>3544</v>
      </c>
      <c r="C3685" s="3" t="s">
        <v>7655</v>
      </c>
      <c r="D3685" s="6">
        <v>250</v>
      </c>
      <c r="E3685" s="8">
        <v>251</v>
      </c>
      <c r="F3685" t="s">
        <v>8218</v>
      </c>
      <c r="G3685" t="s">
        <v>8223</v>
      </c>
      <c r="H3685" t="s">
        <v>8245</v>
      </c>
      <c r="I3685">
        <v>1428780159</v>
      </c>
      <c r="J3685">
        <v>1426188159</v>
      </c>
      <c r="K3685" s="14">
        <f t="shared" si="290"/>
        <v>42075.807395833333</v>
      </c>
      <c r="L3685" s="13">
        <f t="shared" si="289"/>
        <v>2015</v>
      </c>
      <c r="M3685" s="14">
        <f t="shared" si="291"/>
        <v>42105.807395833333</v>
      </c>
      <c r="N3685" t="b">
        <v>0</v>
      </c>
      <c r="O3685">
        <v>8</v>
      </c>
      <c r="P3685" t="b">
        <v>1</v>
      </c>
      <c r="Q3685" t="s">
        <v>8269</v>
      </c>
      <c r="R3685" s="10" t="s">
        <v>8315</v>
      </c>
      <c r="S3685" t="s">
        <v>8316</v>
      </c>
      <c r="T3685">
        <f t="shared" si="292"/>
        <v>100</v>
      </c>
      <c r="U3685">
        <f t="shared" si="293"/>
        <v>31.38</v>
      </c>
    </row>
    <row r="3686" spans="1:21" ht="43.5" x14ac:dyDescent="0.35">
      <c r="A3686">
        <v>3346</v>
      </c>
      <c r="B3686" s="3" t="s">
        <v>3346</v>
      </c>
      <c r="C3686" s="3" t="s">
        <v>7456</v>
      </c>
      <c r="D3686" s="6">
        <v>1500</v>
      </c>
      <c r="E3686" s="8">
        <v>1650</v>
      </c>
      <c r="F3686" t="s">
        <v>8218</v>
      </c>
      <c r="G3686" t="s">
        <v>8223</v>
      </c>
      <c r="H3686" t="s">
        <v>8245</v>
      </c>
      <c r="I3686">
        <v>1424910910</v>
      </c>
      <c r="J3686">
        <v>1424306110</v>
      </c>
      <c r="K3686" s="14">
        <f t="shared" si="290"/>
        <v>42054.024421296301</v>
      </c>
      <c r="L3686" s="13">
        <f t="shared" si="289"/>
        <v>2015</v>
      </c>
      <c r="M3686" s="14">
        <f t="shared" si="291"/>
        <v>42061.024421296301</v>
      </c>
      <c r="N3686" t="b">
        <v>0</v>
      </c>
      <c r="O3686">
        <v>18</v>
      </c>
      <c r="P3686" t="b">
        <v>1</v>
      </c>
      <c r="Q3686" t="s">
        <v>8269</v>
      </c>
      <c r="R3686" s="10" t="s">
        <v>8315</v>
      </c>
      <c r="S3686" t="s">
        <v>8316</v>
      </c>
      <c r="T3686">
        <f t="shared" si="292"/>
        <v>110</v>
      </c>
      <c r="U3686">
        <f t="shared" si="293"/>
        <v>91.67</v>
      </c>
    </row>
    <row r="3687" spans="1:21" ht="29" x14ac:dyDescent="0.35">
      <c r="A3687">
        <v>3622</v>
      </c>
      <c r="B3687" s="3" t="s">
        <v>3620</v>
      </c>
      <c r="C3687" s="3" t="s">
        <v>7732</v>
      </c>
      <c r="D3687" s="6">
        <v>1000</v>
      </c>
      <c r="E3687" s="8">
        <v>1000.99</v>
      </c>
      <c r="F3687" t="s">
        <v>8218</v>
      </c>
      <c r="G3687" t="s">
        <v>8223</v>
      </c>
      <c r="H3687" t="s">
        <v>8245</v>
      </c>
      <c r="I3687">
        <v>1411874580</v>
      </c>
      <c r="J3687">
        <v>1409030371</v>
      </c>
      <c r="K3687" s="14">
        <f t="shared" si="290"/>
        <v>41877.221886574072</v>
      </c>
      <c r="L3687" s="13">
        <f t="shared" si="289"/>
        <v>2014</v>
      </c>
      <c r="M3687" s="14">
        <f t="shared" si="291"/>
        <v>41910.140972222223</v>
      </c>
      <c r="N3687" t="b">
        <v>0</v>
      </c>
      <c r="O3687">
        <v>21</v>
      </c>
      <c r="P3687" t="b">
        <v>1</v>
      </c>
      <c r="Q3687" t="s">
        <v>8269</v>
      </c>
      <c r="R3687" s="10" t="s">
        <v>8315</v>
      </c>
      <c r="S3687" t="s">
        <v>8316</v>
      </c>
      <c r="T3687">
        <f t="shared" si="292"/>
        <v>100</v>
      </c>
      <c r="U3687">
        <f t="shared" si="293"/>
        <v>47.67</v>
      </c>
    </row>
    <row r="3688" spans="1:21" ht="43.5" x14ac:dyDescent="0.35">
      <c r="A3688">
        <v>3921</v>
      </c>
      <c r="B3688" s="3" t="s">
        <v>3918</v>
      </c>
      <c r="C3688" s="3" t="s">
        <v>8029</v>
      </c>
      <c r="D3688" s="6">
        <v>3000</v>
      </c>
      <c r="E3688" s="8">
        <v>0</v>
      </c>
      <c r="F3688" t="s">
        <v>8220</v>
      </c>
      <c r="G3688" t="s">
        <v>8224</v>
      </c>
      <c r="H3688" t="s">
        <v>8246</v>
      </c>
      <c r="I3688">
        <v>1414346400</v>
      </c>
      <c r="J3688">
        <v>1413291655</v>
      </c>
      <c r="K3688" s="14">
        <f t="shared" si="290"/>
        <v>41926.542303240742</v>
      </c>
      <c r="L3688" s="13">
        <f t="shared" si="289"/>
        <v>2014</v>
      </c>
      <c r="M3688" s="14">
        <f t="shared" si="291"/>
        <v>41938.75</v>
      </c>
      <c r="N3688" t="b">
        <v>0</v>
      </c>
      <c r="O3688">
        <v>0</v>
      </c>
      <c r="P3688" t="b">
        <v>0</v>
      </c>
      <c r="Q3688" t="s">
        <v>8269</v>
      </c>
      <c r="R3688" s="10" t="s">
        <v>8315</v>
      </c>
      <c r="S3688" t="s">
        <v>8316</v>
      </c>
      <c r="T3688">
        <f t="shared" si="292"/>
        <v>0</v>
      </c>
      <c r="U3688">
        <f t="shared" si="293"/>
        <v>0</v>
      </c>
    </row>
    <row r="3689" spans="1:21" ht="43.5" x14ac:dyDescent="0.35">
      <c r="A3689">
        <v>3842</v>
      </c>
      <c r="B3689" s="3" t="s">
        <v>3839</v>
      </c>
      <c r="C3689" s="3" t="s">
        <v>7951</v>
      </c>
      <c r="D3689" s="6">
        <v>5000</v>
      </c>
      <c r="E3689" s="8">
        <v>1097</v>
      </c>
      <c r="F3689" t="s">
        <v>8220</v>
      </c>
      <c r="G3689" t="s">
        <v>8224</v>
      </c>
      <c r="H3689" t="s">
        <v>8246</v>
      </c>
      <c r="I3689">
        <v>1399809052</v>
      </c>
      <c r="J3689">
        <v>1397217052</v>
      </c>
      <c r="K3689" s="14">
        <f t="shared" si="290"/>
        <v>41740.493657407409</v>
      </c>
      <c r="L3689" s="13">
        <f t="shared" si="289"/>
        <v>2014</v>
      </c>
      <c r="M3689" s="14">
        <f t="shared" si="291"/>
        <v>41770.493657407409</v>
      </c>
      <c r="N3689" t="b">
        <v>1</v>
      </c>
      <c r="O3689">
        <v>23</v>
      </c>
      <c r="P3689" t="b">
        <v>0</v>
      </c>
      <c r="Q3689" t="s">
        <v>8269</v>
      </c>
      <c r="R3689" s="10" t="s">
        <v>8315</v>
      </c>
      <c r="S3689" t="s">
        <v>8316</v>
      </c>
      <c r="T3689">
        <f t="shared" si="292"/>
        <v>22</v>
      </c>
      <c r="U3689">
        <f t="shared" si="293"/>
        <v>47.7</v>
      </c>
    </row>
    <row r="3690" spans="1:21" ht="29" x14ac:dyDescent="0.35">
      <c r="A3690">
        <v>3470</v>
      </c>
      <c r="B3690" s="3" t="s">
        <v>3469</v>
      </c>
      <c r="C3690" s="3" t="s">
        <v>7580</v>
      </c>
      <c r="D3690" s="6">
        <v>250</v>
      </c>
      <c r="E3690" s="8">
        <v>375</v>
      </c>
      <c r="F3690" t="s">
        <v>8218</v>
      </c>
      <c r="G3690" t="s">
        <v>8223</v>
      </c>
      <c r="H3690" t="s">
        <v>8245</v>
      </c>
      <c r="I3690">
        <v>1468618680</v>
      </c>
      <c r="J3690">
        <v>1465345902</v>
      </c>
      <c r="K3690" s="14">
        <f t="shared" si="290"/>
        <v>42529.022013888884</v>
      </c>
      <c r="L3690" s="13">
        <f t="shared" si="289"/>
        <v>2016</v>
      </c>
      <c r="M3690" s="14">
        <f t="shared" si="291"/>
        <v>42566.901388888888</v>
      </c>
      <c r="N3690" t="b">
        <v>0</v>
      </c>
      <c r="O3690">
        <v>9</v>
      </c>
      <c r="P3690" t="b">
        <v>1</v>
      </c>
      <c r="Q3690" t="s">
        <v>8269</v>
      </c>
      <c r="R3690" s="10" t="s">
        <v>8315</v>
      </c>
      <c r="S3690" t="s">
        <v>8316</v>
      </c>
      <c r="T3690">
        <f t="shared" si="292"/>
        <v>150</v>
      </c>
      <c r="U3690">
        <f t="shared" si="293"/>
        <v>41.67</v>
      </c>
    </row>
    <row r="3691" spans="1:21" ht="58" x14ac:dyDescent="0.35">
      <c r="A3691">
        <v>3464</v>
      </c>
      <c r="B3691" s="3" t="s">
        <v>3463</v>
      </c>
      <c r="C3691" s="3" t="s">
        <v>7574</v>
      </c>
      <c r="D3691" s="6">
        <v>5000</v>
      </c>
      <c r="E3691" s="8">
        <v>5116.18</v>
      </c>
      <c r="F3691" t="s">
        <v>8218</v>
      </c>
      <c r="G3691" t="s">
        <v>8223</v>
      </c>
      <c r="H3691" t="s">
        <v>8245</v>
      </c>
      <c r="I3691">
        <v>1471921637</v>
      </c>
      <c r="J3691">
        <v>1469329637</v>
      </c>
      <c r="K3691" s="14">
        <f t="shared" si="290"/>
        <v>42575.130057870367</v>
      </c>
      <c r="L3691" s="13">
        <f t="shared" si="289"/>
        <v>2016</v>
      </c>
      <c r="M3691" s="14">
        <f t="shared" si="291"/>
        <v>42605.130057870367</v>
      </c>
      <c r="N3691" t="b">
        <v>0</v>
      </c>
      <c r="O3691">
        <v>93</v>
      </c>
      <c r="P3691" t="b">
        <v>1</v>
      </c>
      <c r="Q3691" t="s">
        <v>8269</v>
      </c>
      <c r="R3691" s="10" t="s">
        <v>8315</v>
      </c>
      <c r="S3691" t="s">
        <v>8316</v>
      </c>
      <c r="T3691">
        <f t="shared" si="292"/>
        <v>102</v>
      </c>
      <c r="U3691">
        <f t="shared" si="293"/>
        <v>55.01</v>
      </c>
    </row>
    <row r="3692" spans="1:21" ht="43.5" x14ac:dyDescent="0.35">
      <c r="A3692">
        <v>3889</v>
      </c>
      <c r="B3692" s="3" t="s">
        <v>3886</v>
      </c>
      <c r="C3692" s="3" t="s">
        <v>7997</v>
      </c>
      <c r="D3692" s="6">
        <v>8000</v>
      </c>
      <c r="E3692" s="8">
        <v>118</v>
      </c>
      <c r="F3692" t="s">
        <v>8220</v>
      </c>
      <c r="G3692" t="s">
        <v>8223</v>
      </c>
      <c r="H3692" t="s">
        <v>8245</v>
      </c>
      <c r="I3692">
        <v>1420413960</v>
      </c>
      <c r="J3692">
        <v>1417651630</v>
      </c>
      <c r="K3692" s="14">
        <f t="shared" si="290"/>
        <v>41977.004976851851</v>
      </c>
      <c r="L3692" s="13">
        <f t="shared" si="289"/>
        <v>2014</v>
      </c>
      <c r="M3692" s="14">
        <f t="shared" si="291"/>
        <v>42008.976388888885</v>
      </c>
      <c r="N3692" t="b">
        <v>0</v>
      </c>
      <c r="O3692">
        <v>9</v>
      </c>
      <c r="P3692" t="b">
        <v>0</v>
      </c>
      <c r="Q3692" t="s">
        <v>8269</v>
      </c>
      <c r="R3692" s="10" t="s">
        <v>8315</v>
      </c>
      <c r="S3692" t="s">
        <v>8316</v>
      </c>
      <c r="T3692">
        <f t="shared" si="292"/>
        <v>1</v>
      </c>
      <c r="U3692">
        <f t="shared" si="293"/>
        <v>13.11</v>
      </c>
    </row>
    <row r="3693" spans="1:21" ht="43.5" x14ac:dyDescent="0.35">
      <c r="A3693">
        <v>3697</v>
      </c>
      <c r="B3693" s="3" t="s">
        <v>3694</v>
      </c>
      <c r="C3693" s="3" t="s">
        <v>7807</v>
      </c>
      <c r="D3693" s="6">
        <v>2000</v>
      </c>
      <c r="E3693" s="8">
        <v>2160</v>
      </c>
      <c r="F3693" t="s">
        <v>8218</v>
      </c>
      <c r="G3693" t="s">
        <v>8224</v>
      </c>
      <c r="H3693" t="s">
        <v>8246</v>
      </c>
      <c r="I3693">
        <v>1462878648</v>
      </c>
      <c r="J3693">
        <v>1461064248</v>
      </c>
      <c r="K3693" s="14">
        <f t="shared" si="290"/>
        <v>42479.465833333335</v>
      </c>
      <c r="L3693" s="13">
        <f t="shared" si="289"/>
        <v>2016</v>
      </c>
      <c r="M3693" s="14">
        <f t="shared" si="291"/>
        <v>42500.465833333335</v>
      </c>
      <c r="N3693" t="b">
        <v>0</v>
      </c>
      <c r="O3693">
        <v>30</v>
      </c>
      <c r="P3693" t="b">
        <v>1</v>
      </c>
      <c r="Q3693" t="s">
        <v>8269</v>
      </c>
      <c r="R3693" s="10" t="s">
        <v>8315</v>
      </c>
      <c r="S3693" t="s">
        <v>8316</v>
      </c>
      <c r="T3693">
        <f t="shared" si="292"/>
        <v>108</v>
      </c>
      <c r="U3693">
        <f t="shared" si="293"/>
        <v>72</v>
      </c>
    </row>
    <row r="3694" spans="1:21" ht="43.5" x14ac:dyDescent="0.35">
      <c r="A3694">
        <v>3511</v>
      </c>
      <c r="B3694" s="3" t="s">
        <v>3510</v>
      </c>
      <c r="C3694" s="3" t="s">
        <v>7621</v>
      </c>
      <c r="D3694" s="6">
        <v>1500</v>
      </c>
      <c r="E3694" s="8">
        <v>1518</v>
      </c>
      <c r="F3694" t="s">
        <v>8218</v>
      </c>
      <c r="G3694" t="s">
        <v>8224</v>
      </c>
      <c r="H3694" t="s">
        <v>8246</v>
      </c>
      <c r="I3694">
        <v>1415385000</v>
      </c>
      <c r="J3694">
        <v>1413406695</v>
      </c>
      <c r="K3694" s="14">
        <f t="shared" si="290"/>
        <v>41927.873784722222</v>
      </c>
      <c r="L3694" s="13">
        <f t="shared" si="289"/>
        <v>2014</v>
      </c>
      <c r="M3694" s="14">
        <f t="shared" si="291"/>
        <v>41950.770833333336</v>
      </c>
      <c r="N3694" t="b">
        <v>0</v>
      </c>
      <c r="O3694">
        <v>19</v>
      </c>
      <c r="P3694" t="b">
        <v>1</v>
      </c>
      <c r="Q3694" t="s">
        <v>8269</v>
      </c>
      <c r="R3694" s="10" t="s">
        <v>8315</v>
      </c>
      <c r="S3694" t="s">
        <v>8316</v>
      </c>
      <c r="T3694">
        <f t="shared" si="292"/>
        <v>101</v>
      </c>
      <c r="U3694">
        <f t="shared" si="293"/>
        <v>79.89</v>
      </c>
    </row>
    <row r="3695" spans="1:21" ht="58" x14ac:dyDescent="0.35">
      <c r="A3695">
        <v>2846</v>
      </c>
      <c r="B3695" s="3" t="s">
        <v>2846</v>
      </c>
      <c r="C3695" s="3" t="s">
        <v>6956</v>
      </c>
      <c r="D3695" s="6">
        <v>8000</v>
      </c>
      <c r="E3695" s="8">
        <v>0</v>
      </c>
      <c r="F3695" t="s">
        <v>8220</v>
      </c>
      <c r="G3695" t="s">
        <v>8223</v>
      </c>
      <c r="H3695" t="s">
        <v>8245</v>
      </c>
      <c r="I3695">
        <v>1432917394</v>
      </c>
      <c r="J3695">
        <v>1429029394</v>
      </c>
      <c r="K3695" s="14">
        <f t="shared" si="290"/>
        <v>42108.692060185189</v>
      </c>
      <c r="L3695" s="13">
        <f t="shared" si="289"/>
        <v>2015</v>
      </c>
      <c r="M3695" s="14">
        <f t="shared" si="291"/>
        <v>42153.692060185189</v>
      </c>
      <c r="N3695" t="b">
        <v>0</v>
      </c>
      <c r="O3695">
        <v>0</v>
      </c>
      <c r="P3695" t="b">
        <v>0</v>
      </c>
      <c r="Q3695" t="s">
        <v>8269</v>
      </c>
      <c r="R3695" s="10" t="s">
        <v>8315</v>
      </c>
      <c r="S3695" t="s">
        <v>8316</v>
      </c>
      <c r="T3695">
        <f t="shared" si="292"/>
        <v>0</v>
      </c>
      <c r="U3695">
        <f t="shared" si="293"/>
        <v>0</v>
      </c>
    </row>
    <row r="3696" spans="1:21" ht="29" x14ac:dyDescent="0.35">
      <c r="A3696">
        <v>3623</v>
      </c>
      <c r="B3696" s="3" t="s">
        <v>3621</v>
      </c>
      <c r="C3696" s="3" t="s">
        <v>7733</v>
      </c>
      <c r="D3696" s="6">
        <v>2500</v>
      </c>
      <c r="E3696" s="8">
        <v>3000</v>
      </c>
      <c r="F3696" t="s">
        <v>8218</v>
      </c>
      <c r="G3696" t="s">
        <v>8223</v>
      </c>
      <c r="H3696" t="s">
        <v>8245</v>
      </c>
      <c r="I3696">
        <v>1406358000</v>
      </c>
      <c r="J3696">
        <v>1404841270</v>
      </c>
      <c r="K3696" s="14">
        <f t="shared" si="290"/>
        <v>41828.736921296295</v>
      </c>
      <c r="L3696" s="13">
        <f t="shared" si="289"/>
        <v>2014</v>
      </c>
      <c r="M3696" s="14">
        <f t="shared" si="291"/>
        <v>41846.291666666664</v>
      </c>
      <c r="N3696" t="b">
        <v>0</v>
      </c>
      <c r="O3696">
        <v>34</v>
      </c>
      <c r="P3696" t="b">
        <v>1</v>
      </c>
      <c r="Q3696" t="s">
        <v>8269</v>
      </c>
      <c r="R3696" s="10" t="s">
        <v>8315</v>
      </c>
      <c r="S3696" t="s">
        <v>8316</v>
      </c>
      <c r="T3696">
        <f t="shared" si="292"/>
        <v>120</v>
      </c>
      <c r="U3696">
        <f t="shared" si="293"/>
        <v>88.24</v>
      </c>
    </row>
    <row r="3697" spans="1:21" ht="29" x14ac:dyDescent="0.35">
      <c r="A3697">
        <v>3131</v>
      </c>
      <c r="B3697" s="3" t="s">
        <v>3131</v>
      </c>
      <c r="C3697" s="3" t="s">
        <v>7241</v>
      </c>
      <c r="D3697" s="6">
        <v>4100</v>
      </c>
      <c r="E3697" s="8">
        <v>645</v>
      </c>
      <c r="F3697" t="s">
        <v>8221</v>
      </c>
      <c r="G3697" t="s">
        <v>8223</v>
      </c>
      <c r="H3697" t="s">
        <v>8245</v>
      </c>
      <c r="I3697">
        <v>1491656045</v>
      </c>
      <c r="J3697">
        <v>1489067645</v>
      </c>
      <c r="K3697" s="14">
        <f t="shared" si="290"/>
        <v>42803.579224537039</v>
      </c>
      <c r="L3697" s="13">
        <f t="shared" si="289"/>
        <v>2017</v>
      </c>
      <c r="M3697" s="14">
        <f t="shared" si="291"/>
        <v>42833.537557870368</v>
      </c>
      <c r="N3697" t="b">
        <v>0</v>
      </c>
      <c r="O3697">
        <v>12</v>
      </c>
      <c r="P3697" t="b">
        <v>0</v>
      </c>
      <c r="Q3697" t="s">
        <v>8269</v>
      </c>
      <c r="R3697" s="10" t="s">
        <v>8315</v>
      </c>
      <c r="S3697" t="s">
        <v>8316</v>
      </c>
      <c r="T3697">
        <f t="shared" si="292"/>
        <v>16</v>
      </c>
      <c r="U3697">
        <f t="shared" si="293"/>
        <v>53.75</v>
      </c>
    </row>
    <row r="3698" spans="1:21" ht="43.5" x14ac:dyDescent="0.35">
      <c r="A3698">
        <v>529</v>
      </c>
      <c r="B3698" s="3" t="s">
        <v>530</v>
      </c>
      <c r="C3698" s="3" t="s">
        <v>4639</v>
      </c>
      <c r="D3698" s="6">
        <v>1200</v>
      </c>
      <c r="E3698" s="8">
        <v>1565</v>
      </c>
      <c r="F3698" t="s">
        <v>8218</v>
      </c>
      <c r="G3698" t="s">
        <v>8228</v>
      </c>
      <c r="H3698" t="s">
        <v>8250</v>
      </c>
      <c r="I3698">
        <v>1484110800</v>
      </c>
      <c r="J3698">
        <v>1482281094</v>
      </c>
      <c r="K3698" s="14">
        <f t="shared" si="290"/>
        <v>42725.031180555554</v>
      </c>
      <c r="L3698" s="13">
        <f t="shared" si="289"/>
        <v>2016</v>
      </c>
      <c r="M3698" s="14">
        <f t="shared" si="291"/>
        <v>42746.208333333328</v>
      </c>
      <c r="N3698" t="b">
        <v>0</v>
      </c>
      <c r="O3698">
        <v>18</v>
      </c>
      <c r="P3698" t="b">
        <v>1</v>
      </c>
      <c r="Q3698" t="s">
        <v>8269</v>
      </c>
      <c r="R3698" s="10" t="s">
        <v>8315</v>
      </c>
      <c r="S3698" t="s">
        <v>8316</v>
      </c>
      <c r="T3698">
        <f t="shared" si="292"/>
        <v>130</v>
      </c>
      <c r="U3698">
        <f t="shared" si="293"/>
        <v>86.94</v>
      </c>
    </row>
    <row r="3699" spans="1:21" ht="43.5" x14ac:dyDescent="0.35">
      <c r="A3699">
        <v>3146</v>
      </c>
      <c r="B3699" s="3" t="s">
        <v>3146</v>
      </c>
      <c r="C3699" s="3" t="s">
        <v>7256</v>
      </c>
      <c r="D3699" s="6">
        <v>50000</v>
      </c>
      <c r="E3699" s="8">
        <v>5250</v>
      </c>
      <c r="F3699" t="s">
        <v>8221</v>
      </c>
      <c r="G3699" t="s">
        <v>8237</v>
      </c>
      <c r="H3699" t="s">
        <v>8255</v>
      </c>
      <c r="I3699">
        <v>1492356166</v>
      </c>
      <c r="J3699">
        <v>1488471766</v>
      </c>
      <c r="K3699" s="14">
        <f t="shared" si="290"/>
        <v>42796.682476851856</v>
      </c>
      <c r="L3699" s="13">
        <f t="shared" si="289"/>
        <v>2017</v>
      </c>
      <c r="M3699" s="14">
        <f t="shared" si="291"/>
        <v>42841.640810185185</v>
      </c>
      <c r="N3699" t="b">
        <v>0</v>
      </c>
      <c r="O3699">
        <v>12</v>
      </c>
      <c r="P3699" t="b">
        <v>0</v>
      </c>
      <c r="Q3699" t="s">
        <v>8269</v>
      </c>
      <c r="R3699" s="10" t="s">
        <v>8315</v>
      </c>
      <c r="S3699" t="s">
        <v>8316</v>
      </c>
      <c r="T3699">
        <f t="shared" si="292"/>
        <v>11</v>
      </c>
      <c r="U3699">
        <f t="shared" si="293"/>
        <v>437.5</v>
      </c>
    </row>
    <row r="3700" spans="1:21" ht="43.5" x14ac:dyDescent="0.35">
      <c r="A3700">
        <v>3678</v>
      </c>
      <c r="B3700" s="3" t="s">
        <v>3675</v>
      </c>
      <c r="C3700" s="3" t="s">
        <v>7788</v>
      </c>
      <c r="D3700" s="6">
        <v>2000</v>
      </c>
      <c r="E3700" s="8">
        <v>2050</v>
      </c>
      <c r="F3700" t="s">
        <v>8218</v>
      </c>
      <c r="G3700" t="s">
        <v>8224</v>
      </c>
      <c r="H3700" t="s">
        <v>8246</v>
      </c>
      <c r="I3700">
        <v>1433076298</v>
      </c>
      <c r="J3700">
        <v>1430052298</v>
      </c>
      <c r="K3700" s="14">
        <f t="shared" si="290"/>
        <v>42120.531226851846</v>
      </c>
      <c r="L3700" s="13">
        <f t="shared" si="289"/>
        <v>2015</v>
      </c>
      <c r="M3700" s="14">
        <f t="shared" si="291"/>
        <v>42155.531226851846</v>
      </c>
      <c r="N3700" t="b">
        <v>0</v>
      </c>
      <c r="O3700">
        <v>31</v>
      </c>
      <c r="P3700" t="b">
        <v>1</v>
      </c>
      <c r="Q3700" t="s">
        <v>8269</v>
      </c>
      <c r="R3700" s="10" t="s">
        <v>8315</v>
      </c>
      <c r="S3700" t="s">
        <v>8316</v>
      </c>
      <c r="T3700">
        <f t="shared" si="292"/>
        <v>103</v>
      </c>
      <c r="U3700">
        <f t="shared" si="293"/>
        <v>66.13</v>
      </c>
    </row>
    <row r="3701" spans="1:21" ht="43.5" x14ac:dyDescent="0.35">
      <c r="A3701">
        <v>2892</v>
      </c>
      <c r="B3701" s="3" t="s">
        <v>2892</v>
      </c>
      <c r="C3701" s="3" t="s">
        <v>7002</v>
      </c>
      <c r="D3701" s="6">
        <v>5500</v>
      </c>
      <c r="E3701" s="8">
        <v>500</v>
      </c>
      <c r="F3701" t="s">
        <v>8220</v>
      </c>
      <c r="G3701" t="s">
        <v>8223</v>
      </c>
      <c r="H3701" t="s">
        <v>8245</v>
      </c>
      <c r="I3701">
        <v>1409000400</v>
      </c>
      <c r="J3701">
        <v>1408381704</v>
      </c>
      <c r="K3701" s="14">
        <f t="shared" si="290"/>
        <v>41869.714166666665</v>
      </c>
      <c r="L3701" s="13">
        <f t="shared" si="289"/>
        <v>2014</v>
      </c>
      <c r="M3701" s="14">
        <f t="shared" si="291"/>
        <v>41876.875</v>
      </c>
      <c r="N3701" t="b">
        <v>0</v>
      </c>
      <c r="O3701">
        <v>17</v>
      </c>
      <c r="P3701" t="b">
        <v>0</v>
      </c>
      <c r="Q3701" t="s">
        <v>8269</v>
      </c>
      <c r="R3701" s="10" t="s">
        <v>8315</v>
      </c>
      <c r="S3701" t="s">
        <v>8316</v>
      </c>
      <c r="T3701">
        <f t="shared" si="292"/>
        <v>9</v>
      </c>
      <c r="U3701">
        <f t="shared" si="293"/>
        <v>29.41</v>
      </c>
    </row>
    <row r="3702" spans="1:21" ht="43.5" x14ac:dyDescent="0.35">
      <c r="A3702">
        <v>3890</v>
      </c>
      <c r="B3702" s="3" t="s">
        <v>3887</v>
      </c>
      <c r="C3702" s="3" t="s">
        <v>7998</v>
      </c>
      <c r="D3702" s="6">
        <v>15000</v>
      </c>
      <c r="E3702" s="8">
        <v>2524</v>
      </c>
      <c r="F3702" t="s">
        <v>8220</v>
      </c>
      <c r="G3702" t="s">
        <v>8223</v>
      </c>
      <c r="H3702" t="s">
        <v>8245</v>
      </c>
      <c r="I3702">
        <v>1439662344</v>
      </c>
      <c r="J3702">
        <v>1434478344</v>
      </c>
      <c r="K3702" s="14">
        <f t="shared" si="290"/>
        <v>42171.758611111116</v>
      </c>
      <c r="L3702" s="13">
        <f t="shared" si="289"/>
        <v>2015</v>
      </c>
      <c r="M3702" s="14">
        <f t="shared" si="291"/>
        <v>42231.758611111116</v>
      </c>
      <c r="N3702" t="b">
        <v>0</v>
      </c>
      <c r="O3702">
        <v>8</v>
      </c>
      <c r="P3702" t="b">
        <v>0</v>
      </c>
      <c r="Q3702" t="s">
        <v>8269</v>
      </c>
      <c r="R3702" s="10" t="s">
        <v>8315</v>
      </c>
      <c r="S3702" t="s">
        <v>8316</v>
      </c>
      <c r="T3702">
        <f t="shared" si="292"/>
        <v>17</v>
      </c>
      <c r="U3702">
        <f t="shared" si="293"/>
        <v>315.5</v>
      </c>
    </row>
    <row r="3703" spans="1:21" x14ac:dyDescent="0.35">
      <c r="A3703">
        <v>4004</v>
      </c>
      <c r="B3703" s="3" t="s">
        <v>4000</v>
      </c>
      <c r="C3703" s="3" t="s">
        <v>8109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1412740457</v>
      </c>
      <c r="J3703">
        <v>1410148457</v>
      </c>
      <c r="K3703" s="14">
        <f t="shared" si="290"/>
        <v>41890.16269675926</v>
      </c>
      <c r="L3703" s="13">
        <f t="shared" si="289"/>
        <v>2014</v>
      </c>
      <c r="M3703" s="14">
        <f t="shared" si="291"/>
        <v>41920.16269675926</v>
      </c>
      <c r="N3703" t="b">
        <v>0</v>
      </c>
      <c r="O3703">
        <v>1</v>
      </c>
      <c r="P3703" t="b">
        <v>0</v>
      </c>
      <c r="Q3703" t="s">
        <v>8269</v>
      </c>
      <c r="R3703" s="10" t="s">
        <v>8315</v>
      </c>
      <c r="S3703" t="s">
        <v>8316</v>
      </c>
      <c r="T3703">
        <f t="shared" si="292"/>
        <v>0</v>
      </c>
      <c r="U3703">
        <f t="shared" si="293"/>
        <v>1</v>
      </c>
    </row>
    <row r="3704" spans="1:21" ht="43.5" x14ac:dyDescent="0.35">
      <c r="A3704">
        <v>4070</v>
      </c>
      <c r="B3704" s="3" t="s">
        <v>4066</v>
      </c>
      <c r="C3704" s="3" t="s">
        <v>8173</v>
      </c>
      <c r="D3704" s="6">
        <v>1000</v>
      </c>
      <c r="E3704" s="8">
        <v>165</v>
      </c>
      <c r="F3704" t="s">
        <v>8220</v>
      </c>
      <c r="G3704" t="s">
        <v>8223</v>
      </c>
      <c r="H3704" t="s">
        <v>8245</v>
      </c>
      <c r="I3704">
        <v>1425178800</v>
      </c>
      <c r="J3704">
        <v>1422374420</v>
      </c>
      <c r="K3704" s="14">
        <f t="shared" si="290"/>
        <v>42031.666898148149</v>
      </c>
      <c r="L3704" s="13">
        <f t="shared" si="289"/>
        <v>2015</v>
      </c>
      <c r="M3704" s="14">
        <f t="shared" si="291"/>
        <v>42064.125</v>
      </c>
      <c r="N3704" t="b">
        <v>0</v>
      </c>
      <c r="O3704">
        <v>6</v>
      </c>
      <c r="P3704" t="b">
        <v>0</v>
      </c>
      <c r="Q3704" t="s">
        <v>8269</v>
      </c>
      <c r="R3704" s="10" t="s">
        <v>8315</v>
      </c>
      <c r="S3704" t="s">
        <v>8316</v>
      </c>
      <c r="T3704">
        <f t="shared" si="292"/>
        <v>17</v>
      </c>
      <c r="U3704">
        <f t="shared" si="293"/>
        <v>27.5</v>
      </c>
    </row>
    <row r="3705" spans="1:21" ht="43.5" x14ac:dyDescent="0.35">
      <c r="A3705">
        <v>4026</v>
      </c>
      <c r="B3705" s="3" t="s">
        <v>4022</v>
      </c>
      <c r="C3705" s="3" t="s">
        <v>8131</v>
      </c>
      <c r="D3705" s="6">
        <v>4000</v>
      </c>
      <c r="E3705" s="8">
        <v>0</v>
      </c>
      <c r="F3705" t="s">
        <v>8220</v>
      </c>
      <c r="G3705" t="s">
        <v>8223</v>
      </c>
      <c r="H3705" t="s">
        <v>8245</v>
      </c>
      <c r="I3705">
        <v>1449247439</v>
      </c>
      <c r="J3705">
        <v>1444059839</v>
      </c>
      <c r="K3705" s="14">
        <f t="shared" si="290"/>
        <v>42282.655543981484</v>
      </c>
      <c r="L3705" s="13">
        <f t="shared" si="289"/>
        <v>2015</v>
      </c>
      <c r="M3705" s="14">
        <f t="shared" si="291"/>
        <v>42342.697210648148</v>
      </c>
      <c r="N3705" t="b">
        <v>0</v>
      </c>
      <c r="O3705">
        <v>0</v>
      </c>
      <c r="P3705" t="b">
        <v>0</v>
      </c>
      <c r="Q3705" t="s">
        <v>8269</v>
      </c>
      <c r="R3705" s="10" t="s">
        <v>8315</v>
      </c>
      <c r="S3705" t="s">
        <v>8316</v>
      </c>
      <c r="T3705">
        <f t="shared" si="292"/>
        <v>0</v>
      </c>
      <c r="U3705">
        <f t="shared" si="293"/>
        <v>0</v>
      </c>
    </row>
    <row r="3706" spans="1:21" ht="43.5" x14ac:dyDescent="0.35">
      <c r="A3706">
        <v>3494</v>
      </c>
      <c r="B3706" s="3" t="s">
        <v>3493</v>
      </c>
      <c r="C3706" s="3" t="s">
        <v>7604</v>
      </c>
      <c r="D3706" s="6">
        <v>400</v>
      </c>
      <c r="E3706" s="8">
        <v>400</v>
      </c>
      <c r="F3706" t="s">
        <v>8218</v>
      </c>
      <c r="G3706" t="s">
        <v>8223</v>
      </c>
      <c r="H3706" t="s">
        <v>8245</v>
      </c>
      <c r="I3706">
        <v>1480140000</v>
      </c>
      <c r="J3706">
        <v>1479186575</v>
      </c>
      <c r="K3706" s="14">
        <f t="shared" si="290"/>
        <v>42689.214988425927</v>
      </c>
      <c r="L3706" s="13">
        <f t="shared" si="289"/>
        <v>2016</v>
      </c>
      <c r="M3706" s="14">
        <f t="shared" si="291"/>
        <v>42700.25</v>
      </c>
      <c r="N3706" t="b">
        <v>0</v>
      </c>
      <c r="O3706">
        <v>13</v>
      </c>
      <c r="P3706" t="b">
        <v>1</v>
      </c>
      <c r="Q3706" t="s">
        <v>8269</v>
      </c>
      <c r="R3706" s="10" t="s">
        <v>8315</v>
      </c>
      <c r="S3706" t="s">
        <v>8316</v>
      </c>
      <c r="T3706">
        <f t="shared" si="292"/>
        <v>100</v>
      </c>
      <c r="U3706">
        <f t="shared" si="293"/>
        <v>30.77</v>
      </c>
    </row>
    <row r="3707" spans="1:21" ht="58" x14ac:dyDescent="0.35">
      <c r="A3707">
        <v>4048</v>
      </c>
      <c r="B3707" s="3" t="s">
        <v>4044</v>
      </c>
      <c r="C3707" s="3" t="s">
        <v>8152</v>
      </c>
      <c r="D3707" s="6">
        <v>17000</v>
      </c>
      <c r="E3707" s="8">
        <v>3001</v>
      </c>
      <c r="F3707" t="s">
        <v>8220</v>
      </c>
      <c r="G3707" t="s">
        <v>8224</v>
      </c>
      <c r="H3707" t="s">
        <v>8246</v>
      </c>
      <c r="I3707">
        <v>1460373187</v>
      </c>
      <c r="J3707">
        <v>1457352787</v>
      </c>
      <c r="K3707" s="14">
        <f t="shared" si="290"/>
        <v>42436.509108796294</v>
      </c>
      <c r="L3707" s="13">
        <f t="shared" si="289"/>
        <v>2016</v>
      </c>
      <c r="M3707" s="14">
        <f t="shared" si="291"/>
        <v>42471.467442129629</v>
      </c>
      <c r="N3707" t="b">
        <v>0</v>
      </c>
      <c r="O3707">
        <v>91</v>
      </c>
      <c r="P3707" t="b">
        <v>0</v>
      </c>
      <c r="Q3707" t="s">
        <v>8269</v>
      </c>
      <c r="R3707" s="10" t="s">
        <v>8315</v>
      </c>
      <c r="S3707" t="s">
        <v>8316</v>
      </c>
      <c r="T3707">
        <f t="shared" si="292"/>
        <v>18</v>
      </c>
      <c r="U3707">
        <f t="shared" si="293"/>
        <v>32.979999999999997</v>
      </c>
    </row>
    <row r="3708" spans="1:21" ht="43.5" x14ac:dyDescent="0.35">
      <c r="A3708">
        <v>3558</v>
      </c>
      <c r="B3708" s="3" t="s">
        <v>3557</v>
      </c>
      <c r="C3708" s="3" t="s">
        <v>7668</v>
      </c>
      <c r="D3708" s="6">
        <v>350</v>
      </c>
      <c r="E3708" s="8">
        <v>504</v>
      </c>
      <c r="F3708" t="s">
        <v>8218</v>
      </c>
      <c r="G3708" t="s">
        <v>8224</v>
      </c>
      <c r="H3708" t="s">
        <v>8246</v>
      </c>
      <c r="I3708">
        <v>1435352400</v>
      </c>
      <c r="J3708">
        <v>1431718575</v>
      </c>
      <c r="K3708" s="14">
        <f t="shared" si="290"/>
        <v>42139.816840277781</v>
      </c>
      <c r="L3708" s="13">
        <f t="shared" si="289"/>
        <v>2015</v>
      </c>
      <c r="M3708" s="14">
        <f t="shared" si="291"/>
        <v>42181.875</v>
      </c>
      <c r="N3708" t="b">
        <v>0</v>
      </c>
      <c r="O3708">
        <v>22</v>
      </c>
      <c r="P3708" t="b">
        <v>1</v>
      </c>
      <c r="Q3708" t="s">
        <v>8269</v>
      </c>
      <c r="R3708" s="10" t="s">
        <v>8315</v>
      </c>
      <c r="S3708" t="s">
        <v>8316</v>
      </c>
      <c r="T3708">
        <f t="shared" si="292"/>
        <v>144</v>
      </c>
      <c r="U3708">
        <f t="shared" si="293"/>
        <v>22.91</v>
      </c>
    </row>
    <row r="3709" spans="1:21" ht="43.5" x14ac:dyDescent="0.35">
      <c r="A3709">
        <v>3399</v>
      </c>
      <c r="B3709" s="3" t="s">
        <v>3398</v>
      </c>
      <c r="C3709" s="3" t="s">
        <v>7509</v>
      </c>
      <c r="D3709" s="6">
        <v>1200</v>
      </c>
      <c r="E3709" s="8">
        <v>1245</v>
      </c>
      <c r="F3709" t="s">
        <v>8218</v>
      </c>
      <c r="G3709" t="s">
        <v>8224</v>
      </c>
      <c r="H3709" t="s">
        <v>8246</v>
      </c>
      <c r="I3709">
        <v>1424556325</v>
      </c>
      <c r="J3709">
        <v>1421964325</v>
      </c>
      <c r="K3709" s="14">
        <f t="shared" si="290"/>
        <v>42026.920428240745</v>
      </c>
      <c r="L3709" s="13">
        <f t="shared" si="289"/>
        <v>2015</v>
      </c>
      <c r="M3709" s="14">
        <f t="shared" si="291"/>
        <v>42056.920428240745</v>
      </c>
      <c r="N3709" t="b">
        <v>0</v>
      </c>
      <c r="O3709">
        <v>46</v>
      </c>
      <c r="P3709" t="b">
        <v>1</v>
      </c>
      <c r="Q3709" t="s">
        <v>8269</v>
      </c>
      <c r="R3709" s="10" t="s">
        <v>8315</v>
      </c>
      <c r="S3709" t="s">
        <v>8316</v>
      </c>
      <c r="T3709">
        <f t="shared" si="292"/>
        <v>104</v>
      </c>
      <c r="U3709">
        <f t="shared" si="293"/>
        <v>27.07</v>
      </c>
    </row>
    <row r="3710" spans="1:21" ht="43.5" x14ac:dyDescent="0.35">
      <c r="A3710">
        <v>3466</v>
      </c>
      <c r="B3710" s="3" t="s">
        <v>3465</v>
      </c>
      <c r="C3710" s="3" t="s">
        <v>7576</v>
      </c>
      <c r="D3710" s="6">
        <v>3500</v>
      </c>
      <c r="E3710" s="8">
        <v>4450</v>
      </c>
      <c r="F3710" t="s">
        <v>8218</v>
      </c>
      <c r="G3710" t="s">
        <v>8223</v>
      </c>
      <c r="H3710" t="s">
        <v>8245</v>
      </c>
      <c r="I3710">
        <v>1461108450</v>
      </c>
      <c r="J3710">
        <v>1455928050</v>
      </c>
      <c r="K3710" s="14">
        <f t="shared" si="290"/>
        <v>42420.019097222219</v>
      </c>
      <c r="L3710" s="13">
        <f t="shared" si="289"/>
        <v>2016</v>
      </c>
      <c r="M3710" s="14">
        <f t="shared" si="291"/>
        <v>42479.977430555555</v>
      </c>
      <c r="N3710" t="b">
        <v>0</v>
      </c>
      <c r="O3710">
        <v>61</v>
      </c>
      <c r="P3710" t="b">
        <v>1</v>
      </c>
      <c r="Q3710" t="s">
        <v>8269</v>
      </c>
      <c r="R3710" s="10" t="s">
        <v>8315</v>
      </c>
      <c r="S3710" t="s">
        <v>8316</v>
      </c>
      <c r="T3710">
        <f t="shared" si="292"/>
        <v>127</v>
      </c>
      <c r="U3710">
        <f t="shared" si="293"/>
        <v>72.95</v>
      </c>
    </row>
    <row r="3711" spans="1:21" ht="43.5" x14ac:dyDescent="0.35">
      <c r="A3711">
        <v>3155</v>
      </c>
      <c r="B3711" s="3" t="s">
        <v>3155</v>
      </c>
      <c r="C3711" s="3" t="s">
        <v>7265</v>
      </c>
      <c r="D3711" s="6">
        <v>5000</v>
      </c>
      <c r="E3711" s="8">
        <v>9425.23</v>
      </c>
      <c r="F3711" t="s">
        <v>8218</v>
      </c>
      <c r="G3711" t="s">
        <v>8224</v>
      </c>
      <c r="H3711" t="s">
        <v>8246</v>
      </c>
      <c r="I3711">
        <v>1356004725</v>
      </c>
      <c r="J3711">
        <v>1353412725</v>
      </c>
      <c r="K3711" s="14">
        <f t="shared" si="290"/>
        <v>41233.499131944445</v>
      </c>
      <c r="L3711" s="13">
        <f t="shared" si="289"/>
        <v>2012</v>
      </c>
      <c r="M3711" s="14">
        <f t="shared" si="291"/>
        <v>41263.499131944445</v>
      </c>
      <c r="N3711" t="b">
        <v>1</v>
      </c>
      <c r="O3711">
        <v>302</v>
      </c>
      <c r="P3711" t="b">
        <v>1</v>
      </c>
      <c r="Q3711" t="s">
        <v>8269</v>
      </c>
      <c r="R3711" s="10" t="s">
        <v>8315</v>
      </c>
      <c r="S3711" t="s">
        <v>8316</v>
      </c>
      <c r="T3711">
        <f t="shared" si="292"/>
        <v>189</v>
      </c>
      <c r="U3711">
        <f t="shared" si="293"/>
        <v>31.21</v>
      </c>
    </row>
    <row r="3712" spans="1:21" ht="29" x14ac:dyDescent="0.35">
      <c r="A3712">
        <v>3746</v>
      </c>
      <c r="B3712" s="3" t="s">
        <v>3743</v>
      </c>
      <c r="C3712" s="3" t="s">
        <v>7856</v>
      </c>
      <c r="D3712" s="6">
        <v>8500</v>
      </c>
      <c r="E3712" s="8">
        <v>202</v>
      </c>
      <c r="F3712" t="s">
        <v>8220</v>
      </c>
      <c r="G3712" t="s">
        <v>8223</v>
      </c>
      <c r="H3712" t="s">
        <v>8245</v>
      </c>
      <c r="I3712">
        <v>1475918439</v>
      </c>
      <c r="J3712">
        <v>1473326439</v>
      </c>
      <c r="K3712" s="14">
        <f t="shared" si="290"/>
        <v>42621.389340277776</v>
      </c>
      <c r="L3712" s="13">
        <f t="shared" si="289"/>
        <v>2016</v>
      </c>
      <c r="M3712" s="14">
        <f t="shared" si="291"/>
        <v>42651.389340277776</v>
      </c>
      <c r="N3712" t="b">
        <v>0</v>
      </c>
      <c r="O3712">
        <v>1</v>
      </c>
      <c r="P3712" t="b">
        <v>0</v>
      </c>
      <c r="Q3712" t="s">
        <v>8269</v>
      </c>
      <c r="R3712" s="10" t="s">
        <v>8315</v>
      </c>
      <c r="S3712" t="s">
        <v>8316</v>
      </c>
      <c r="T3712">
        <f t="shared" si="292"/>
        <v>2</v>
      </c>
      <c r="U3712">
        <f t="shared" si="293"/>
        <v>202</v>
      </c>
    </row>
    <row r="3713" spans="1:21" x14ac:dyDescent="0.35">
      <c r="A3713">
        <v>4087</v>
      </c>
      <c r="B3713" s="3" t="s">
        <v>4083</v>
      </c>
      <c r="C3713" s="3" t="s">
        <v>8190</v>
      </c>
      <c r="D3713" s="6">
        <v>9600</v>
      </c>
      <c r="E3713" s="8">
        <v>0</v>
      </c>
      <c r="F3713" t="s">
        <v>8220</v>
      </c>
      <c r="G3713" t="s">
        <v>8223</v>
      </c>
      <c r="H3713" t="s">
        <v>8245</v>
      </c>
      <c r="I3713">
        <v>1468777786</v>
      </c>
      <c r="J3713">
        <v>1466185786</v>
      </c>
      <c r="K3713" s="14">
        <f t="shared" si="290"/>
        <v>42538.742893518516</v>
      </c>
      <c r="L3713" s="13">
        <f t="shared" si="289"/>
        <v>2016</v>
      </c>
      <c r="M3713" s="14">
        <f t="shared" si="291"/>
        <v>42568.742893518516</v>
      </c>
      <c r="N3713" t="b">
        <v>0</v>
      </c>
      <c r="O3713">
        <v>0</v>
      </c>
      <c r="P3713" t="b">
        <v>0</v>
      </c>
      <c r="Q3713" t="s">
        <v>8269</v>
      </c>
      <c r="R3713" s="10" t="s">
        <v>8315</v>
      </c>
      <c r="S3713" t="s">
        <v>8316</v>
      </c>
      <c r="T3713">
        <f t="shared" si="292"/>
        <v>0</v>
      </c>
      <c r="U3713">
        <f t="shared" si="293"/>
        <v>0</v>
      </c>
    </row>
    <row r="3714" spans="1:21" ht="58" x14ac:dyDescent="0.35">
      <c r="A3714">
        <v>2855</v>
      </c>
      <c r="B3714" s="3" t="s">
        <v>2855</v>
      </c>
      <c r="C3714" s="3" t="s">
        <v>6965</v>
      </c>
      <c r="D3714" s="6">
        <v>600</v>
      </c>
      <c r="E3714" s="8">
        <v>300</v>
      </c>
      <c r="F3714" t="s">
        <v>8220</v>
      </c>
      <c r="G3714" t="s">
        <v>8223</v>
      </c>
      <c r="H3714" t="s">
        <v>8245</v>
      </c>
      <c r="I3714">
        <v>1454110440</v>
      </c>
      <c r="J3714">
        <v>1451607071</v>
      </c>
      <c r="K3714" s="14">
        <f t="shared" si="290"/>
        <v>42370.007766203707</v>
      </c>
      <c r="L3714" s="13">
        <f t="shared" si="289"/>
        <v>2016</v>
      </c>
      <c r="M3714" s="14">
        <f t="shared" si="291"/>
        <v>42398.981944444444</v>
      </c>
      <c r="N3714" t="b">
        <v>0</v>
      </c>
      <c r="O3714">
        <v>5</v>
      </c>
      <c r="P3714" t="b">
        <v>0</v>
      </c>
      <c r="Q3714" t="s">
        <v>8269</v>
      </c>
      <c r="R3714" s="10" t="s">
        <v>8315</v>
      </c>
      <c r="S3714" t="s">
        <v>8316</v>
      </c>
      <c r="T3714">
        <f t="shared" si="292"/>
        <v>50</v>
      </c>
      <c r="U3714">
        <f t="shared" si="293"/>
        <v>60</v>
      </c>
    </row>
    <row r="3715" spans="1:21" ht="43.5" x14ac:dyDescent="0.35">
      <c r="A3715">
        <v>3651</v>
      </c>
      <c r="B3715" s="3" t="s">
        <v>3649</v>
      </c>
      <c r="C3715" s="3" t="s">
        <v>7761</v>
      </c>
      <c r="D3715" s="6">
        <v>500</v>
      </c>
      <c r="E3715" s="8">
        <v>520</v>
      </c>
      <c r="F3715" t="s">
        <v>8218</v>
      </c>
      <c r="G3715" t="s">
        <v>8223</v>
      </c>
      <c r="H3715" t="s">
        <v>8245</v>
      </c>
      <c r="I3715">
        <v>1407686340</v>
      </c>
      <c r="J3715">
        <v>1404833442</v>
      </c>
      <c r="K3715" s="14">
        <f t="shared" si="290"/>
        <v>41828.646319444444</v>
      </c>
      <c r="L3715" s="13">
        <f t="shared" ref="L3715:L3778" si="294">YEAR(K3715)</f>
        <v>2014</v>
      </c>
      <c r="M3715" s="14">
        <f t="shared" si="291"/>
        <v>41861.665972222225</v>
      </c>
      <c r="N3715" t="b">
        <v>0</v>
      </c>
      <c r="O3715">
        <v>9</v>
      </c>
      <c r="P3715" t="b">
        <v>1</v>
      </c>
      <c r="Q3715" t="s">
        <v>8269</v>
      </c>
      <c r="R3715" s="10" t="s">
        <v>8315</v>
      </c>
      <c r="S3715" t="s">
        <v>8316</v>
      </c>
      <c r="T3715">
        <f t="shared" si="292"/>
        <v>104</v>
      </c>
      <c r="U3715">
        <f t="shared" si="293"/>
        <v>57.78</v>
      </c>
    </row>
    <row r="3716" spans="1:21" ht="43.5" x14ac:dyDescent="0.35">
      <c r="A3716">
        <v>3973</v>
      </c>
      <c r="B3716" s="3" t="s">
        <v>3970</v>
      </c>
      <c r="C3716" s="3" t="s">
        <v>8080</v>
      </c>
      <c r="D3716" s="6">
        <v>5000</v>
      </c>
      <c r="E3716" s="8">
        <v>3905</v>
      </c>
      <c r="F3716" t="s">
        <v>8220</v>
      </c>
      <c r="G3716" t="s">
        <v>8223</v>
      </c>
      <c r="H3716" t="s">
        <v>8245</v>
      </c>
      <c r="I3716">
        <v>1462766400</v>
      </c>
      <c r="J3716">
        <v>1460219110</v>
      </c>
      <c r="K3716" s="14">
        <f t="shared" si="290"/>
        <v>42469.68414351852</v>
      </c>
      <c r="L3716" s="13">
        <f t="shared" si="294"/>
        <v>2016</v>
      </c>
      <c r="M3716" s="14">
        <f t="shared" si="291"/>
        <v>42499.166666666672</v>
      </c>
      <c r="N3716" t="b">
        <v>0</v>
      </c>
      <c r="O3716">
        <v>37</v>
      </c>
      <c r="P3716" t="b">
        <v>0</v>
      </c>
      <c r="Q3716" t="s">
        <v>8269</v>
      </c>
      <c r="R3716" s="10" t="s">
        <v>8315</v>
      </c>
      <c r="S3716" t="s">
        <v>8316</v>
      </c>
      <c r="T3716">
        <f t="shared" si="292"/>
        <v>78</v>
      </c>
      <c r="U3716">
        <f t="shared" si="293"/>
        <v>105.54</v>
      </c>
    </row>
    <row r="3717" spans="1:21" x14ac:dyDescent="0.35">
      <c r="A3717">
        <v>2833</v>
      </c>
      <c r="B3717" s="3" t="s">
        <v>2833</v>
      </c>
      <c r="C3717" s="3" t="s">
        <v>6943</v>
      </c>
      <c r="D3717" s="6">
        <v>2700</v>
      </c>
      <c r="E3717" s="8">
        <v>2923</v>
      </c>
      <c r="F3717" t="s">
        <v>8218</v>
      </c>
      <c r="G3717" t="s">
        <v>8223</v>
      </c>
      <c r="H3717" t="s">
        <v>8245</v>
      </c>
      <c r="I3717">
        <v>1444528800</v>
      </c>
      <c r="J3717">
        <v>1442804633</v>
      </c>
      <c r="K3717" s="14">
        <f t="shared" si="290"/>
        <v>42268.127696759257</v>
      </c>
      <c r="L3717" s="13">
        <f t="shared" si="294"/>
        <v>2015</v>
      </c>
      <c r="M3717" s="14">
        <f t="shared" si="291"/>
        <v>42288.083333333328</v>
      </c>
      <c r="N3717" t="b">
        <v>0</v>
      </c>
      <c r="O3717">
        <v>35</v>
      </c>
      <c r="P3717" t="b">
        <v>1</v>
      </c>
      <c r="Q3717" t="s">
        <v>8269</v>
      </c>
      <c r="R3717" s="10" t="s">
        <v>8315</v>
      </c>
      <c r="S3717" t="s">
        <v>8316</v>
      </c>
      <c r="T3717">
        <f t="shared" si="292"/>
        <v>108</v>
      </c>
      <c r="U3717">
        <f t="shared" si="293"/>
        <v>83.51</v>
      </c>
    </row>
    <row r="3718" spans="1:21" ht="43.5" x14ac:dyDescent="0.35">
      <c r="A3718">
        <v>3727</v>
      </c>
      <c r="B3718" s="3" t="s">
        <v>3724</v>
      </c>
      <c r="C3718" s="3" t="s">
        <v>7837</v>
      </c>
      <c r="D3718" s="6">
        <v>2000</v>
      </c>
      <c r="E3718" s="8">
        <v>2015</v>
      </c>
      <c r="F3718" t="s">
        <v>8218</v>
      </c>
      <c r="G3718" t="s">
        <v>8223</v>
      </c>
      <c r="H3718" t="s">
        <v>8245</v>
      </c>
      <c r="I3718">
        <v>1476939300</v>
      </c>
      <c r="J3718">
        <v>1474273294</v>
      </c>
      <c r="K3718" s="14">
        <f t="shared" si="290"/>
        <v>42632.348310185189</v>
      </c>
      <c r="L3718" s="13">
        <f t="shared" si="294"/>
        <v>2016</v>
      </c>
      <c r="M3718" s="14">
        <f t="shared" si="291"/>
        <v>42663.204861111109</v>
      </c>
      <c r="N3718" t="b">
        <v>0</v>
      </c>
      <c r="O3718">
        <v>33</v>
      </c>
      <c r="P3718" t="b">
        <v>1</v>
      </c>
      <c r="Q3718" t="s">
        <v>8269</v>
      </c>
      <c r="R3718" s="10" t="s">
        <v>8315</v>
      </c>
      <c r="S3718" t="s">
        <v>8316</v>
      </c>
      <c r="T3718">
        <f t="shared" si="292"/>
        <v>101</v>
      </c>
      <c r="U3718">
        <f t="shared" si="293"/>
        <v>61.06</v>
      </c>
    </row>
    <row r="3719" spans="1:21" ht="43.5" x14ac:dyDescent="0.35">
      <c r="A3719">
        <v>3504</v>
      </c>
      <c r="B3719" s="3" t="s">
        <v>3503</v>
      </c>
      <c r="C3719" s="3" t="s">
        <v>7614</v>
      </c>
      <c r="D3719" s="6">
        <v>1000</v>
      </c>
      <c r="E3719" s="8">
        <v>1000</v>
      </c>
      <c r="F3719" t="s">
        <v>8218</v>
      </c>
      <c r="G3719" t="s">
        <v>8223</v>
      </c>
      <c r="H3719" t="s">
        <v>8245</v>
      </c>
      <c r="I3719">
        <v>1447959491</v>
      </c>
      <c r="J3719">
        <v>1445363891</v>
      </c>
      <c r="K3719" s="14">
        <f t="shared" si="290"/>
        <v>42297.748738425929</v>
      </c>
      <c r="L3719" s="13">
        <f t="shared" si="294"/>
        <v>2015</v>
      </c>
      <c r="M3719" s="14">
        <f t="shared" si="291"/>
        <v>42327.790405092594</v>
      </c>
      <c r="N3719" t="b">
        <v>0</v>
      </c>
      <c r="O3719">
        <v>8</v>
      </c>
      <c r="P3719" t="b">
        <v>1</v>
      </c>
      <c r="Q3719" t="s">
        <v>8269</v>
      </c>
      <c r="R3719" s="10" t="s">
        <v>8315</v>
      </c>
      <c r="S3719" t="s">
        <v>8316</v>
      </c>
      <c r="T3719">
        <f t="shared" si="292"/>
        <v>100</v>
      </c>
      <c r="U3719">
        <f t="shared" si="293"/>
        <v>125</v>
      </c>
    </row>
    <row r="3720" spans="1:21" ht="43.5" x14ac:dyDescent="0.35">
      <c r="A3720">
        <v>3931</v>
      </c>
      <c r="B3720" s="3" t="s">
        <v>3928</v>
      </c>
      <c r="C3720" s="3" t="s">
        <v>8039</v>
      </c>
      <c r="D3720" s="6">
        <v>8000</v>
      </c>
      <c r="E3720" s="8">
        <v>0</v>
      </c>
      <c r="F3720" t="s">
        <v>8220</v>
      </c>
      <c r="G3720" t="s">
        <v>8223</v>
      </c>
      <c r="H3720" t="s">
        <v>8245</v>
      </c>
      <c r="I3720">
        <v>1441510707</v>
      </c>
      <c r="J3720">
        <v>1439350707</v>
      </c>
      <c r="K3720" s="14">
        <f t="shared" si="290"/>
        <v>42228.151701388888</v>
      </c>
      <c r="L3720" s="13">
        <f t="shared" si="294"/>
        <v>2015</v>
      </c>
      <c r="M3720" s="14">
        <f t="shared" si="291"/>
        <v>42253.151701388888</v>
      </c>
      <c r="N3720" t="b">
        <v>0</v>
      </c>
      <c r="O3720">
        <v>0</v>
      </c>
      <c r="P3720" t="b">
        <v>0</v>
      </c>
      <c r="Q3720" t="s">
        <v>8269</v>
      </c>
      <c r="R3720" s="10" t="s">
        <v>8315</v>
      </c>
      <c r="S3720" t="s">
        <v>8316</v>
      </c>
      <c r="T3720">
        <f t="shared" si="292"/>
        <v>0</v>
      </c>
      <c r="U3720">
        <f t="shared" si="293"/>
        <v>0</v>
      </c>
    </row>
    <row r="3721" spans="1:21" ht="43.5" x14ac:dyDescent="0.35">
      <c r="A3721">
        <v>2814</v>
      </c>
      <c r="B3721" s="3" t="s">
        <v>2814</v>
      </c>
      <c r="C3721" s="3" t="s">
        <v>6924</v>
      </c>
      <c r="D3721" s="6">
        <v>1500</v>
      </c>
      <c r="E3721" s="8">
        <v>1616</v>
      </c>
      <c r="F3721" t="s">
        <v>8218</v>
      </c>
      <c r="G3721" t="s">
        <v>8224</v>
      </c>
      <c r="H3721" t="s">
        <v>8246</v>
      </c>
      <c r="I3721">
        <v>1431164115</v>
      </c>
      <c r="J3721">
        <v>1428572115</v>
      </c>
      <c r="K3721" s="14">
        <f t="shared" si="290"/>
        <v>42103.399479166663</v>
      </c>
      <c r="L3721" s="13">
        <f t="shared" si="294"/>
        <v>2015</v>
      </c>
      <c r="M3721" s="14">
        <f t="shared" si="291"/>
        <v>42133.399479166663</v>
      </c>
      <c r="N3721" t="b">
        <v>0</v>
      </c>
      <c r="O3721">
        <v>64</v>
      </c>
      <c r="P3721" t="b">
        <v>1</v>
      </c>
      <c r="Q3721" t="s">
        <v>8269</v>
      </c>
      <c r="R3721" s="10" t="s">
        <v>8315</v>
      </c>
      <c r="S3721" t="s">
        <v>8316</v>
      </c>
      <c r="T3721">
        <f t="shared" si="292"/>
        <v>108</v>
      </c>
      <c r="U3721">
        <f t="shared" si="293"/>
        <v>25.25</v>
      </c>
    </row>
    <row r="3722" spans="1:21" ht="58" x14ac:dyDescent="0.35">
      <c r="A3722">
        <v>2837</v>
      </c>
      <c r="B3722" s="3" t="s">
        <v>2837</v>
      </c>
      <c r="C3722" s="3" t="s">
        <v>6947</v>
      </c>
      <c r="D3722" s="6">
        <v>850</v>
      </c>
      <c r="E3722" s="8">
        <v>850</v>
      </c>
      <c r="F3722" t="s">
        <v>8218</v>
      </c>
      <c r="G3722" t="s">
        <v>8228</v>
      </c>
      <c r="H3722" t="s">
        <v>8250</v>
      </c>
      <c r="I3722">
        <v>1449701284</v>
      </c>
      <c r="J3722">
        <v>1446241684</v>
      </c>
      <c r="K3722" s="14">
        <f t="shared" ref="K3722:K3785" si="295">(((J3722/60)/60)/24)+DATE(1970,1,1)</f>
        <v>42307.908379629633</v>
      </c>
      <c r="L3722" s="13">
        <f t="shared" si="294"/>
        <v>2015</v>
      </c>
      <c r="M3722" s="14">
        <f t="shared" ref="M3722:M3785" si="296">(((I3722/60)/60)/24)+DATE(1970,1,1)</f>
        <v>42347.950046296297</v>
      </c>
      <c r="N3722" t="b">
        <v>0</v>
      </c>
      <c r="O3722">
        <v>21</v>
      </c>
      <c r="P3722" t="b">
        <v>1</v>
      </c>
      <c r="Q3722" t="s">
        <v>8269</v>
      </c>
      <c r="R3722" s="10" t="s">
        <v>8315</v>
      </c>
      <c r="S3722" t="s">
        <v>8316</v>
      </c>
      <c r="T3722">
        <f t="shared" ref="T3722:T3785" si="297">ROUND(E3722/D3722*100,0)</f>
        <v>100</v>
      </c>
      <c r="U3722">
        <f t="shared" ref="U3722:U3785" si="298">IFERROR(ROUND(E3722/O3722,2),0)</f>
        <v>40.479999999999997</v>
      </c>
    </row>
    <row r="3723" spans="1:21" ht="43.5" x14ac:dyDescent="0.35">
      <c r="A3723">
        <v>3354</v>
      </c>
      <c r="B3723" s="3" t="s">
        <v>3353</v>
      </c>
      <c r="C3723" s="3" t="s">
        <v>7464</v>
      </c>
      <c r="D3723" s="6">
        <v>3000</v>
      </c>
      <c r="E3723" s="8">
        <v>3058</v>
      </c>
      <c r="F3723" t="s">
        <v>8218</v>
      </c>
      <c r="G3723" t="s">
        <v>8223</v>
      </c>
      <c r="H3723" t="s">
        <v>8245</v>
      </c>
      <c r="I3723">
        <v>1446091260</v>
      </c>
      <c r="J3723">
        <v>1443029206</v>
      </c>
      <c r="K3723" s="14">
        <f t="shared" si="295"/>
        <v>42270.7269212963</v>
      </c>
      <c r="L3723" s="13">
        <f t="shared" si="294"/>
        <v>2015</v>
      </c>
      <c r="M3723" s="14">
        <f t="shared" si="296"/>
        <v>42306.167361111111</v>
      </c>
      <c r="N3723" t="b">
        <v>0</v>
      </c>
      <c r="O3723">
        <v>55</v>
      </c>
      <c r="P3723" t="b">
        <v>1</v>
      </c>
      <c r="Q3723" t="s">
        <v>8269</v>
      </c>
      <c r="R3723" s="10" t="s">
        <v>8315</v>
      </c>
      <c r="S3723" t="s">
        <v>8316</v>
      </c>
      <c r="T3723">
        <f t="shared" si="297"/>
        <v>102</v>
      </c>
      <c r="U3723">
        <f t="shared" si="298"/>
        <v>55.6</v>
      </c>
    </row>
    <row r="3724" spans="1:21" ht="43.5" x14ac:dyDescent="0.35">
      <c r="A3724">
        <v>2910</v>
      </c>
      <c r="B3724" s="3" t="s">
        <v>2910</v>
      </c>
      <c r="C3724" s="3" t="s">
        <v>7020</v>
      </c>
      <c r="D3724" s="6">
        <v>30000</v>
      </c>
      <c r="E3724" s="8">
        <v>1</v>
      </c>
      <c r="F3724" t="s">
        <v>8220</v>
      </c>
      <c r="G3724" t="s">
        <v>8224</v>
      </c>
      <c r="H3724" t="s">
        <v>8246</v>
      </c>
      <c r="I3724">
        <v>1434139887</v>
      </c>
      <c r="J3724">
        <v>1428955887</v>
      </c>
      <c r="K3724" s="14">
        <f t="shared" si="295"/>
        <v>42107.841284722221</v>
      </c>
      <c r="L3724" s="13">
        <f t="shared" si="294"/>
        <v>2015</v>
      </c>
      <c r="M3724" s="14">
        <f t="shared" si="296"/>
        <v>42167.841284722221</v>
      </c>
      <c r="N3724" t="b">
        <v>0</v>
      </c>
      <c r="O3724">
        <v>1</v>
      </c>
      <c r="P3724" t="b">
        <v>0</v>
      </c>
      <c r="Q3724" t="s">
        <v>8269</v>
      </c>
      <c r="R3724" s="10" t="s">
        <v>8315</v>
      </c>
      <c r="S3724" t="s">
        <v>8316</v>
      </c>
      <c r="T3724">
        <f t="shared" si="297"/>
        <v>0</v>
      </c>
      <c r="U3724">
        <f t="shared" si="298"/>
        <v>1</v>
      </c>
    </row>
    <row r="3725" spans="1:21" ht="43.5" x14ac:dyDescent="0.35">
      <c r="A3725">
        <v>3231</v>
      </c>
      <c r="B3725" s="3" t="s">
        <v>3231</v>
      </c>
      <c r="C3725" s="3" t="s">
        <v>7341</v>
      </c>
      <c r="D3725" s="6">
        <v>1000</v>
      </c>
      <c r="E3725" s="8">
        <v>1610</v>
      </c>
      <c r="F3725" t="s">
        <v>8218</v>
      </c>
      <c r="G3725" t="s">
        <v>8223</v>
      </c>
      <c r="H3725" t="s">
        <v>8245</v>
      </c>
      <c r="I3725">
        <v>1460846347</v>
      </c>
      <c r="J3725">
        <v>1458254347</v>
      </c>
      <c r="K3725" s="14">
        <f t="shared" si="295"/>
        <v>42446.943831018521</v>
      </c>
      <c r="L3725" s="13">
        <f t="shared" si="294"/>
        <v>2016</v>
      </c>
      <c r="M3725" s="14">
        <f t="shared" si="296"/>
        <v>42476.943831018521</v>
      </c>
      <c r="N3725" t="b">
        <v>0</v>
      </c>
      <c r="O3725">
        <v>28</v>
      </c>
      <c r="P3725" t="b">
        <v>1</v>
      </c>
      <c r="Q3725" t="s">
        <v>8269</v>
      </c>
      <c r="R3725" s="10" t="s">
        <v>8315</v>
      </c>
      <c r="S3725" t="s">
        <v>8316</v>
      </c>
      <c r="T3725">
        <f t="shared" si="297"/>
        <v>161</v>
      </c>
      <c r="U3725">
        <f t="shared" si="298"/>
        <v>57.5</v>
      </c>
    </row>
    <row r="3726" spans="1:21" ht="43.5" x14ac:dyDescent="0.35">
      <c r="A3726">
        <v>3236</v>
      </c>
      <c r="B3726" s="3" t="s">
        <v>3236</v>
      </c>
      <c r="C3726" s="3" t="s">
        <v>7346</v>
      </c>
      <c r="D3726" s="6">
        <v>20000</v>
      </c>
      <c r="E3726" s="8">
        <v>20120</v>
      </c>
      <c r="F3726" t="s">
        <v>8218</v>
      </c>
      <c r="G3726" t="s">
        <v>8223</v>
      </c>
      <c r="H3726" t="s">
        <v>8245</v>
      </c>
      <c r="I3726">
        <v>1482962433</v>
      </c>
      <c r="J3726">
        <v>1480370433</v>
      </c>
      <c r="K3726" s="14">
        <f t="shared" si="295"/>
        <v>42702.917048611111</v>
      </c>
      <c r="L3726" s="13">
        <f t="shared" si="294"/>
        <v>2016</v>
      </c>
      <c r="M3726" s="14">
        <f t="shared" si="296"/>
        <v>42732.917048611111</v>
      </c>
      <c r="N3726" t="b">
        <v>0</v>
      </c>
      <c r="O3726">
        <v>110</v>
      </c>
      <c r="P3726" t="b">
        <v>1</v>
      </c>
      <c r="Q3726" t="s">
        <v>8269</v>
      </c>
      <c r="R3726" s="10" t="s">
        <v>8315</v>
      </c>
      <c r="S3726" t="s">
        <v>8316</v>
      </c>
      <c r="T3726">
        <f t="shared" si="297"/>
        <v>101</v>
      </c>
      <c r="U3726">
        <f t="shared" si="298"/>
        <v>182.91</v>
      </c>
    </row>
    <row r="3727" spans="1:21" ht="58" x14ac:dyDescent="0.35">
      <c r="A3727">
        <v>3813</v>
      </c>
      <c r="B3727" s="3" t="s">
        <v>3810</v>
      </c>
      <c r="C3727" s="3" t="s">
        <v>7923</v>
      </c>
      <c r="D3727" s="6">
        <v>2100</v>
      </c>
      <c r="E3727" s="8">
        <v>2119.9899999999998</v>
      </c>
      <c r="F3727" t="s">
        <v>8218</v>
      </c>
      <c r="G3727" t="s">
        <v>8223</v>
      </c>
      <c r="H3727" t="s">
        <v>8245</v>
      </c>
      <c r="I3727">
        <v>1465940580</v>
      </c>
      <c r="J3727">
        <v>1462603021</v>
      </c>
      <c r="K3727" s="14">
        <f t="shared" si="295"/>
        <v>42497.275706018518</v>
      </c>
      <c r="L3727" s="13">
        <f t="shared" si="294"/>
        <v>2016</v>
      </c>
      <c r="M3727" s="14">
        <f t="shared" si="296"/>
        <v>42535.904861111107</v>
      </c>
      <c r="N3727" t="b">
        <v>0</v>
      </c>
      <c r="O3727">
        <v>27</v>
      </c>
      <c r="P3727" t="b">
        <v>1</v>
      </c>
      <c r="Q3727" t="s">
        <v>8269</v>
      </c>
      <c r="R3727" s="10" t="s">
        <v>8315</v>
      </c>
      <c r="S3727" t="s">
        <v>8316</v>
      </c>
      <c r="T3727">
        <f t="shared" si="297"/>
        <v>101</v>
      </c>
      <c r="U3727">
        <f t="shared" si="298"/>
        <v>78.52</v>
      </c>
    </row>
    <row r="3728" spans="1:21" ht="43.5" x14ac:dyDescent="0.35">
      <c r="A3728">
        <v>3604</v>
      </c>
      <c r="B3728" s="3" t="s">
        <v>3603</v>
      </c>
      <c r="C3728" s="3" t="s">
        <v>7714</v>
      </c>
      <c r="D3728" s="6">
        <v>3000</v>
      </c>
      <c r="E3728" s="8">
        <v>3385</v>
      </c>
      <c r="F3728" t="s">
        <v>8218</v>
      </c>
      <c r="G3728" t="s">
        <v>8223</v>
      </c>
      <c r="H3728" t="s">
        <v>8245</v>
      </c>
      <c r="I3728">
        <v>1461913140</v>
      </c>
      <c r="J3728">
        <v>1461370956</v>
      </c>
      <c r="K3728" s="14">
        <f t="shared" si="295"/>
        <v>42483.015694444446</v>
      </c>
      <c r="L3728" s="13">
        <f t="shared" si="294"/>
        <v>2016</v>
      </c>
      <c r="M3728" s="14">
        <f t="shared" si="296"/>
        <v>42489.290972222225</v>
      </c>
      <c r="N3728" t="b">
        <v>0</v>
      </c>
      <c r="O3728">
        <v>69</v>
      </c>
      <c r="P3728" t="b">
        <v>1</v>
      </c>
      <c r="Q3728" t="s">
        <v>8269</v>
      </c>
      <c r="R3728" s="10" t="s">
        <v>8315</v>
      </c>
      <c r="S3728" t="s">
        <v>8316</v>
      </c>
      <c r="T3728">
        <f t="shared" si="297"/>
        <v>113</v>
      </c>
      <c r="U3728">
        <f t="shared" si="298"/>
        <v>49.06</v>
      </c>
    </row>
    <row r="3729" spans="1:21" ht="43.5" x14ac:dyDescent="0.35">
      <c r="A3729">
        <v>2809</v>
      </c>
      <c r="B3729" s="3" t="s">
        <v>2809</v>
      </c>
      <c r="C3729" s="3" t="s">
        <v>6919</v>
      </c>
      <c r="D3729" s="6">
        <v>2500</v>
      </c>
      <c r="E3729" s="8">
        <v>2560</v>
      </c>
      <c r="F3729" t="s">
        <v>8218</v>
      </c>
      <c r="G3729" t="s">
        <v>8223</v>
      </c>
      <c r="H3729" t="s">
        <v>8245</v>
      </c>
      <c r="I3729">
        <v>1459348740</v>
      </c>
      <c r="J3729">
        <v>1458647725</v>
      </c>
      <c r="K3729" s="14">
        <f t="shared" si="295"/>
        <v>42451.496817129635</v>
      </c>
      <c r="L3729" s="13">
        <f t="shared" si="294"/>
        <v>2016</v>
      </c>
      <c r="M3729" s="14">
        <f t="shared" si="296"/>
        <v>42459.610416666663</v>
      </c>
      <c r="N3729" t="b">
        <v>0</v>
      </c>
      <c r="O3729">
        <v>21</v>
      </c>
      <c r="P3729" t="b">
        <v>1</v>
      </c>
      <c r="Q3729" t="s">
        <v>8269</v>
      </c>
      <c r="R3729" s="10" t="s">
        <v>8315</v>
      </c>
      <c r="S3729" t="s">
        <v>8316</v>
      </c>
      <c r="T3729">
        <f t="shared" si="297"/>
        <v>102</v>
      </c>
      <c r="U3729">
        <f t="shared" si="298"/>
        <v>121.9</v>
      </c>
    </row>
    <row r="3730" spans="1:21" ht="43.5" x14ac:dyDescent="0.35">
      <c r="A3730">
        <v>2843</v>
      </c>
      <c r="B3730" s="3" t="s">
        <v>2843</v>
      </c>
      <c r="C3730" s="3" t="s">
        <v>6953</v>
      </c>
      <c r="D3730" s="6">
        <v>1200</v>
      </c>
      <c r="E3730" s="8">
        <v>0</v>
      </c>
      <c r="F3730" t="s">
        <v>8220</v>
      </c>
      <c r="G3730" t="s">
        <v>8223</v>
      </c>
      <c r="H3730" t="s">
        <v>8245</v>
      </c>
      <c r="I3730">
        <v>1465790400</v>
      </c>
      <c r="J3730">
        <v>1462210950</v>
      </c>
      <c r="K3730" s="14">
        <f t="shared" si="295"/>
        <v>42492.737847222219</v>
      </c>
      <c r="L3730" s="13">
        <f t="shared" si="294"/>
        <v>2016</v>
      </c>
      <c r="M3730" s="14">
        <f t="shared" si="296"/>
        <v>42534.166666666672</v>
      </c>
      <c r="N3730" t="b">
        <v>0</v>
      </c>
      <c r="O3730">
        <v>0</v>
      </c>
      <c r="P3730" t="b">
        <v>0</v>
      </c>
      <c r="Q3730" t="s">
        <v>8269</v>
      </c>
      <c r="R3730" s="10" t="s">
        <v>8315</v>
      </c>
      <c r="S3730" t="s">
        <v>8316</v>
      </c>
      <c r="T3730">
        <f t="shared" si="297"/>
        <v>0</v>
      </c>
      <c r="U3730">
        <f t="shared" si="298"/>
        <v>0</v>
      </c>
    </row>
    <row r="3731" spans="1:21" ht="29" x14ac:dyDescent="0.35">
      <c r="A3731">
        <v>3157</v>
      </c>
      <c r="B3731" s="3" t="s">
        <v>3157</v>
      </c>
      <c r="C3731" s="3" t="s">
        <v>7267</v>
      </c>
      <c r="D3731" s="6">
        <v>4000</v>
      </c>
      <c r="E3731" s="8">
        <v>4040</v>
      </c>
      <c r="F3731" t="s">
        <v>8218</v>
      </c>
      <c r="G3731" t="s">
        <v>8223</v>
      </c>
      <c r="H3731" t="s">
        <v>8245</v>
      </c>
      <c r="I3731">
        <v>1405746000</v>
      </c>
      <c r="J3731">
        <v>1404932105</v>
      </c>
      <c r="K3731" s="14">
        <f t="shared" si="295"/>
        <v>41829.788252314815</v>
      </c>
      <c r="L3731" s="13">
        <f t="shared" si="294"/>
        <v>2014</v>
      </c>
      <c r="M3731" s="14">
        <f t="shared" si="296"/>
        <v>41839.208333333336</v>
      </c>
      <c r="N3731" t="b">
        <v>1</v>
      </c>
      <c r="O3731">
        <v>41</v>
      </c>
      <c r="P3731" t="b">
        <v>1</v>
      </c>
      <c r="Q3731" t="s">
        <v>8269</v>
      </c>
      <c r="R3731" s="10" t="s">
        <v>8315</v>
      </c>
      <c r="S3731" t="s">
        <v>8316</v>
      </c>
      <c r="T3731">
        <f t="shared" si="297"/>
        <v>101</v>
      </c>
      <c r="U3731">
        <f t="shared" si="298"/>
        <v>98.54</v>
      </c>
    </row>
    <row r="3732" spans="1:21" ht="43.5" x14ac:dyDescent="0.35">
      <c r="A3732">
        <v>4024</v>
      </c>
      <c r="B3732" s="3" t="s">
        <v>4020</v>
      </c>
      <c r="C3732" s="3" t="s">
        <v>8129</v>
      </c>
      <c r="D3732" s="6">
        <v>800</v>
      </c>
      <c r="E3732" s="8">
        <v>10</v>
      </c>
      <c r="F3732" t="s">
        <v>8220</v>
      </c>
      <c r="G3732" t="s">
        <v>8223</v>
      </c>
      <c r="H3732" t="s">
        <v>8245</v>
      </c>
      <c r="I3732">
        <v>1441037097</v>
      </c>
      <c r="J3732">
        <v>1438445097</v>
      </c>
      <c r="K3732" s="14">
        <f t="shared" si="295"/>
        <v>42217.670104166667</v>
      </c>
      <c r="L3732" s="13">
        <f t="shared" si="294"/>
        <v>2015</v>
      </c>
      <c r="M3732" s="14">
        <f t="shared" si="296"/>
        <v>42247.670104166667</v>
      </c>
      <c r="N3732" t="b">
        <v>0</v>
      </c>
      <c r="O3732">
        <v>1</v>
      </c>
      <c r="P3732" t="b">
        <v>0</v>
      </c>
      <c r="Q3732" t="s">
        <v>8269</v>
      </c>
      <c r="R3732" s="10" t="s">
        <v>8315</v>
      </c>
      <c r="S3732" t="s">
        <v>8316</v>
      </c>
      <c r="T3732">
        <f t="shared" si="297"/>
        <v>1</v>
      </c>
      <c r="U3732">
        <f t="shared" si="298"/>
        <v>10</v>
      </c>
    </row>
    <row r="3733" spans="1:21" ht="58" x14ac:dyDescent="0.35">
      <c r="A3733">
        <v>3390</v>
      </c>
      <c r="B3733" s="3" t="s">
        <v>3389</v>
      </c>
      <c r="C3733" s="3" t="s">
        <v>7500</v>
      </c>
      <c r="D3733" s="6">
        <v>1500</v>
      </c>
      <c r="E3733" s="8">
        <v>1536</v>
      </c>
      <c r="F3733" t="s">
        <v>8218</v>
      </c>
      <c r="G3733" t="s">
        <v>8223</v>
      </c>
      <c r="H3733" t="s">
        <v>8245</v>
      </c>
      <c r="I3733">
        <v>1405017345</v>
      </c>
      <c r="J3733">
        <v>1403721345</v>
      </c>
      <c r="K3733" s="14">
        <f t="shared" si="295"/>
        <v>41815.774826388886</v>
      </c>
      <c r="L3733" s="13">
        <f t="shared" si="294"/>
        <v>2014</v>
      </c>
      <c r="M3733" s="14">
        <f t="shared" si="296"/>
        <v>41830.774826388886</v>
      </c>
      <c r="N3733" t="b">
        <v>0</v>
      </c>
      <c r="O3733">
        <v>22</v>
      </c>
      <c r="P3733" t="b">
        <v>1</v>
      </c>
      <c r="Q3733" t="s">
        <v>8269</v>
      </c>
      <c r="R3733" s="10" t="s">
        <v>8315</v>
      </c>
      <c r="S3733" t="s">
        <v>8316</v>
      </c>
      <c r="T3733">
        <f t="shared" si="297"/>
        <v>102</v>
      </c>
      <c r="U3733">
        <f t="shared" si="298"/>
        <v>69.819999999999993</v>
      </c>
    </row>
    <row r="3734" spans="1:21" ht="43.5" x14ac:dyDescent="0.35">
      <c r="A3734">
        <v>3914</v>
      </c>
      <c r="B3734" s="3" t="s">
        <v>3911</v>
      </c>
      <c r="C3734" s="3" t="s">
        <v>8022</v>
      </c>
      <c r="D3734" s="6">
        <v>2500</v>
      </c>
      <c r="E3734" s="8">
        <v>909</v>
      </c>
      <c r="F3734" t="s">
        <v>8220</v>
      </c>
      <c r="G3734" t="s">
        <v>8224</v>
      </c>
      <c r="H3734" t="s">
        <v>8246</v>
      </c>
      <c r="I3734">
        <v>1431298740</v>
      </c>
      <c r="J3734">
        <v>1429558756</v>
      </c>
      <c r="K3734" s="14">
        <f t="shared" si="295"/>
        <v>42114.818935185183</v>
      </c>
      <c r="L3734" s="13">
        <f t="shared" si="294"/>
        <v>2015</v>
      </c>
      <c r="M3734" s="14">
        <f t="shared" si="296"/>
        <v>42134.957638888889</v>
      </c>
      <c r="N3734" t="b">
        <v>0</v>
      </c>
      <c r="O3734">
        <v>27</v>
      </c>
      <c r="P3734" t="b">
        <v>0</v>
      </c>
      <c r="Q3734" t="s">
        <v>8269</v>
      </c>
      <c r="R3734" s="10" t="s">
        <v>8315</v>
      </c>
      <c r="S3734" t="s">
        <v>8316</v>
      </c>
      <c r="T3734">
        <f t="shared" si="297"/>
        <v>36</v>
      </c>
      <c r="U3734">
        <f t="shared" si="298"/>
        <v>33.67</v>
      </c>
    </row>
    <row r="3735" spans="1:21" ht="43.5" x14ac:dyDescent="0.3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s="14">
        <f t="shared" si="295"/>
        <v>42460.94222222222</v>
      </c>
      <c r="L3735" s="13">
        <f t="shared" si="294"/>
        <v>2016</v>
      </c>
      <c r="M3735" s="14">
        <f t="shared" si="296"/>
        <v>42481.94222222222</v>
      </c>
      <c r="N3735" t="b">
        <v>0</v>
      </c>
      <c r="O3735">
        <v>8</v>
      </c>
      <c r="P3735" t="b">
        <v>1</v>
      </c>
      <c r="Q3735" t="s">
        <v>8269</v>
      </c>
      <c r="R3735" s="10" t="s">
        <v>8315</v>
      </c>
      <c r="S3735" t="s">
        <v>8316</v>
      </c>
      <c r="T3735">
        <f t="shared" si="297"/>
        <v>160</v>
      </c>
      <c r="U3735">
        <f t="shared" si="298"/>
        <v>40</v>
      </c>
    </row>
    <row r="3736" spans="1:21" ht="58" x14ac:dyDescent="0.35">
      <c r="A3736">
        <v>3150</v>
      </c>
      <c r="B3736" s="3" t="s">
        <v>3150</v>
      </c>
      <c r="C3736" s="3" t="s">
        <v>7260</v>
      </c>
      <c r="D3736" s="6">
        <v>3500</v>
      </c>
      <c r="E3736" s="8">
        <v>3535</v>
      </c>
      <c r="F3736" t="s">
        <v>8218</v>
      </c>
      <c r="G3736" t="s">
        <v>8223</v>
      </c>
      <c r="H3736" t="s">
        <v>8245</v>
      </c>
      <c r="I3736">
        <v>1295928000</v>
      </c>
      <c r="J3736">
        <v>1288160403</v>
      </c>
      <c r="K3736" s="14">
        <f t="shared" si="295"/>
        <v>40478.263923611114</v>
      </c>
      <c r="L3736" s="13">
        <f t="shared" si="294"/>
        <v>2010</v>
      </c>
      <c r="M3736" s="14">
        <f t="shared" si="296"/>
        <v>40568.166666666664</v>
      </c>
      <c r="N3736" t="b">
        <v>1</v>
      </c>
      <c r="O3736">
        <v>104</v>
      </c>
      <c r="P3736" t="b">
        <v>1</v>
      </c>
      <c r="Q3736" t="s">
        <v>8269</v>
      </c>
      <c r="R3736" s="10" t="s">
        <v>8315</v>
      </c>
      <c r="S3736" t="s">
        <v>8316</v>
      </c>
      <c r="T3736">
        <f t="shared" si="297"/>
        <v>101</v>
      </c>
      <c r="U3736">
        <f t="shared" si="298"/>
        <v>33.99</v>
      </c>
    </row>
    <row r="3737" spans="1:21" ht="72.5" x14ac:dyDescent="0.35">
      <c r="A3737">
        <v>1287</v>
      </c>
      <c r="B3737" s="3" t="s">
        <v>1288</v>
      </c>
      <c r="C3737" s="3" t="s">
        <v>5397</v>
      </c>
      <c r="D3737" s="6">
        <v>250</v>
      </c>
      <c r="E3737" s="8">
        <v>605</v>
      </c>
      <c r="F3737" t="s">
        <v>8218</v>
      </c>
      <c r="G3737" t="s">
        <v>8224</v>
      </c>
      <c r="H3737" t="s">
        <v>8246</v>
      </c>
      <c r="I3737">
        <v>1434120856</v>
      </c>
      <c r="J3737">
        <v>1428936856</v>
      </c>
      <c r="K3737" s="14">
        <f t="shared" si="295"/>
        <v>42107.621018518519</v>
      </c>
      <c r="L3737" s="13">
        <f t="shared" si="294"/>
        <v>2015</v>
      </c>
      <c r="M3737" s="14">
        <f t="shared" si="296"/>
        <v>42167.621018518519</v>
      </c>
      <c r="N3737" t="b">
        <v>0</v>
      </c>
      <c r="O3737">
        <v>25</v>
      </c>
      <c r="P3737" t="b">
        <v>1</v>
      </c>
      <c r="Q3737" t="s">
        <v>8269</v>
      </c>
      <c r="R3737" s="10" t="s">
        <v>8315</v>
      </c>
      <c r="S3737" t="s">
        <v>8316</v>
      </c>
      <c r="T3737">
        <f t="shared" si="297"/>
        <v>242</v>
      </c>
      <c r="U3737">
        <f t="shared" si="298"/>
        <v>24.2</v>
      </c>
    </row>
    <row r="3738" spans="1:21" ht="58" x14ac:dyDescent="0.35">
      <c r="A3738">
        <v>3524</v>
      </c>
      <c r="B3738" s="3" t="s">
        <v>3523</v>
      </c>
      <c r="C3738" s="3" t="s">
        <v>7634</v>
      </c>
      <c r="D3738" s="6">
        <v>10000</v>
      </c>
      <c r="E3738" s="8">
        <v>10156</v>
      </c>
      <c r="F3738" t="s">
        <v>8218</v>
      </c>
      <c r="G3738" t="s">
        <v>8223</v>
      </c>
      <c r="H3738" t="s">
        <v>8245</v>
      </c>
      <c r="I3738">
        <v>1410580800</v>
      </c>
      <c r="J3738">
        <v>1409336373</v>
      </c>
      <c r="K3738" s="14">
        <f t="shared" si="295"/>
        <v>41880.76357638889</v>
      </c>
      <c r="L3738" s="13">
        <f t="shared" si="294"/>
        <v>2014</v>
      </c>
      <c r="M3738" s="14">
        <f t="shared" si="296"/>
        <v>41895.166666666664</v>
      </c>
      <c r="N3738" t="b">
        <v>0</v>
      </c>
      <c r="O3738">
        <v>74</v>
      </c>
      <c r="P3738" t="b">
        <v>1</v>
      </c>
      <c r="Q3738" t="s">
        <v>8269</v>
      </c>
      <c r="R3738" s="10" t="s">
        <v>8315</v>
      </c>
      <c r="S3738" t="s">
        <v>8316</v>
      </c>
      <c r="T3738">
        <f t="shared" si="297"/>
        <v>102</v>
      </c>
      <c r="U3738">
        <f t="shared" si="298"/>
        <v>137.24</v>
      </c>
    </row>
    <row r="3739" spans="1:21" ht="43.5" x14ac:dyDescent="0.35">
      <c r="A3739">
        <v>3716</v>
      </c>
      <c r="B3739" s="3" t="s">
        <v>3713</v>
      </c>
      <c r="C3739" s="3" t="s">
        <v>7826</v>
      </c>
      <c r="D3739" s="6">
        <v>800</v>
      </c>
      <c r="E3739" s="8">
        <v>1246</v>
      </c>
      <c r="F3739" t="s">
        <v>8218</v>
      </c>
      <c r="G3739" t="s">
        <v>8223</v>
      </c>
      <c r="H3739" t="s">
        <v>8245</v>
      </c>
      <c r="I3739">
        <v>1453411109</v>
      </c>
      <c r="J3739">
        <v>1450819109</v>
      </c>
      <c r="K3739" s="14">
        <f t="shared" si="295"/>
        <v>42360.887835648144</v>
      </c>
      <c r="L3739" s="13">
        <f t="shared" si="294"/>
        <v>2015</v>
      </c>
      <c r="M3739" s="14">
        <f t="shared" si="296"/>
        <v>42390.887835648144</v>
      </c>
      <c r="N3739" t="b">
        <v>0</v>
      </c>
      <c r="O3739">
        <v>24</v>
      </c>
      <c r="P3739" t="b">
        <v>1</v>
      </c>
      <c r="Q3739" t="s">
        <v>8269</v>
      </c>
      <c r="R3739" s="10" t="s">
        <v>8315</v>
      </c>
      <c r="S3739" t="s">
        <v>8316</v>
      </c>
      <c r="T3739">
        <f t="shared" si="297"/>
        <v>156</v>
      </c>
      <c r="U3739">
        <f t="shared" si="298"/>
        <v>51.92</v>
      </c>
    </row>
    <row r="3740" spans="1:21" ht="43.5" x14ac:dyDescent="0.35">
      <c r="A3740">
        <v>3381</v>
      </c>
      <c r="B3740" s="3" t="s">
        <v>3380</v>
      </c>
      <c r="C3740" s="3" t="s">
        <v>7491</v>
      </c>
      <c r="D3740" s="6">
        <v>4000</v>
      </c>
      <c r="E3740" s="8">
        <v>4090</v>
      </c>
      <c r="F3740" t="s">
        <v>8218</v>
      </c>
      <c r="G3740" t="s">
        <v>8223</v>
      </c>
      <c r="H3740" t="s">
        <v>8245</v>
      </c>
      <c r="I3740">
        <v>1426044383</v>
      </c>
      <c r="J3740">
        <v>1423455983</v>
      </c>
      <c r="K3740" s="14">
        <f t="shared" si="295"/>
        <v>42044.184988425928</v>
      </c>
      <c r="L3740" s="13">
        <f t="shared" si="294"/>
        <v>2015</v>
      </c>
      <c r="M3740" s="14">
        <f t="shared" si="296"/>
        <v>42074.143321759257</v>
      </c>
      <c r="N3740" t="b">
        <v>0</v>
      </c>
      <c r="O3740">
        <v>48</v>
      </c>
      <c r="P3740" t="b">
        <v>1</v>
      </c>
      <c r="Q3740" t="s">
        <v>8269</v>
      </c>
      <c r="R3740" s="10" t="s">
        <v>8315</v>
      </c>
      <c r="S3740" t="s">
        <v>8316</v>
      </c>
      <c r="T3740">
        <f t="shared" si="297"/>
        <v>102</v>
      </c>
      <c r="U3740">
        <f t="shared" si="298"/>
        <v>85.21</v>
      </c>
    </row>
    <row r="3741" spans="1:21" ht="43.5" x14ac:dyDescent="0.35">
      <c r="A3741">
        <v>2831</v>
      </c>
      <c r="B3741" s="3" t="s">
        <v>2831</v>
      </c>
      <c r="C3741" s="3" t="s">
        <v>6941</v>
      </c>
      <c r="D3741" s="6">
        <v>3000</v>
      </c>
      <c r="E3741" s="8">
        <v>3320</v>
      </c>
      <c r="F3741" t="s">
        <v>8218</v>
      </c>
      <c r="G3741" t="s">
        <v>8223</v>
      </c>
      <c r="H3741" t="s">
        <v>8245</v>
      </c>
      <c r="I3741">
        <v>1437076070</v>
      </c>
      <c r="J3741">
        <v>1434484070</v>
      </c>
      <c r="K3741" s="14">
        <f t="shared" si="295"/>
        <v>42171.824884259258</v>
      </c>
      <c r="L3741" s="13">
        <f t="shared" si="294"/>
        <v>2015</v>
      </c>
      <c r="M3741" s="14">
        <f t="shared" si="296"/>
        <v>42201.824884259258</v>
      </c>
      <c r="N3741" t="b">
        <v>0</v>
      </c>
      <c r="O3741">
        <v>52</v>
      </c>
      <c r="P3741" t="b">
        <v>1</v>
      </c>
      <c r="Q3741" t="s">
        <v>8269</v>
      </c>
      <c r="R3741" s="10" t="s">
        <v>8315</v>
      </c>
      <c r="S3741" t="s">
        <v>8316</v>
      </c>
      <c r="T3741">
        <f t="shared" si="297"/>
        <v>111</v>
      </c>
      <c r="U3741">
        <f t="shared" si="298"/>
        <v>63.85</v>
      </c>
    </row>
    <row r="3742" spans="1:21" ht="43.5" x14ac:dyDescent="0.35">
      <c r="A3742">
        <v>4110</v>
      </c>
      <c r="B3742" s="3" t="s">
        <v>4106</v>
      </c>
      <c r="C3742" s="3" t="s">
        <v>8213</v>
      </c>
      <c r="D3742" s="6">
        <v>300</v>
      </c>
      <c r="E3742" s="8">
        <v>86</v>
      </c>
      <c r="F3742" t="s">
        <v>8220</v>
      </c>
      <c r="G3742" t="s">
        <v>8224</v>
      </c>
      <c r="H3742" t="s">
        <v>8246</v>
      </c>
      <c r="I3742">
        <v>1469113351</v>
      </c>
      <c r="J3742">
        <v>1463929351</v>
      </c>
      <c r="K3742" s="14">
        <f t="shared" si="295"/>
        <v>42512.626747685179</v>
      </c>
      <c r="L3742" s="13">
        <f t="shared" si="294"/>
        <v>2016</v>
      </c>
      <c r="M3742" s="14">
        <f t="shared" si="296"/>
        <v>42572.626747685179</v>
      </c>
      <c r="N3742" t="b">
        <v>0</v>
      </c>
      <c r="O3742">
        <v>6</v>
      </c>
      <c r="P3742" t="b">
        <v>0</v>
      </c>
      <c r="Q3742" t="s">
        <v>8269</v>
      </c>
      <c r="R3742" s="10" t="s">
        <v>8315</v>
      </c>
      <c r="S3742" t="s">
        <v>8316</v>
      </c>
      <c r="T3742">
        <f t="shared" si="297"/>
        <v>29</v>
      </c>
      <c r="U3742">
        <f t="shared" si="298"/>
        <v>14.33</v>
      </c>
    </row>
    <row r="3743" spans="1:21" ht="43.5" x14ac:dyDescent="0.35">
      <c r="A3743">
        <v>4038</v>
      </c>
      <c r="B3743" s="3" t="s">
        <v>4034</v>
      </c>
      <c r="C3743" s="3" t="s">
        <v>8142</v>
      </c>
      <c r="D3743" s="6">
        <v>2500</v>
      </c>
      <c r="E3743" s="8">
        <v>301</v>
      </c>
      <c r="F3743" t="s">
        <v>8220</v>
      </c>
      <c r="G3743" t="s">
        <v>8223</v>
      </c>
      <c r="H3743" t="s">
        <v>8245</v>
      </c>
      <c r="I3743">
        <v>1413573010</v>
      </c>
      <c r="J3743">
        <v>1408389010</v>
      </c>
      <c r="K3743" s="14">
        <f t="shared" si="295"/>
        <v>41869.798726851855</v>
      </c>
      <c r="L3743" s="13">
        <f t="shared" si="294"/>
        <v>2014</v>
      </c>
      <c r="M3743" s="14">
        <f t="shared" si="296"/>
        <v>41929.798726851855</v>
      </c>
      <c r="N3743" t="b">
        <v>0</v>
      </c>
      <c r="O3743">
        <v>4</v>
      </c>
      <c r="P3743" t="b">
        <v>0</v>
      </c>
      <c r="Q3743" t="s">
        <v>8269</v>
      </c>
      <c r="R3743" s="10" t="s">
        <v>8315</v>
      </c>
      <c r="S3743" t="s">
        <v>8316</v>
      </c>
      <c r="T3743">
        <f t="shared" si="297"/>
        <v>12</v>
      </c>
      <c r="U3743">
        <f t="shared" si="298"/>
        <v>75.25</v>
      </c>
    </row>
    <row r="3744" spans="1:21" ht="43.5" x14ac:dyDescent="0.35">
      <c r="A3744">
        <v>3977</v>
      </c>
      <c r="B3744" s="3" t="s">
        <v>3974</v>
      </c>
      <c r="C3744" s="3" t="s">
        <v>8084</v>
      </c>
      <c r="D3744" s="6">
        <v>90000</v>
      </c>
      <c r="E3744" s="8">
        <v>1305</v>
      </c>
      <c r="F3744" t="s">
        <v>8220</v>
      </c>
      <c r="G3744" t="s">
        <v>8223</v>
      </c>
      <c r="H3744" t="s">
        <v>8245</v>
      </c>
      <c r="I3744">
        <v>1469213732</v>
      </c>
      <c r="J3744">
        <v>1466621732</v>
      </c>
      <c r="K3744" s="14">
        <f t="shared" si="295"/>
        <v>42543.788564814815</v>
      </c>
      <c r="L3744" s="13">
        <f t="shared" si="294"/>
        <v>2016</v>
      </c>
      <c r="M3744" s="14">
        <f t="shared" si="296"/>
        <v>42573.788564814815</v>
      </c>
      <c r="N3744" t="b">
        <v>0</v>
      </c>
      <c r="O3744">
        <v>6</v>
      </c>
      <c r="P3744" t="b">
        <v>0</v>
      </c>
      <c r="Q3744" t="s">
        <v>8269</v>
      </c>
      <c r="R3744" s="10" t="s">
        <v>8315</v>
      </c>
      <c r="S3744" t="s">
        <v>8316</v>
      </c>
      <c r="T3744">
        <f t="shared" si="297"/>
        <v>1</v>
      </c>
      <c r="U3744">
        <f t="shared" si="298"/>
        <v>217.5</v>
      </c>
    </row>
    <row r="3745" spans="1:21" ht="43.5" x14ac:dyDescent="0.35">
      <c r="A3745">
        <v>3525</v>
      </c>
      <c r="B3745" s="3" t="s">
        <v>3524</v>
      </c>
      <c r="C3745" s="3" t="s">
        <v>7635</v>
      </c>
      <c r="D3745" s="6">
        <v>500</v>
      </c>
      <c r="E3745" s="8">
        <v>530</v>
      </c>
      <c r="F3745" t="s">
        <v>8218</v>
      </c>
      <c r="G3745" t="s">
        <v>8223</v>
      </c>
      <c r="H3745" t="s">
        <v>8245</v>
      </c>
      <c r="I3745">
        <v>1439136000</v>
      </c>
      <c r="J3745">
        <v>1438188106</v>
      </c>
      <c r="K3745" s="14">
        <f t="shared" si="295"/>
        <v>42214.6956712963</v>
      </c>
      <c r="L3745" s="13">
        <f t="shared" si="294"/>
        <v>2015</v>
      </c>
      <c r="M3745" s="14">
        <f t="shared" si="296"/>
        <v>42225.666666666672</v>
      </c>
      <c r="N3745" t="b">
        <v>0</v>
      </c>
      <c r="O3745">
        <v>7</v>
      </c>
      <c r="P3745" t="b">
        <v>1</v>
      </c>
      <c r="Q3745" t="s">
        <v>8269</v>
      </c>
      <c r="R3745" s="10" t="s">
        <v>8315</v>
      </c>
      <c r="S3745" t="s">
        <v>8316</v>
      </c>
      <c r="T3745">
        <f t="shared" si="297"/>
        <v>106</v>
      </c>
      <c r="U3745">
        <f t="shared" si="298"/>
        <v>75.709999999999994</v>
      </c>
    </row>
    <row r="3746" spans="1:21" ht="58" x14ac:dyDescent="0.35">
      <c r="A3746">
        <v>3616</v>
      </c>
      <c r="B3746" s="3" t="s">
        <v>3614</v>
      </c>
      <c r="C3746" s="3" t="s">
        <v>7726</v>
      </c>
      <c r="D3746" s="6">
        <v>2500</v>
      </c>
      <c r="E3746" s="8">
        <v>3120</v>
      </c>
      <c r="F3746" t="s">
        <v>8218</v>
      </c>
      <c r="G3746" t="s">
        <v>8224</v>
      </c>
      <c r="H3746" t="s">
        <v>8246</v>
      </c>
      <c r="I3746">
        <v>1426801664</v>
      </c>
      <c r="J3746">
        <v>1424213264</v>
      </c>
      <c r="K3746" s="14">
        <f t="shared" si="295"/>
        <v>42052.949814814812</v>
      </c>
      <c r="L3746" s="13">
        <f t="shared" si="294"/>
        <v>2015</v>
      </c>
      <c r="M3746" s="14">
        <f t="shared" si="296"/>
        <v>42082.908148148148</v>
      </c>
      <c r="N3746" t="b">
        <v>0</v>
      </c>
      <c r="O3746">
        <v>45</v>
      </c>
      <c r="P3746" t="b">
        <v>1</v>
      </c>
      <c r="Q3746" t="s">
        <v>8269</v>
      </c>
      <c r="R3746" s="10" t="s">
        <v>8315</v>
      </c>
      <c r="S3746" t="s">
        <v>8316</v>
      </c>
      <c r="T3746">
        <f t="shared" si="297"/>
        <v>125</v>
      </c>
      <c r="U3746">
        <f t="shared" si="298"/>
        <v>69.33</v>
      </c>
    </row>
    <row r="3747" spans="1:21" ht="43.5" x14ac:dyDescent="0.35">
      <c r="A3747">
        <v>3503</v>
      </c>
      <c r="B3747" s="3" t="s">
        <v>3502</v>
      </c>
      <c r="C3747" s="3" t="s">
        <v>7613</v>
      </c>
      <c r="D3747" s="6">
        <v>2500</v>
      </c>
      <c r="E3747" s="8">
        <v>2689</v>
      </c>
      <c r="F3747" t="s">
        <v>8218</v>
      </c>
      <c r="G3747" t="s">
        <v>8224</v>
      </c>
      <c r="H3747" t="s">
        <v>8246</v>
      </c>
      <c r="I3747">
        <v>1469359728</v>
      </c>
      <c r="J3747">
        <v>1466767728</v>
      </c>
      <c r="K3747" s="14">
        <f t="shared" si="295"/>
        <v>42545.478333333333</v>
      </c>
      <c r="L3747" s="13">
        <f t="shared" si="294"/>
        <v>2016</v>
      </c>
      <c r="M3747" s="14">
        <f t="shared" si="296"/>
        <v>42575.478333333333</v>
      </c>
      <c r="N3747" t="b">
        <v>0</v>
      </c>
      <c r="O3747">
        <v>38</v>
      </c>
      <c r="P3747" t="b">
        <v>1</v>
      </c>
      <c r="Q3747" t="s">
        <v>8269</v>
      </c>
      <c r="R3747" s="10" t="s">
        <v>8315</v>
      </c>
      <c r="S3747" t="s">
        <v>8316</v>
      </c>
      <c r="T3747">
        <f t="shared" si="297"/>
        <v>108</v>
      </c>
      <c r="U3747">
        <f t="shared" si="298"/>
        <v>70.760000000000005</v>
      </c>
    </row>
    <row r="3748" spans="1:21" ht="43.5" x14ac:dyDescent="0.35">
      <c r="A3748">
        <v>3992</v>
      </c>
      <c r="B3748" s="3" t="s">
        <v>3988</v>
      </c>
      <c r="C3748" s="3" t="s">
        <v>8098</v>
      </c>
      <c r="D3748" s="6">
        <v>10000</v>
      </c>
      <c r="E3748" s="8">
        <v>541</v>
      </c>
      <c r="F3748" t="s">
        <v>8220</v>
      </c>
      <c r="G3748" t="s">
        <v>8223</v>
      </c>
      <c r="H3748" t="s">
        <v>8245</v>
      </c>
      <c r="I3748">
        <v>1449876859</v>
      </c>
      <c r="J3748">
        <v>1444689259</v>
      </c>
      <c r="K3748" s="14">
        <f t="shared" si="295"/>
        <v>42289.94049768518</v>
      </c>
      <c r="L3748" s="13">
        <f t="shared" si="294"/>
        <v>2015</v>
      </c>
      <c r="M3748" s="14">
        <f t="shared" si="296"/>
        <v>42349.982164351852</v>
      </c>
      <c r="N3748" t="b">
        <v>0</v>
      </c>
      <c r="O3748">
        <v>9</v>
      </c>
      <c r="P3748" t="b">
        <v>0</v>
      </c>
      <c r="Q3748" t="s">
        <v>8269</v>
      </c>
      <c r="R3748" s="10" t="s">
        <v>8315</v>
      </c>
      <c r="S3748" t="s">
        <v>8316</v>
      </c>
      <c r="T3748">
        <f t="shared" si="297"/>
        <v>5</v>
      </c>
      <c r="U3748">
        <f t="shared" si="298"/>
        <v>60.11</v>
      </c>
    </row>
    <row r="3749" spans="1:21" ht="58" x14ac:dyDescent="0.35">
      <c r="A3749">
        <v>3657</v>
      </c>
      <c r="B3749" s="3" t="s">
        <v>3654</v>
      </c>
      <c r="C3749" s="3" t="s">
        <v>7767</v>
      </c>
      <c r="D3749" s="6">
        <v>2000</v>
      </c>
      <c r="E3749" s="8">
        <v>2215</v>
      </c>
      <c r="F3749" t="s">
        <v>8218</v>
      </c>
      <c r="G3749" t="s">
        <v>8231</v>
      </c>
      <c r="H3749" t="s">
        <v>8252</v>
      </c>
      <c r="I3749">
        <v>1464817320</v>
      </c>
      <c r="J3749">
        <v>1462806419</v>
      </c>
      <c r="K3749" s="14">
        <f t="shared" si="295"/>
        <v>42499.629849537043</v>
      </c>
      <c r="L3749" s="13">
        <f t="shared" si="294"/>
        <v>2016</v>
      </c>
      <c r="M3749" s="14">
        <f t="shared" si="296"/>
        <v>42522.904166666667</v>
      </c>
      <c r="N3749" t="b">
        <v>0</v>
      </c>
      <c r="O3749">
        <v>20</v>
      </c>
      <c r="P3749" t="b">
        <v>1</v>
      </c>
      <c r="Q3749" t="s">
        <v>8269</v>
      </c>
      <c r="R3749" s="10" t="s">
        <v>8315</v>
      </c>
      <c r="S3749" t="s">
        <v>8316</v>
      </c>
      <c r="T3749">
        <f t="shared" si="297"/>
        <v>111</v>
      </c>
      <c r="U3749">
        <f t="shared" si="298"/>
        <v>110.75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4">
        <f t="shared" si="295"/>
        <v>42395.706435185188</v>
      </c>
      <c r="L3750" s="13">
        <f t="shared" si="294"/>
        <v>2016</v>
      </c>
      <c r="M3750" s="14">
        <f t="shared" si="296"/>
        <v>42416.249305555553</v>
      </c>
      <c r="N3750" t="b">
        <v>0</v>
      </c>
      <c r="O3750">
        <v>52</v>
      </c>
      <c r="P3750" t="b">
        <v>1</v>
      </c>
      <c r="Q3750" t="s">
        <v>8303</v>
      </c>
      <c r="R3750" s="10" t="s">
        <v>8315</v>
      </c>
      <c r="S3750" t="s">
        <v>8357</v>
      </c>
      <c r="T3750">
        <f t="shared" si="297"/>
        <v>104</v>
      </c>
      <c r="U3750">
        <f t="shared" si="298"/>
        <v>99.54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4">
        <f t="shared" si="295"/>
        <v>42458.127175925925</v>
      </c>
      <c r="L3751" s="13">
        <f t="shared" si="294"/>
        <v>2016</v>
      </c>
      <c r="M3751" s="14">
        <f t="shared" si="296"/>
        <v>42489.165972222225</v>
      </c>
      <c r="N3751" t="b">
        <v>0</v>
      </c>
      <c r="O3751">
        <v>7</v>
      </c>
      <c r="P3751" t="b">
        <v>1</v>
      </c>
      <c r="Q3751" t="s">
        <v>8303</v>
      </c>
      <c r="R3751" s="10" t="s">
        <v>8315</v>
      </c>
      <c r="S3751" t="s">
        <v>8357</v>
      </c>
      <c r="T3751">
        <f t="shared" si="297"/>
        <v>105</v>
      </c>
      <c r="U3751">
        <f t="shared" si="298"/>
        <v>75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4">
        <f t="shared" si="295"/>
        <v>42016.981574074074</v>
      </c>
      <c r="L3752" s="13">
        <f t="shared" si="294"/>
        <v>2015</v>
      </c>
      <c r="M3752" s="14">
        <f t="shared" si="296"/>
        <v>42045.332638888889</v>
      </c>
      <c r="N3752" t="b">
        <v>0</v>
      </c>
      <c r="O3752">
        <v>28</v>
      </c>
      <c r="P3752" t="b">
        <v>1</v>
      </c>
      <c r="Q3752" t="s">
        <v>8303</v>
      </c>
      <c r="R3752" s="10" t="s">
        <v>8315</v>
      </c>
      <c r="S3752" t="s">
        <v>8357</v>
      </c>
      <c r="T3752">
        <f t="shared" si="297"/>
        <v>100</v>
      </c>
      <c r="U3752">
        <f t="shared" si="298"/>
        <v>215.25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4">
        <f t="shared" si="295"/>
        <v>42403.035567129627</v>
      </c>
      <c r="L3753" s="13">
        <f t="shared" si="294"/>
        <v>2016</v>
      </c>
      <c r="M3753" s="14">
        <f t="shared" si="296"/>
        <v>42462.993900462956</v>
      </c>
      <c r="N3753" t="b">
        <v>0</v>
      </c>
      <c r="O3753">
        <v>11</v>
      </c>
      <c r="P3753" t="b">
        <v>1</v>
      </c>
      <c r="Q3753" t="s">
        <v>8303</v>
      </c>
      <c r="R3753" s="10" t="s">
        <v>8315</v>
      </c>
      <c r="S3753" t="s">
        <v>8357</v>
      </c>
      <c r="T3753">
        <f t="shared" si="297"/>
        <v>133</v>
      </c>
      <c r="U3753">
        <f t="shared" si="298"/>
        <v>120.55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4">
        <f t="shared" si="295"/>
        <v>42619.802488425921</v>
      </c>
      <c r="L3754" s="13">
        <f t="shared" si="294"/>
        <v>2016</v>
      </c>
      <c r="M3754" s="14">
        <f t="shared" si="296"/>
        <v>42659.875</v>
      </c>
      <c r="N3754" t="b">
        <v>0</v>
      </c>
      <c r="O3754">
        <v>15</v>
      </c>
      <c r="P3754" t="b">
        <v>1</v>
      </c>
      <c r="Q3754" t="s">
        <v>8303</v>
      </c>
      <c r="R3754" s="10" t="s">
        <v>8315</v>
      </c>
      <c r="S3754" t="s">
        <v>8357</v>
      </c>
      <c r="T3754">
        <f t="shared" si="297"/>
        <v>113</v>
      </c>
      <c r="U3754">
        <f t="shared" si="298"/>
        <v>37.67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4">
        <f t="shared" si="295"/>
        <v>42128.824074074073</v>
      </c>
      <c r="L3755" s="13">
        <f t="shared" si="294"/>
        <v>2015</v>
      </c>
      <c r="M3755" s="14">
        <f t="shared" si="296"/>
        <v>42158</v>
      </c>
      <c r="N3755" t="b">
        <v>0</v>
      </c>
      <c r="O3755">
        <v>30</v>
      </c>
      <c r="P3755" t="b">
        <v>1</v>
      </c>
      <c r="Q3755" t="s">
        <v>8303</v>
      </c>
      <c r="R3755" s="10" t="s">
        <v>8315</v>
      </c>
      <c r="S3755" t="s">
        <v>8357</v>
      </c>
      <c r="T3755">
        <f t="shared" si="297"/>
        <v>103</v>
      </c>
      <c r="U3755">
        <f t="shared" si="298"/>
        <v>172.23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4">
        <f t="shared" si="295"/>
        <v>41808.881215277775</v>
      </c>
      <c r="L3756" s="13">
        <f t="shared" si="294"/>
        <v>2014</v>
      </c>
      <c r="M3756" s="14">
        <f t="shared" si="296"/>
        <v>41846.207638888889</v>
      </c>
      <c r="N3756" t="b">
        <v>0</v>
      </c>
      <c r="O3756">
        <v>27</v>
      </c>
      <c r="P3756" t="b">
        <v>1</v>
      </c>
      <c r="Q3756" t="s">
        <v>8303</v>
      </c>
      <c r="R3756" s="10" t="s">
        <v>8315</v>
      </c>
      <c r="S3756" t="s">
        <v>8357</v>
      </c>
      <c r="T3756">
        <f t="shared" si="297"/>
        <v>120</v>
      </c>
      <c r="U3756">
        <f t="shared" si="298"/>
        <v>111.11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4">
        <f t="shared" si="295"/>
        <v>42445.866979166662</v>
      </c>
      <c r="L3757" s="13">
        <f t="shared" si="294"/>
        <v>2016</v>
      </c>
      <c r="M3757" s="14">
        <f t="shared" si="296"/>
        <v>42475.866979166662</v>
      </c>
      <c r="N3757" t="b">
        <v>0</v>
      </c>
      <c r="O3757">
        <v>28</v>
      </c>
      <c r="P3757" t="b">
        <v>1</v>
      </c>
      <c r="Q3757" t="s">
        <v>8303</v>
      </c>
      <c r="R3757" s="10" t="s">
        <v>8315</v>
      </c>
      <c r="S3757" t="s">
        <v>8357</v>
      </c>
      <c r="T3757">
        <f t="shared" si="297"/>
        <v>130</v>
      </c>
      <c r="U3757">
        <f t="shared" si="298"/>
        <v>25.46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4">
        <f t="shared" si="295"/>
        <v>41771.814791666664</v>
      </c>
      <c r="L3758" s="13">
        <f t="shared" si="294"/>
        <v>2014</v>
      </c>
      <c r="M3758" s="14">
        <f t="shared" si="296"/>
        <v>41801.814791666664</v>
      </c>
      <c r="N3758" t="b">
        <v>0</v>
      </c>
      <c r="O3758">
        <v>17</v>
      </c>
      <c r="P3758" t="b">
        <v>1</v>
      </c>
      <c r="Q3758" t="s">
        <v>8303</v>
      </c>
      <c r="R3758" s="10" t="s">
        <v>8315</v>
      </c>
      <c r="S3758" t="s">
        <v>8357</v>
      </c>
      <c r="T3758">
        <f t="shared" si="297"/>
        <v>101</v>
      </c>
      <c r="U3758">
        <f t="shared" si="298"/>
        <v>267.64999999999998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4">
        <f t="shared" si="295"/>
        <v>41954.850868055553</v>
      </c>
      <c r="L3759" s="13">
        <f t="shared" si="294"/>
        <v>2014</v>
      </c>
      <c r="M3759" s="14">
        <f t="shared" si="296"/>
        <v>41974.850868055553</v>
      </c>
      <c r="N3759" t="b">
        <v>0</v>
      </c>
      <c r="O3759">
        <v>50</v>
      </c>
      <c r="P3759" t="b">
        <v>1</v>
      </c>
      <c r="Q3759" t="s">
        <v>8303</v>
      </c>
      <c r="R3759" s="10" t="s">
        <v>8315</v>
      </c>
      <c r="S3759" t="s">
        <v>8357</v>
      </c>
      <c r="T3759">
        <f t="shared" si="297"/>
        <v>109</v>
      </c>
      <c r="U3759">
        <f t="shared" si="298"/>
        <v>75.959999999999994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4">
        <f t="shared" si="295"/>
        <v>41747.471504629626</v>
      </c>
      <c r="L3760" s="13">
        <f t="shared" si="294"/>
        <v>2014</v>
      </c>
      <c r="M3760" s="14">
        <f t="shared" si="296"/>
        <v>41778.208333333336</v>
      </c>
      <c r="N3760" t="b">
        <v>0</v>
      </c>
      <c r="O3760">
        <v>26</v>
      </c>
      <c r="P3760" t="b">
        <v>1</v>
      </c>
      <c r="Q3760" t="s">
        <v>8303</v>
      </c>
      <c r="R3760" s="10" t="s">
        <v>8315</v>
      </c>
      <c r="S3760" t="s">
        <v>8357</v>
      </c>
      <c r="T3760">
        <f t="shared" si="297"/>
        <v>102</v>
      </c>
      <c r="U3760">
        <f t="shared" si="298"/>
        <v>59.04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4">
        <f t="shared" si="295"/>
        <v>42182.108252314814</v>
      </c>
      <c r="L3761" s="13">
        <f t="shared" si="294"/>
        <v>2015</v>
      </c>
      <c r="M3761" s="14">
        <f t="shared" si="296"/>
        <v>42242.108252314814</v>
      </c>
      <c r="N3761" t="b">
        <v>0</v>
      </c>
      <c r="O3761">
        <v>88</v>
      </c>
      <c r="P3761" t="b">
        <v>1</v>
      </c>
      <c r="Q3761" t="s">
        <v>8303</v>
      </c>
      <c r="R3761" s="10" t="s">
        <v>8315</v>
      </c>
      <c r="S3761" t="s">
        <v>8357</v>
      </c>
      <c r="T3761">
        <f t="shared" si="297"/>
        <v>110</v>
      </c>
      <c r="U3761">
        <f t="shared" si="298"/>
        <v>50.11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4">
        <f t="shared" si="295"/>
        <v>41739.525300925925</v>
      </c>
      <c r="L3762" s="13">
        <f t="shared" si="294"/>
        <v>2014</v>
      </c>
      <c r="M3762" s="14">
        <f t="shared" si="296"/>
        <v>41764.525300925925</v>
      </c>
      <c r="N3762" t="b">
        <v>0</v>
      </c>
      <c r="O3762">
        <v>91</v>
      </c>
      <c r="P3762" t="b">
        <v>1</v>
      </c>
      <c r="Q3762" t="s">
        <v>8303</v>
      </c>
      <c r="R3762" s="10" t="s">
        <v>8315</v>
      </c>
      <c r="S3762" t="s">
        <v>8357</v>
      </c>
      <c r="T3762">
        <f t="shared" si="297"/>
        <v>101</v>
      </c>
      <c r="U3762">
        <f t="shared" si="298"/>
        <v>55.5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4">
        <f t="shared" si="295"/>
        <v>42173.466863425929</v>
      </c>
      <c r="L3763" s="13">
        <f t="shared" si="294"/>
        <v>2015</v>
      </c>
      <c r="M3763" s="14">
        <f t="shared" si="296"/>
        <v>42226.958333333328</v>
      </c>
      <c r="N3763" t="b">
        <v>0</v>
      </c>
      <c r="O3763">
        <v>3</v>
      </c>
      <c r="P3763" t="b">
        <v>1</v>
      </c>
      <c r="Q3763" t="s">
        <v>8303</v>
      </c>
      <c r="R3763" s="10" t="s">
        <v>8315</v>
      </c>
      <c r="S3763" t="s">
        <v>8357</v>
      </c>
      <c r="T3763">
        <f t="shared" si="297"/>
        <v>100</v>
      </c>
      <c r="U3763">
        <f t="shared" si="298"/>
        <v>166.67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4">
        <f t="shared" si="295"/>
        <v>42193.813530092593</v>
      </c>
      <c r="L3764" s="13">
        <f t="shared" si="294"/>
        <v>2015</v>
      </c>
      <c r="M3764" s="14">
        <f t="shared" si="296"/>
        <v>42218.813530092593</v>
      </c>
      <c r="N3764" t="b">
        <v>0</v>
      </c>
      <c r="O3764">
        <v>28</v>
      </c>
      <c r="P3764" t="b">
        <v>1</v>
      </c>
      <c r="Q3764" t="s">
        <v>8303</v>
      </c>
      <c r="R3764" s="10" t="s">
        <v>8315</v>
      </c>
      <c r="S3764" t="s">
        <v>8357</v>
      </c>
      <c r="T3764">
        <f t="shared" si="297"/>
        <v>106</v>
      </c>
      <c r="U3764">
        <f t="shared" si="298"/>
        <v>47.43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4">
        <f t="shared" si="295"/>
        <v>42065.750300925924</v>
      </c>
      <c r="L3765" s="13">
        <f t="shared" si="294"/>
        <v>2015</v>
      </c>
      <c r="M3765" s="14">
        <f t="shared" si="296"/>
        <v>42095.708634259259</v>
      </c>
      <c r="N3765" t="b">
        <v>0</v>
      </c>
      <c r="O3765">
        <v>77</v>
      </c>
      <c r="P3765" t="b">
        <v>1</v>
      </c>
      <c r="Q3765" t="s">
        <v>8303</v>
      </c>
      <c r="R3765" s="10" t="s">
        <v>8315</v>
      </c>
      <c r="S3765" t="s">
        <v>8357</v>
      </c>
      <c r="T3765">
        <f t="shared" si="297"/>
        <v>100</v>
      </c>
      <c r="U3765">
        <f t="shared" si="298"/>
        <v>64.94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4">
        <f t="shared" si="295"/>
        <v>42499.842962962968</v>
      </c>
      <c r="L3766" s="13">
        <f t="shared" si="294"/>
        <v>2016</v>
      </c>
      <c r="M3766" s="14">
        <f t="shared" si="296"/>
        <v>42519.024999999994</v>
      </c>
      <c r="N3766" t="b">
        <v>0</v>
      </c>
      <c r="O3766">
        <v>27</v>
      </c>
      <c r="P3766" t="b">
        <v>1</v>
      </c>
      <c r="Q3766" t="s">
        <v>8303</v>
      </c>
      <c r="R3766" s="10" t="s">
        <v>8315</v>
      </c>
      <c r="S3766" t="s">
        <v>8357</v>
      </c>
      <c r="T3766">
        <f t="shared" si="297"/>
        <v>100</v>
      </c>
      <c r="U3766">
        <f t="shared" si="298"/>
        <v>55.56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4">
        <f t="shared" si="295"/>
        <v>41820.776412037041</v>
      </c>
      <c r="L3767" s="13">
        <f t="shared" si="294"/>
        <v>2014</v>
      </c>
      <c r="M3767" s="14">
        <f t="shared" si="296"/>
        <v>41850.776412037041</v>
      </c>
      <c r="N3767" t="b">
        <v>0</v>
      </c>
      <c r="O3767">
        <v>107</v>
      </c>
      <c r="P3767" t="b">
        <v>1</v>
      </c>
      <c r="Q3767" t="s">
        <v>8303</v>
      </c>
      <c r="R3767" s="10" t="s">
        <v>8315</v>
      </c>
      <c r="S3767" t="s">
        <v>8357</v>
      </c>
      <c r="T3767">
        <f t="shared" si="297"/>
        <v>113</v>
      </c>
      <c r="U3767">
        <f t="shared" si="298"/>
        <v>74.22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4">
        <f t="shared" si="295"/>
        <v>41788.167187500003</v>
      </c>
      <c r="L3768" s="13">
        <f t="shared" si="294"/>
        <v>2014</v>
      </c>
      <c r="M3768" s="14">
        <f t="shared" si="296"/>
        <v>41823.167187500003</v>
      </c>
      <c r="N3768" t="b">
        <v>0</v>
      </c>
      <c r="O3768">
        <v>96</v>
      </c>
      <c r="P3768" t="b">
        <v>1</v>
      </c>
      <c r="Q3768" t="s">
        <v>8303</v>
      </c>
      <c r="R3768" s="10" t="s">
        <v>8315</v>
      </c>
      <c r="S3768" t="s">
        <v>8357</v>
      </c>
      <c r="T3768">
        <f t="shared" si="297"/>
        <v>103</v>
      </c>
      <c r="U3768">
        <f t="shared" si="298"/>
        <v>106.93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4">
        <f t="shared" si="295"/>
        <v>42050.019641203704</v>
      </c>
      <c r="L3769" s="13">
        <f t="shared" si="294"/>
        <v>2015</v>
      </c>
      <c r="M3769" s="14">
        <f t="shared" si="296"/>
        <v>42064.207638888889</v>
      </c>
      <c r="N3769" t="b">
        <v>0</v>
      </c>
      <c r="O3769">
        <v>56</v>
      </c>
      <c r="P3769" t="b">
        <v>1</v>
      </c>
      <c r="Q3769" t="s">
        <v>8303</v>
      </c>
      <c r="R3769" s="10" t="s">
        <v>8315</v>
      </c>
      <c r="S3769" t="s">
        <v>8357</v>
      </c>
      <c r="T3769">
        <f t="shared" si="297"/>
        <v>117</v>
      </c>
      <c r="U3769">
        <f t="shared" si="298"/>
        <v>41.7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4">
        <f t="shared" si="295"/>
        <v>41772.727893518517</v>
      </c>
      <c r="L3770" s="13">
        <f t="shared" si="294"/>
        <v>2014</v>
      </c>
      <c r="M3770" s="14">
        <f t="shared" si="296"/>
        <v>41802.727893518517</v>
      </c>
      <c r="N3770" t="b">
        <v>0</v>
      </c>
      <c r="O3770">
        <v>58</v>
      </c>
      <c r="P3770" t="b">
        <v>1</v>
      </c>
      <c r="Q3770" t="s">
        <v>8303</v>
      </c>
      <c r="R3770" s="10" t="s">
        <v>8315</v>
      </c>
      <c r="S3770" t="s">
        <v>8357</v>
      </c>
      <c r="T3770">
        <f t="shared" si="297"/>
        <v>108</v>
      </c>
      <c r="U3770">
        <f t="shared" si="298"/>
        <v>74.239999999999995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4">
        <f t="shared" si="295"/>
        <v>42445.598136574074</v>
      </c>
      <c r="L3771" s="13">
        <f t="shared" si="294"/>
        <v>2016</v>
      </c>
      <c r="M3771" s="14">
        <f t="shared" si="296"/>
        <v>42475.598136574074</v>
      </c>
      <c r="N3771" t="b">
        <v>0</v>
      </c>
      <c r="O3771">
        <v>15</v>
      </c>
      <c r="P3771" t="b">
        <v>1</v>
      </c>
      <c r="Q3771" t="s">
        <v>8303</v>
      </c>
      <c r="R3771" s="10" t="s">
        <v>8315</v>
      </c>
      <c r="S3771" t="s">
        <v>8357</v>
      </c>
      <c r="T3771">
        <f t="shared" si="297"/>
        <v>100</v>
      </c>
      <c r="U3771">
        <f t="shared" si="298"/>
        <v>73.33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4">
        <f t="shared" si="295"/>
        <v>42138.930671296301</v>
      </c>
      <c r="L3772" s="13">
        <f t="shared" si="294"/>
        <v>2015</v>
      </c>
      <c r="M3772" s="14">
        <f t="shared" si="296"/>
        <v>42168.930671296301</v>
      </c>
      <c r="N3772" t="b">
        <v>0</v>
      </c>
      <c r="O3772">
        <v>20</v>
      </c>
      <c r="P3772" t="b">
        <v>1</v>
      </c>
      <c r="Q3772" t="s">
        <v>8303</v>
      </c>
      <c r="R3772" s="10" t="s">
        <v>8315</v>
      </c>
      <c r="S3772" t="s">
        <v>8357</v>
      </c>
      <c r="T3772">
        <f t="shared" si="297"/>
        <v>100</v>
      </c>
      <c r="U3772">
        <f t="shared" si="298"/>
        <v>100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4">
        <f t="shared" si="295"/>
        <v>42493.857083333336</v>
      </c>
      <c r="L3773" s="13">
        <f t="shared" si="294"/>
        <v>2016</v>
      </c>
      <c r="M3773" s="14">
        <f t="shared" si="296"/>
        <v>42508</v>
      </c>
      <c r="N3773" t="b">
        <v>0</v>
      </c>
      <c r="O3773">
        <v>38</v>
      </c>
      <c r="P3773" t="b">
        <v>1</v>
      </c>
      <c r="Q3773" t="s">
        <v>8303</v>
      </c>
      <c r="R3773" s="10" t="s">
        <v>8315</v>
      </c>
      <c r="S3773" t="s">
        <v>8357</v>
      </c>
      <c r="T3773">
        <f t="shared" si="297"/>
        <v>146</v>
      </c>
      <c r="U3773">
        <f t="shared" si="298"/>
        <v>38.42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4">
        <f t="shared" si="295"/>
        <v>42682.616967592592</v>
      </c>
      <c r="L3774" s="13">
        <f t="shared" si="294"/>
        <v>2016</v>
      </c>
      <c r="M3774" s="14">
        <f t="shared" si="296"/>
        <v>42703.25</v>
      </c>
      <c r="N3774" t="b">
        <v>0</v>
      </c>
      <c r="O3774">
        <v>33</v>
      </c>
      <c r="P3774" t="b">
        <v>1</v>
      </c>
      <c r="Q3774" t="s">
        <v>8303</v>
      </c>
      <c r="R3774" s="10" t="s">
        <v>8315</v>
      </c>
      <c r="S3774" t="s">
        <v>8357</v>
      </c>
      <c r="T3774">
        <f t="shared" si="297"/>
        <v>110</v>
      </c>
      <c r="U3774">
        <f t="shared" si="298"/>
        <v>166.97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4">
        <f t="shared" si="295"/>
        <v>42656.005173611105</v>
      </c>
      <c r="L3775" s="13">
        <f t="shared" si="294"/>
        <v>2016</v>
      </c>
      <c r="M3775" s="14">
        <f t="shared" si="296"/>
        <v>42689.088888888888</v>
      </c>
      <c r="N3775" t="b">
        <v>0</v>
      </c>
      <c r="O3775">
        <v>57</v>
      </c>
      <c r="P3775" t="b">
        <v>1</v>
      </c>
      <c r="Q3775" t="s">
        <v>8303</v>
      </c>
      <c r="R3775" s="10" t="s">
        <v>8315</v>
      </c>
      <c r="S3775" t="s">
        <v>8357</v>
      </c>
      <c r="T3775">
        <f t="shared" si="297"/>
        <v>108</v>
      </c>
      <c r="U3775">
        <f t="shared" si="298"/>
        <v>94.91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4">
        <f t="shared" si="295"/>
        <v>42087.792303240742</v>
      </c>
      <c r="L3776" s="13">
        <f t="shared" si="294"/>
        <v>2015</v>
      </c>
      <c r="M3776" s="14">
        <f t="shared" si="296"/>
        <v>42103.792303240742</v>
      </c>
      <c r="N3776" t="b">
        <v>0</v>
      </c>
      <c r="O3776">
        <v>25</v>
      </c>
      <c r="P3776" t="b">
        <v>1</v>
      </c>
      <c r="Q3776" t="s">
        <v>8303</v>
      </c>
      <c r="R3776" s="10" t="s">
        <v>8315</v>
      </c>
      <c r="S3776" t="s">
        <v>8357</v>
      </c>
      <c r="T3776">
        <f t="shared" si="297"/>
        <v>100</v>
      </c>
      <c r="U3776">
        <f t="shared" si="298"/>
        <v>100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4">
        <f t="shared" si="295"/>
        <v>42075.942627314813</v>
      </c>
      <c r="L3777" s="13">
        <f t="shared" si="294"/>
        <v>2015</v>
      </c>
      <c r="M3777" s="14">
        <f t="shared" si="296"/>
        <v>42103.166666666672</v>
      </c>
      <c r="N3777" t="b">
        <v>0</v>
      </c>
      <c r="O3777">
        <v>14</v>
      </c>
      <c r="P3777" t="b">
        <v>1</v>
      </c>
      <c r="Q3777" t="s">
        <v>8303</v>
      </c>
      <c r="R3777" s="10" t="s">
        <v>8315</v>
      </c>
      <c r="S3777" t="s">
        <v>8357</v>
      </c>
      <c r="T3777">
        <f t="shared" si="297"/>
        <v>100</v>
      </c>
      <c r="U3777">
        <f t="shared" si="298"/>
        <v>143.21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4">
        <f t="shared" si="295"/>
        <v>41814.367800925924</v>
      </c>
      <c r="L3778" s="13">
        <f t="shared" si="294"/>
        <v>2014</v>
      </c>
      <c r="M3778" s="14">
        <f t="shared" si="296"/>
        <v>41852.041666666664</v>
      </c>
      <c r="N3778" t="b">
        <v>0</v>
      </c>
      <c r="O3778">
        <v>94</v>
      </c>
      <c r="P3778" t="b">
        <v>1</v>
      </c>
      <c r="Q3778" t="s">
        <v>8303</v>
      </c>
      <c r="R3778" s="10" t="s">
        <v>8315</v>
      </c>
      <c r="S3778" t="s">
        <v>8357</v>
      </c>
      <c r="T3778">
        <f t="shared" si="297"/>
        <v>107</v>
      </c>
      <c r="U3778">
        <f t="shared" si="298"/>
        <v>90.82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4">
        <f t="shared" si="295"/>
        <v>41887.111354166671</v>
      </c>
      <c r="L3779" s="13">
        <f t="shared" ref="L3779:L3842" si="299">YEAR(K3779)</f>
        <v>2014</v>
      </c>
      <c r="M3779" s="14">
        <f t="shared" si="296"/>
        <v>41909.166666666664</v>
      </c>
      <c r="N3779" t="b">
        <v>0</v>
      </c>
      <c r="O3779">
        <v>59</v>
      </c>
      <c r="P3779" t="b">
        <v>1</v>
      </c>
      <c r="Q3779" t="s">
        <v>8303</v>
      </c>
      <c r="R3779" s="10" t="s">
        <v>8315</v>
      </c>
      <c r="S3779" t="s">
        <v>8357</v>
      </c>
      <c r="T3779">
        <f t="shared" si="297"/>
        <v>143</v>
      </c>
      <c r="U3779">
        <f t="shared" si="298"/>
        <v>48.54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4">
        <f t="shared" si="295"/>
        <v>41989.819212962961</v>
      </c>
      <c r="L3780" s="13">
        <f t="shared" si="299"/>
        <v>2014</v>
      </c>
      <c r="M3780" s="14">
        <f t="shared" si="296"/>
        <v>42049.819212962961</v>
      </c>
      <c r="N3780" t="b">
        <v>0</v>
      </c>
      <c r="O3780">
        <v>36</v>
      </c>
      <c r="P3780" t="b">
        <v>1</v>
      </c>
      <c r="Q3780" t="s">
        <v>8303</v>
      </c>
      <c r="R3780" s="10" t="s">
        <v>8315</v>
      </c>
      <c r="S3780" t="s">
        <v>8357</v>
      </c>
      <c r="T3780">
        <f t="shared" si="297"/>
        <v>105</v>
      </c>
      <c r="U3780">
        <f t="shared" si="298"/>
        <v>70.03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4">
        <f t="shared" si="295"/>
        <v>42425.735416666663</v>
      </c>
      <c r="L3781" s="13">
        <f t="shared" si="299"/>
        <v>2016</v>
      </c>
      <c r="M3781" s="14">
        <f t="shared" si="296"/>
        <v>42455.693750000006</v>
      </c>
      <c r="N3781" t="b">
        <v>0</v>
      </c>
      <c r="O3781">
        <v>115</v>
      </c>
      <c r="P3781" t="b">
        <v>1</v>
      </c>
      <c r="Q3781" t="s">
        <v>8303</v>
      </c>
      <c r="R3781" s="10" t="s">
        <v>8315</v>
      </c>
      <c r="S3781" t="s">
        <v>8357</v>
      </c>
      <c r="T3781">
        <f t="shared" si="297"/>
        <v>104</v>
      </c>
      <c r="U3781">
        <f t="shared" si="298"/>
        <v>135.63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4">
        <f t="shared" si="295"/>
        <v>42166.219733796301</v>
      </c>
      <c r="L3782" s="13">
        <f t="shared" si="299"/>
        <v>2015</v>
      </c>
      <c r="M3782" s="14">
        <f t="shared" si="296"/>
        <v>42198.837499999994</v>
      </c>
      <c r="N3782" t="b">
        <v>0</v>
      </c>
      <c r="O3782">
        <v>30</v>
      </c>
      <c r="P3782" t="b">
        <v>1</v>
      </c>
      <c r="Q3782" t="s">
        <v>8303</v>
      </c>
      <c r="R3782" s="10" t="s">
        <v>8315</v>
      </c>
      <c r="S3782" t="s">
        <v>8357</v>
      </c>
      <c r="T3782">
        <f t="shared" si="297"/>
        <v>120</v>
      </c>
      <c r="U3782">
        <f t="shared" si="298"/>
        <v>100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4">
        <f t="shared" si="295"/>
        <v>41865.882928240739</v>
      </c>
      <c r="L3783" s="13">
        <f t="shared" si="299"/>
        <v>2014</v>
      </c>
      <c r="M3783" s="14">
        <f t="shared" si="296"/>
        <v>41890.882928240739</v>
      </c>
      <c r="N3783" t="b">
        <v>0</v>
      </c>
      <c r="O3783">
        <v>52</v>
      </c>
      <c r="P3783" t="b">
        <v>1</v>
      </c>
      <c r="Q3783" t="s">
        <v>8303</v>
      </c>
      <c r="R3783" s="10" t="s">
        <v>8315</v>
      </c>
      <c r="S3783" t="s">
        <v>8357</v>
      </c>
      <c r="T3783">
        <f t="shared" si="297"/>
        <v>110</v>
      </c>
      <c r="U3783">
        <f t="shared" si="298"/>
        <v>94.9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4">
        <f t="shared" si="295"/>
        <v>42546.862233796302</v>
      </c>
      <c r="L3784" s="13">
        <f t="shared" si="299"/>
        <v>2016</v>
      </c>
      <c r="M3784" s="14">
        <f t="shared" si="296"/>
        <v>42575.958333333328</v>
      </c>
      <c r="N3784" t="b">
        <v>0</v>
      </c>
      <c r="O3784">
        <v>27</v>
      </c>
      <c r="P3784" t="b">
        <v>1</v>
      </c>
      <c r="Q3784" t="s">
        <v>8303</v>
      </c>
      <c r="R3784" s="10" t="s">
        <v>8315</v>
      </c>
      <c r="S3784" t="s">
        <v>8357</v>
      </c>
      <c r="T3784">
        <f t="shared" si="297"/>
        <v>102</v>
      </c>
      <c r="U3784">
        <f t="shared" si="298"/>
        <v>75.37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4">
        <f t="shared" si="295"/>
        <v>42420.140277777777</v>
      </c>
      <c r="L3785" s="13">
        <f t="shared" si="299"/>
        <v>2016</v>
      </c>
      <c r="M3785" s="14">
        <f t="shared" si="296"/>
        <v>42444.666666666672</v>
      </c>
      <c r="N3785" t="b">
        <v>0</v>
      </c>
      <c r="O3785">
        <v>24</v>
      </c>
      <c r="P3785" t="b">
        <v>1</v>
      </c>
      <c r="Q3785" t="s">
        <v>8303</v>
      </c>
      <c r="R3785" s="10" t="s">
        <v>8315</v>
      </c>
      <c r="S3785" t="s">
        <v>8357</v>
      </c>
      <c r="T3785">
        <f t="shared" si="297"/>
        <v>129</v>
      </c>
      <c r="U3785">
        <f t="shared" si="298"/>
        <v>64.459999999999994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4">
        <f t="shared" ref="K3786:K3849" si="300">(((J3786/60)/60)/24)+DATE(1970,1,1)</f>
        <v>42531.980694444443</v>
      </c>
      <c r="L3786" s="13">
        <f t="shared" si="299"/>
        <v>2016</v>
      </c>
      <c r="M3786" s="14">
        <f t="shared" ref="M3786:M3849" si="301">(((I3786/60)/60)/24)+DATE(1970,1,1)</f>
        <v>42561.980694444443</v>
      </c>
      <c r="N3786" t="b">
        <v>0</v>
      </c>
      <c r="O3786">
        <v>10</v>
      </c>
      <c r="P3786" t="b">
        <v>1</v>
      </c>
      <c r="Q3786" t="s">
        <v>8303</v>
      </c>
      <c r="R3786" s="10" t="s">
        <v>8315</v>
      </c>
      <c r="S3786" t="s">
        <v>8357</v>
      </c>
      <c r="T3786">
        <f t="shared" ref="T3786:T3849" si="302">ROUND(E3786/D3786*100,0)</f>
        <v>115</v>
      </c>
      <c r="U3786">
        <f t="shared" ref="U3786:U3849" si="303">IFERROR(ROUND(E3786/O3786,2),0)</f>
        <v>115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4">
        <f t="shared" si="300"/>
        <v>42548.63853009259</v>
      </c>
      <c r="L3787" s="13">
        <f t="shared" si="299"/>
        <v>2016</v>
      </c>
      <c r="M3787" s="14">
        <f t="shared" si="301"/>
        <v>42584.418749999997</v>
      </c>
      <c r="N3787" t="b">
        <v>0</v>
      </c>
      <c r="O3787">
        <v>30</v>
      </c>
      <c r="P3787" t="b">
        <v>1</v>
      </c>
      <c r="Q3787" t="s">
        <v>8303</v>
      </c>
      <c r="R3787" s="10" t="s">
        <v>8315</v>
      </c>
      <c r="S3787" t="s">
        <v>8357</v>
      </c>
      <c r="T3787">
        <f t="shared" si="302"/>
        <v>151</v>
      </c>
      <c r="U3787">
        <f t="shared" si="303"/>
        <v>100.5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4">
        <f t="shared" si="300"/>
        <v>42487.037905092591</v>
      </c>
      <c r="L3788" s="13">
        <f t="shared" si="299"/>
        <v>2016</v>
      </c>
      <c r="M3788" s="14">
        <f t="shared" si="301"/>
        <v>42517.037905092591</v>
      </c>
      <c r="N3788" t="b">
        <v>0</v>
      </c>
      <c r="O3788">
        <v>71</v>
      </c>
      <c r="P3788" t="b">
        <v>1</v>
      </c>
      <c r="Q3788" t="s">
        <v>8303</v>
      </c>
      <c r="R3788" s="10" t="s">
        <v>8315</v>
      </c>
      <c r="S3788" t="s">
        <v>8357</v>
      </c>
      <c r="T3788">
        <f t="shared" si="302"/>
        <v>111</v>
      </c>
      <c r="U3788">
        <f t="shared" si="303"/>
        <v>93.77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4">
        <f t="shared" si="300"/>
        <v>42167.534791666665</v>
      </c>
      <c r="L3789" s="13">
        <f t="shared" si="299"/>
        <v>2015</v>
      </c>
      <c r="M3789" s="14">
        <f t="shared" si="301"/>
        <v>42196.165972222225</v>
      </c>
      <c r="N3789" t="b">
        <v>0</v>
      </c>
      <c r="O3789">
        <v>10</v>
      </c>
      <c r="P3789" t="b">
        <v>1</v>
      </c>
      <c r="Q3789" t="s">
        <v>8303</v>
      </c>
      <c r="R3789" s="10" t="s">
        <v>8315</v>
      </c>
      <c r="S3789" t="s">
        <v>8357</v>
      </c>
      <c r="T3789">
        <f t="shared" si="302"/>
        <v>100</v>
      </c>
      <c r="U3789">
        <f t="shared" si="303"/>
        <v>35.1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4">
        <f t="shared" si="300"/>
        <v>42333.695821759262</v>
      </c>
      <c r="L3790" s="13">
        <f t="shared" si="299"/>
        <v>2015</v>
      </c>
      <c r="M3790" s="14">
        <f t="shared" si="301"/>
        <v>42361.679166666669</v>
      </c>
      <c r="N3790" t="b">
        <v>0</v>
      </c>
      <c r="O3790">
        <v>1</v>
      </c>
      <c r="P3790" t="b">
        <v>0</v>
      </c>
      <c r="Q3790" t="s">
        <v>8303</v>
      </c>
      <c r="R3790" s="10" t="s">
        <v>8315</v>
      </c>
      <c r="S3790" t="s">
        <v>8357</v>
      </c>
      <c r="T3790">
        <f t="shared" si="302"/>
        <v>1</v>
      </c>
      <c r="U3790">
        <f t="shared" si="303"/>
        <v>500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4">
        <f t="shared" si="300"/>
        <v>42138.798819444448</v>
      </c>
      <c r="L3791" s="13">
        <f t="shared" si="299"/>
        <v>2015</v>
      </c>
      <c r="M3791" s="14">
        <f t="shared" si="301"/>
        <v>42170.798819444448</v>
      </c>
      <c r="N3791" t="b">
        <v>0</v>
      </c>
      <c r="O3791">
        <v>4</v>
      </c>
      <c r="P3791" t="b">
        <v>0</v>
      </c>
      <c r="Q3791" t="s">
        <v>8303</v>
      </c>
      <c r="R3791" s="10" t="s">
        <v>8315</v>
      </c>
      <c r="S3791" t="s">
        <v>8357</v>
      </c>
      <c r="T3791">
        <f t="shared" si="302"/>
        <v>3</v>
      </c>
      <c r="U3791">
        <f t="shared" si="303"/>
        <v>29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4">
        <f t="shared" si="300"/>
        <v>42666.666932870372</v>
      </c>
      <c r="L3792" s="13">
        <f t="shared" si="299"/>
        <v>2016</v>
      </c>
      <c r="M3792" s="14">
        <f t="shared" si="301"/>
        <v>42696.708599537036</v>
      </c>
      <c r="N3792" t="b">
        <v>0</v>
      </c>
      <c r="O3792">
        <v>0</v>
      </c>
      <c r="P3792" t="b">
        <v>0</v>
      </c>
      <c r="Q3792" t="s">
        <v>8303</v>
      </c>
      <c r="R3792" s="10" t="s">
        <v>8315</v>
      </c>
      <c r="S3792" t="s">
        <v>8357</v>
      </c>
      <c r="T3792">
        <f t="shared" si="302"/>
        <v>0</v>
      </c>
      <c r="U3792">
        <f t="shared" si="303"/>
        <v>0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4">
        <f t="shared" si="300"/>
        <v>41766.692037037035</v>
      </c>
      <c r="L3793" s="13">
        <f t="shared" si="299"/>
        <v>2014</v>
      </c>
      <c r="M3793" s="14">
        <f t="shared" si="301"/>
        <v>41826.692037037035</v>
      </c>
      <c r="N3793" t="b">
        <v>0</v>
      </c>
      <c r="O3793">
        <v>0</v>
      </c>
      <c r="P3793" t="b">
        <v>0</v>
      </c>
      <c r="Q3793" t="s">
        <v>8303</v>
      </c>
      <c r="R3793" s="10" t="s">
        <v>8315</v>
      </c>
      <c r="S3793" t="s">
        <v>8357</v>
      </c>
      <c r="T3793">
        <f t="shared" si="302"/>
        <v>0</v>
      </c>
      <c r="U3793">
        <f t="shared" si="303"/>
        <v>0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4">
        <f t="shared" si="300"/>
        <v>42170.447013888886</v>
      </c>
      <c r="L3794" s="13">
        <f t="shared" si="299"/>
        <v>2015</v>
      </c>
      <c r="M3794" s="14">
        <f t="shared" si="301"/>
        <v>42200.447013888886</v>
      </c>
      <c r="N3794" t="b">
        <v>0</v>
      </c>
      <c r="O3794">
        <v>2</v>
      </c>
      <c r="P3794" t="b">
        <v>0</v>
      </c>
      <c r="Q3794" t="s">
        <v>8303</v>
      </c>
      <c r="R3794" s="10" t="s">
        <v>8315</v>
      </c>
      <c r="S3794" t="s">
        <v>8357</v>
      </c>
      <c r="T3794">
        <f t="shared" si="302"/>
        <v>0</v>
      </c>
      <c r="U3794">
        <f t="shared" si="303"/>
        <v>17.5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4">
        <f t="shared" si="300"/>
        <v>41968.938993055555</v>
      </c>
      <c r="L3795" s="13">
        <f t="shared" si="299"/>
        <v>2014</v>
      </c>
      <c r="M3795" s="14">
        <f t="shared" si="301"/>
        <v>41989.938993055555</v>
      </c>
      <c r="N3795" t="b">
        <v>0</v>
      </c>
      <c r="O3795">
        <v>24</v>
      </c>
      <c r="P3795" t="b">
        <v>0</v>
      </c>
      <c r="Q3795" t="s">
        <v>8303</v>
      </c>
      <c r="R3795" s="10" t="s">
        <v>8315</v>
      </c>
      <c r="S3795" t="s">
        <v>8357</v>
      </c>
      <c r="T3795">
        <f t="shared" si="302"/>
        <v>60</v>
      </c>
      <c r="U3795">
        <f t="shared" si="303"/>
        <v>174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4">
        <f t="shared" si="300"/>
        <v>42132.58048611111</v>
      </c>
      <c r="L3796" s="13">
        <f t="shared" si="299"/>
        <v>2015</v>
      </c>
      <c r="M3796" s="14">
        <f t="shared" si="301"/>
        <v>42162.58048611111</v>
      </c>
      <c r="N3796" t="b">
        <v>0</v>
      </c>
      <c r="O3796">
        <v>1</v>
      </c>
      <c r="P3796" t="b">
        <v>0</v>
      </c>
      <c r="Q3796" t="s">
        <v>8303</v>
      </c>
      <c r="R3796" s="10" t="s">
        <v>8315</v>
      </c>
      <c r="S3796" t="s">
        <v>8357</v>
      </c>
      <c r="T3796">
        <f t="shared" si="302"/>
        <v>1</v>
      </c>
      <c r="U3796">
        <f t="shared" si="303"/>
        <v>50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4">
        <f t="shared" si="300"/>
        <v>42201.436226851853</v>
      </c>
      <c r="L3797" s="13">
        <f t="shared" si="299"/>
        <v>2015</v>
      </c>
      <c r="M3797" s="14">
        <f t="shared" si="301"/>
        <v>42244.9375</v>
      </c>
      <c r="N3797" t="b">
        <v>0</v>
      </c>
      <c r="O3797">
        <v>2</v>
      </c>
      <c r="P3797" t="b">
        <v>0</v>
      </c>
      <c r="Q3797" t="s">
        <v>8303</v>
      </c>
      <c r="R3797" s="10" t="s">
        <v>8315</v>
      </c>
      <c r="S3797" t="s">
        <v>8357</v>
      </c>
      <c r="T3797">
        <f t="shared" si="302"/>
        <v>2</v>
      </c>
      <c r="U3797">
        <f t="shared" si="303"/>
        <v>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4">
        <f t="shared" si="300"/>
        <v>42689.029583333337</v>
      </c>
      <c r="L3798" s="13">
        <f t="shared" si="299"/>
        <v>2016</v>
      </c>
      <c r="M3798" s="14">
        <f t="shared" si="301"/>
        <v>42749.029583333337</v>
      </c>
      <c r="N3798" t="b">
        <v>0</v>
      </c>
      <c r="O3798">
        <v>1</v>
      </c>
      <c r="P3798" t="b">
        <v>0</v>
      </c>
      <c r="Q3798" t="s">
        <v>8303</v>
      </c>
      <c r="R3798" s="10" t="s">
        <v>8315</v>
      </c>
      <c r="S3798" t="s">
        <v>8357</v>
      </c>
      <c r="T3798">
        <f t="shared" si="302"/>
        <v>0</v>
      </c>
      <c r="U3798">
        <f t="shared" si="303"/>
        <v>1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4">
        <f t="shared" si="300"/>
        <v>42084.881539351853</v>
      </c>
      <c r="L3799" s="13">
        <f t="shared" si="299"/>
        <v>2015</v>
      </c>
      <c r="M3799" s="14">
        <f t="shared" si="301"/>
        <v>42114.881539351853</v>
      </c>
      <c r="N3799" t="b">
        <v>0</v>
      </c>
      <c r="O3799">
        <v>37</v>
      </c>
      <c r="P3799" t="b">
        <v>0</v>
      </c>
      <c r="Q3799" t="s">
        <v>8303</v>
      </c>
      <c r="R3799" s="10" t="s">
        <v>8315</v>
      </c>
      <c r="S3799" t="s">
        <v>8357</v>
      </c>
      <c r="T3799">
        <f t="shared" si="302"/>
        <v>90</v>
      </c>
      <c r="U3799">
        <f t="shared" si="303"/>
        <v>145.41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4">
        <f t="shared" si="300"/>
        <v>41831.722777777781</v>
      </c>
      <c r="L3800" s="13">
        <f t="shared" si="299"/>
        <v>2014</v>
      </c>
      <c r="M3800" s="14">
        <f t="shared" si="301"/>
        <v>41861.722777777781</v>
      </c>
      <c r="N3800" t="b">
        <v>0</v>
      </c>
      <c r="O3800">
        <v>5</v>
      </c>
      <c r="P3800" t="b">
        <v>0</v>
      </c>
      <c r="Q3800" t="s">
        <v>8303</v>
      </c>
      <c r="R3800" s="10" t="s">
        <v>8315</v>
      </c>
      <c r="S3800" t="s">
        <v>8357</v>
      </c>
      <c r="T3800">
        <f t="shared" si="302"/>
        <v>1</v>
      </c>
      <c r="U3800">
        <f t="shared" si="303"/>
        <v>205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4">
        <f t="shared" si="300"/>
        <v>42410.93105324074</v>
      </c>
      <c r="L3801" s="13">
        <f t="shared" si="299"/>
        <v>2016</v>
      </c>
      <c r="M3801" s="14">
        <f t="shared" si="301"/>
        <v>42440.93105324074</v>
      </c>
      <c r="N3801" t="b">
        <v>0</v>
      </c>
      <c r="O3801">
        <v>4</v>
      </c>
      <c r="P3801" t="b">
        <v>0</v>
      </c>
      <c r="Q3801" t="s">
        <v>8303</v>
      </c>
      <c r="R3801" s="10" t="s">
        <v>8315</v>
      </c>
      <c r="S3801" t="s">
        <v>8357</v>
      </c>
      <c r="T3801">
        <f t="shared" si="302"/>
        <v>4</v>
      </c>
      <c r="U3801">
        <f t="shared" si="303"/>
        <v>100.5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4">
        <f t="shared" si="300"/>
        <v>41982.737071759257</v>
      </c>
      <c r="L3802" s="13">
        <f t="shared" si="299"/>
        <v>2014</v>
      </c>
      <c r="M3802" s="14">
        <f t="shared" si="301"/>
        <v>42015.207638888889</v>
      </c>
      <c r="N3802" t="b">
        <v>0</v>
      </c>
      <c r="O3802">
        <v>16</v>
      </c>
      <c r="P3802" t="b">
        <v>0</v>
      </c>
      <c r="Q3802" t="s">
        <v>8303</v>
      </c>
      <c r="R3802" s="10" t="s">
        <v>8315</v>
      </c>
      <c r="S3802" t="s">
        <v>8357</v>
      </c>
      <c r="T3802">
        <f t="shared" si="302"/>
        <v>4</v>
      </c>
      <c r="U3802">
        <f t="shared" si="303"/>
        <v>55.06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4">
        <f t="shared" si="300"/>
        <v>41975.676111111112</v>
      </c>
      <c r="L3803" s="13">
        <f t="shared" si="299"/>
        <v>2014</v>
      </c>
      <c r="M3803" s="14">
        <f t="shared" si="301"/>
        <v>42006.676111111112</v>
      </c>
      <c r="N3803" t="b">
        <v>0</v>
      </c>
      <c r="O3803">
        <v>9</v>
      </c>
      <c r="P3803" t="b">
        <v>0</v>
      </c>
      <c r="Q3803" t="s">
        <v>8303</v>
      </c>
      <c r="R3803" s="10" t="s">
        <v>8315</v>
      </c>
      <c r="S3803" t="s">
        <v>8357</v>
      </c>
      <c r="T3803">
        <f t="shared" si="302"/>
        <v>9</v>
      </c>
      <c r="U3803">
        <f t="shared" si="303"/>
        <v>47.33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4">
        <f t="shared" si="300"/>
        <v>42269.126226851848</v>
      </c>
      <c r="L3804" s="13">
        <f t="shared" si="299"/>
        <v>2015</v>
      </c>
      <c r="M3804" s="14">
        <f t="shared" si="301"/>
        <v>42299.126226851848</v>
      </c>
      <c r="N3804" t="b">
        <v>0</v>
      </c>
      <c r="O3804">
        <v>0</v>
      </c>
      <c r="P3804" t="b">
        <v>0</v>
      </c>
      <c r="Q3804" t="s">
        <v>8303</v>
      </c>
      <c r="R3804" s="10" t="s">
        <v>8315</v>
      </c>
      <c r="S3804" t="s">
        <v>8357</v>
      </c>
      <c r="T3804">
        <f t="shared" si="302"/>
        <v>0</v>
      </c>
      <c r="U3804">
        <f t="shared" si="303"/>
        <v>0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4">
        <f t="shared" si="300"/>
        <v>42403.971851851849</v>
      </c>
      <c r="L3805" s="13">
        <f t="shared" si="299"/>
        <v>2016</v>
      </c>
      <c r="M3805" s="14">
        <f t="shared" si="301"/>
        <v>42433.971851851849</v>
      </c>
      <c r="N3805" t="b">
        <v>0</v>
      </c>
      <c r="O3805">
        <v>40</v>
      </c>
      <c r="P3805" t="b">
        <v>0</v>
      </c>
      <c r="Q3805" t="s">
        <v>8303</v>
      </c>
      <c r="R3805" s="10" t="s">
        <v>8315</v>
      </c>
      <c r="S3805" t="s">
        <v>8357</v>
      </c>
      <c r="T3805">
        <f t="shared" si="302"/>
        <v>20</v>
      </c>
      <c r="U3805">
        <f t="shared" si="303"/>
        <v>58.95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4">
        <f t="shared" si="300"/>
        <v>42527.00953703704</v>
      </c>
      <c r="L3806" s="13">
        <f t="shared" si="299"/>
        <v>2016</v>
      </c>
      <c r="M3806" s="14">
        <f t="shared" si="301"/>
        <v>42582.291666666672</v>
      </c>
      <c r="N3806" t="b">
        <v>0</v>
      </c>
      <c r="O3806">
        <v>0</v>
      </c>
      <c r="P3806" t="b">
        <v>0</v>
      </c>
      <c r="Q3806" t="s">
        <v>8303</v>
      </c>
      <c r="R3806" s="10" t="s">
        <v>8315</v>
      </c>
      <c r="S3806" t="s">
        <v>8357</v>
      </c>
      <c r="T3806">
        <f t="shared" si="302"/>
        <v>0</v>
      </c>
      <c r="U3806">
        <f t="shared" si="303"/>
        <v>0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4">
        <f t="shared" si="300"/>
        <v>41849.887037037035</v>
      </c>
      <c r="L3807" s="13">
        <f t="shared" si="299"/>
        <v>2014</v>
      </c>
      <c r="M3807" s="14">
        <f t="shared" si="301"/>
        <v>41909.887037037035</v>
      </c>
      <c r="N3807" t="b">
        <v>0</v>
      </c>
      <c r="O3807">
        <v>2</v>
      </c>
      <c r="P3807" t="b">
        <v>0</v>
      </c>
      <c r="Q3807" t="s">
        <v>8303</v>
      </c>
      <c r="R3807" s="10" t="s">
        <v>8315</v>
      </c>
      <c r="S3807" t="s">
        <v>8357</v>
      </c>
      <c r="T3807">
        <f t="shared" si="302"/>
        <v>0</v>
      </c>
      <c r="U3807">
        <f t="shared" si="303"/>
        <v>1.5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4">
        <f t="shared" si="300"/>
        <v>41799.259039351848</v>
      </c>
      <c r="L3808" s="13">
        <f t="shared" si="299"/>
        <v>2014</v>
      </c>
      <c r="M3808" s="14">
        <f t="shared" si="301"/>
        <v>41819.259039351848</v>
      </c>
      <c r="N3808" t="b">
        <v>0</v>
      </c>
      <c r="O3808">
        <v>1</v>
      </c>
      <c r="P3808" t="b">
        <v>0</v>
      </c>
      <c r="Q3808" t="s">
        <v>8303</v>
      </c>
      <c r="R3808" s="10" t="s">
        <v>8315</v>
      </c>
      <c r="S3808" t="s">
        <v>8357</v>
      </c>
      <c r="T3808">
        <f t="shared" si="302"/>
        <v>0</v>
      </c>
      <c r="U3808">
        <f t="shared" si="303"/>
        <v>5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4">
        <f t="shared" si="300"/>
        <v>42090.909016203703</v>
      </c>
      <c r="L3809" s="13">
        <f t="shared" si="299"/>
        <v>2015</v>
      </c>
      <c r="M3809" s="14">
        <f t="shared" si="301"/>
        <v>42097.909016203703</v>
      </c>
      <c r="N3809" t="b">
        <v>0</v>
      </c>
      <c r="O3809">
        <v>9</v>
      </c>
      <c r="P3809" t="b">
        <v>0</v>
      </c>
      <c r="Q3809" t="s">
        <v>8303</v>
      </c>
      <c r="R3809" s="10" t="s">
        <v>8315</v>
      </c>
      <c r="S3809" t="s">
        <v>8357</v>
      </c>
      <c r="T3809">
        <f t="shared" si="302"/>
        <v>30</v>
      </c>
      <c r="U3809">
        <f t="shared" si="303"/>
        <v>50.56</v>
      </c>
    </row>
    <row r="3810" spans="1:21" ht="43.5" x14ac:dyDescent="0.35">
      <c r="A3810">
        <v>4034</v>
      </c>
      <c r="B3810" s="3" t="s">
        <v>4030</v>
      </c>
      <c r="C3810" s="3" t="s">
        <v>8139</v>
      </c>
      <c r="D3810" s="6">
        <v>13500</v>
      </c>
      <c r="E3810" s="8">
        <v>200</v>
      </c>
      <c r="F3810" t="s">
        <v>8220</v>
      </c>
      <c r="G3810" t="s">
        <v>8223</v>
      </c>
      <c r="H3810" t="s">
        <v>8245</v>
      </c>
      <c r="I3810">
        <v>1428097450</v>
      </c>
      <c r="J3810">
        <v>1425509050</v>
      </c>
      <c r="K3810" s="14">
        <f t="shared" si="300"/>
        <v>42067.947337962964</v>
      </c>
      <c r="L3810" s="13">
        <f t="shared" si="299"/>
        <v>2015</v>
      </c>
      <c r="M3810" s="14">
        <f t="shared" si="301"/>
        <v>42097.905671296292</v>
      </c>
      <c r="N3810" t="b">
        <v>0</v>
      </c>
      <c r="O3810">
        <v>2</v>
      </c>
      <c r="P3810" t="b">
        <v>0</v>
      </c>
      <c r="Q3810" t="s">
        <v>8269</v>
      </c>
      <c r="R3810" s="10" t="s">
        <v>8315</v>
      </c>
      <c r="S3810" t="s">
        <v>8316</v>
      </c>
      <c r="T3810">
        <f t="shared" si="302"/>
        <v>1</v>
      </c>
      <c r="U3810">
        <f t="shared" si="303"/>
        <v>100</v>
      </c>
    </row>
    <row r="3811" spans="1:21" ht="58" x14ac:dyDescent="0.35">
      <c r="A3811">
        <v>3699</v>
      </c>
      <c r="B3811" s="3" t="s">
        <v>3696</v>
      </c>
      <c r="C3811" s="3" t="s">
        <v>7809</v>
      </c>
      <c r="D3811" s="6">
        <v>2500</v>
      </c>
      <c r="E3811" s="8">
        <v>2520</v>
      </c>
      <c r="F3811" t="s">
        <v>8218</v>
      </c>
      <c r="G3811" t="s">
        <v>8223</v>
      </c>
      <c r="H3811" t="s">
        <v>8245</v>
      </c>
      <c r="I3811">
        <v>1413383216</v>
      </c>
      <c r="J3811">
        <v>1410791216</v>
      </c>
      <c r="K3811" s="14">
        <f t="shared" si="300"/>
        <v>41897.602037037039</v>
      </c>
      <c r="L3811" s="13">
        <f t="shared" si="299"/>
        <v>2014</v>
      </c>
      <c r="M3811" s="14">
        <f t="shared" si="301"/>
        <v>41927.602037037039</v>
      </c>
      <c r="N3811" t="b">
        <v>0</v>
      </c>
      <c r="O3811">
        <v>40</v>
      </c>
      <c r="P3811" t="b">
        <v>1</v>
      </c>
      <c r="Q3811" t="s">
        <v>8269</v>
      </c>
      <c r="R3811" s="10" t="s">
        <v>8315</v>
      </c>
      <c r="S3811" t="s">
        <v>8316</v>
      </c>
      <c r="T3811">
        <f t="shared" si="302"/>
        <v>101</v>
      </c>
      <c r="U3811">
        <f t="shared" si="303"/>
        <v>63</v>
      </c>
    </row>
    <row r="3812" spans="1:21" ht="43.5" x14ac:dyDescent="0.35">
      <c r="A3812">
        <v>3947</v>
      </c>
      <c r="B3812" s="3" t="s">
        <v>3944</v>
      </c>
      <c r="C3812" s="3" t="s">
        <v>8055</v>
      </c>
      <c r="D3812" s="6">
        <v>3000</v>
      </c>
      <c r="E3812" s="8">
        <v>101</v>
      </c>
      <c r="F3812" t="s">
        <v>8220</v>
      </c>
      <c r="G3812" t="s">
        <v>8223</v>
      </c>
      <c r="H3812" t="s">
        <v>8245</v>
      </c>
      <c r="I3812">
        <v>1475378744</v>
      </c>
      <c r="J3812">
        <v>1472786744</v>
      </c>
      <c r="K3812" s="14">
        <f t="shared" si="300"/>
        <v>42615.142870370371</v>
      </c>
      <c r="L3812" s="13">
        <f t="shared" si="299"/>
        <v>2016</v>
      </c>
      <c r="M3812" s="14">
        <f t="shared" si="301"/>
        <v>42645.142870370371</v>
      </c>
      <c r="N3812" t="b">
        <v>0</v>
      </c>
      <c r="O3812">
        <v>2</v>
      </c>
      <c r="P3812" t="b">
        <v>0</v>
      </c>
      <c r="Q3812" t="s">
        <v>8269</v>
      </c>
      <c r="R3812" s="10" t="s">
        <v>8315</v>
      </c>
      <c r="S3812" t="s">
        <v>8316</v>
      </c>
      <c r="T3812">
        <f t="shared" si="302"/>
        <v>3</v>
      </c>
      <c r="U3812">
        <f t="shared" si="303"/>
        <v>50.5</v>
      </c>
    </row>
    <row r="3813" spans="1:21" ht="58" x14ac:dyDescent="0.35">
      <c r="A3813">
        <v>3860</v>
      </c>
      <c r="B3813" s="3" t="s">
        <v>3857</v>
      </c>
      <c r="C3813" s="3" t="s">
        <v>7969</v>
      </c>
      <c r="D3813" s="6">
        <v>6000</v>
      </c>
      <c r="E3813" s="8">
        <v>1060</v>
      </c>
      <c r="F3813" t="s">
        <v>8220</v>
      </c>
      <c r="G3813" t="s">
        <v>8223</v>
      </c>
      <c r="H3813" t="s">
        <v>8245</v>
      </c>
      <c r="I3813">
        <v>1407858710</v>
      </c>
      <c r="J3813">
        <v>1405266710</v>
      </c>
      <c r="K3813" s="14">
        <f t="shared" si="300"/>
        <v>41833.660995370366</v>
      </c>
      <c r="L3813" s="13">
        <f t="shared" si="299"/>
        <v>2014</v>
      </c>
      <c r="M3813" s="14">
        <f t="shared" si="301"/>
        <v>41863.660995370366</v>
      </c>
      <c r="N3813" t="b">
        <v>0</v>
      </c>
      <c r="O3813">
        <v>13</v>
      </c>
      <c r="P3813" t="b">
        <v>0</v>
      </c>
      <c r="Q3813" t="s">
        <v>8269</v>
      </c>
      <c r="R3813" s="10" t="s">
        <v>8315</v>
      </c>
      <c r="S3813" t="s">
        <v>8316</v>
      </c>
      <c r="T3813">
        <f t="shared" si="302"/>
        <v>18</v>
      </c>
      <c r="U3813">
        <f t="shared" si="303"/>
        <v>81.540000000000006</v>
      </c>
    </row>
    <row r="3814" spans="1:21" ht="43.5" x14ac:dyDescent="0.35">
      <c r="A3814">
        <v>3153</v>
      </c>
      <c r="B3814" s="3" t="s">
        <v>3153</v>
      </c>
      <c r="C3814" s="3" t="s">
        <v>7263</v>
      </c>
      <c r="D3814" s="6">
        <v>3000</v>
      </c>
      <c r="E3814" s="8">
        <v>10067.5</v>
      </c>
      <c r="F3814" t="s">
        <v>8218</v>
      </c>
      <c r="G3814" t="s">
        <v>8223</v>
      </c>
      <c r="H3814" t="s">
        <v>8245</v>
      </c>
      <c r="I3814">
        <v>1304225940</v>
      </c>
      <c r="J3814">
        <v>1301542937</v>
      </c>
      <c r="K3814" s="14">
        <f t="shared" si="300"/>
        <v>40633.154363425929</v>
      </c>
      <c r="L3814" s="13">
        <f t="shared" si="299"/>
        <v>2011</v>
      </c>
      <c r="M3814" s="14">
        <f t="shared" si="301"/>
        <v>40664.207638888889</v>
      </c>
      <c r="N3814" t="b">
        <v>1</v>
      </c>
      <c r="O3814">
        <v>241</v>
      </c>
      <c r="P3814" t="b">
        <v>1</v>
      </c>
      <c r="Q3814" t="s">
        <v>8269</v>
      </c>
      <c r="R3814" s="10" t="s">
        <v>8315</v>
      </c>
      <c r="S3814" t="s">
        <v>8316</v>
      </c>
      <c r="T3814">
        <f t="shared" si="302"/>
        <v>336</v>
      </c>
      <c r="U3814">
        <f t="shared" si="303"/>
        <v>41.77</v>
      </c>
    </row>
    <row r="3815" spans="1:21" ht="58" x14ac:dyDescent="0.35">
      <c r="A3815">
        <v>4002</v>
      </c>
      <c r="B3815" s="3" t="s">
        <v>3998</v>
      </c>
      <c r="C3815" s="3" t="s">
        <v>8108</v>
      </c>
      <c r="D3815" s="6">
        <v>1250</v>
      </c>
      <c r="E3815" s="8">
        <v>23</v>
      </c>
      <c r="F3815" t="s">
        <v>8220</v>
      </c>
      <c r="G3815" t="s">
        <v>8223</v>
      </c>
      <c r="H3815" t="s">
        <v>8245</v>
      </c>
      <c r="I3815">
        <v>1411779761</v>
      </c>
      <c r="J3815">
        <v>1409187761</v>
      </c>
      <c r="K3815" s="14">
        <f t="shared" si="300"/>
        <v>41879.043530092589</v>
      </c>
      <c r="L3815" s="13">
        <f t="shared" si="299"/>
        <v>2014</v>
      </c>
      <c r="M3815" s="14">
        <f t="shared" si="301"/>
        <v>41909.043530092589</v>
      </c>
      <c r="N3815" t="b">
        <v>0</v>
      </c>
      <c r="O3815">
        <v>4</v>
      </c>
      <c r="P3815" t="b">
        <v>0</v>
      </c>
      <c r="Q3815" t="s">
        <v>8269</v>
      </c>
      <c r="R3815" s="10" t="s">
        <v>8315</v>
      </c>
      <c r="S3815" t="s">
        <v>8316</v>
      </c>
      <c r="T3815">
        <f t="shared" si="302"/>
        <v>2</v>
      </c>
      <c r="U3815">
        <f t="shared" si="303"/>
        <v>5.75</v>
      </c>
    </row>
    <row r="3816" spans="1:21" ht="43.5" x14ac:dyDescent="0.35">
      <c r="A3816">
        <v>3897</v>
      </c>
      <c r="B3816" s="3" t="s">
        <v>3894</v>
      </c>
      <c r="C3816" s="3" t="s">
        <v>8005</v>
      </c>
      <c r="D3816" s="6">
        <v>2500</v>
      </c>
      <c r="E3816" s="8">
        <v>440</v>
      </c>
      <c r="F3816" t="s">
        <v>8220</v>
      </c>
      <c r="G3816" t="s">
        <v>8227</v>
      </c>
      <c r="H3816" t="s">
        <v>8249</v>
      </c>
      <c r="I3816">
        <v>1420750683</v>
      </c>
      <c r="J3816">
        <v>1418158683</v>
      </c>
      <c r="K3816" s="14">
        <f t="shared" si="300"/>
        <v>41982.87364583333</v>
      </c>
      <c r="L3816" s="13">
        <f t="shared" si="299"/>
        <v>2014</v>
      </c>
      <c r="M3816" s="14">
        <f t="shared" si="301"/>
        <v>42012.87364583333</v>
      </c>
      <c r="N3816" t="b">
        <v>0</v>
      </c>
      <c r="O3816">
        <v>10</v>
      </c>
      <c r="P3816" t="b">
        <v>0</v>
      </c>
      <c r="Q3816" t="s">
        <v>8269</v>
      </c>
      <c r="R3816" s="10" t="s">
        <v>8315</v>
      </c>
      <c r="S3816" t="s">
        <v>8316</v>
      </c>
      <c r="T3816">
        <f t="shared" si="302"/>
        <v>18</v>
      </c>
      <c r="U3816">
        <f t="shared" si="303"/>
        <v>44</v>
      </c>
    </row>
    <row r="3817" spans="1:21" ht="43.5" x14ac:dyDescent="0.35">
      <c r="A3817">
        <v>3952</v>
      </c>
      <c r="B3817" s="3" t="s">
        <v>3949</v>
      </c>
      <c r="C3817" s="3" t="s">
        <v>8059</v>
      </c>
      <c r="D3817" s="6">
        <v>26000</v>
      </c>
      <c r="E3817" s="8">
        <v>25</v>
      </c>
      <c r="F3817" t="s">
        <v>8220</v>
      </c>
      <c r="G3817" t="s">
        <v>8223</v>
      </c>
      <c r="H3817" t="s">
        <v>8245</v>
      </c>
      <c r="I3817">
        <v>1445885890</v>
      </c>
      <c r="J3817">
        <v>1440701890</v>
      </c>
      <c r="K3817" s="14">
        <f t="shared" si="300"/>
        <v>42243.790393518517</v>
      </c>
      <c r="L3817" s="13">
        <f t="shared" si="299"/>
        <v>2015</v>
      </c>
      <c r="M3817" s="14">
        <f t="shared" si="301"/>
        <v>42303.790393518517</v>
      </c>
      <c r="N3817" t="b">
        <v>0</v>
      </c>
      <c r="O3817">
        <v>1</v>
      </c>
      <c r="P3817" t="b">
        <v>0</v>
      </c>
      <c r="Q3817" t="s">
        <v>8269</v>
      </c>
      <c r="R3817" s="10" t="s">
        <v>8315</v>
      </c>
      <c r="S3817" t="s">
        <v>8316</v>
      </c>
      <c r="T3817">
        <f t="shared" si="302"/>
        <v>0</v>
      </c>
      <c r="U3817">
        <f t="shared" si="303"/>
        <v>25</v>
      </c>
    </row>
    <row r="3818" spans="1:21" ht="58" x14ac:dyDescent="0.35">
      <c r="A3818">
        <v>3660</v>
      </c>
      <c r="B3818" s="3" t="s">
        <v>3657</v>
      </c>
      <c r="C3818" s="3" t="s">
        <v>7770</v>
      </c>
      <c r="D3818" s="6">
        <v>250</v>
      </c>
      <c r="E3818" s="8">
        <v>250</v>
      </c>
      <c r="F3818" t="s">
        <v>8218</v>
      </c>
      <c r="G3818" t="s">
        <v>8224</v>
      </c>
      <c r="H3818" t="s">
        <v>8246</v>
      </c>
      <c r="I3818">
        <v>1419368925</v>
      </c>
      <c r="J3818">
        <v>1417208925</v>
      </c>
      <c r="K3818" s="14">
        <f t="shared" si="300"/>
        <v>41971.881076388891</v>
      </c>
      <c r="L3818" s="13">
        <f t="shared" si="299"/>
        <v>2014</v>
      </c>
      <c r="M3818" s="14">
        <f t="shared" si="301"/>
        <v>41996.881076388891</v>
      </c>
      <c r="N3818" t="b">
        <v>0</v>
      </c>
      <c r="O3818">
        <v>22</v>
      </c>
      <c r="P3818" t="b">
        <v>1</v>
      </c>
      <c r="Q3818" t="s">
        <v>8269</v>
      </c>
      <c r="R3818" s="10" t="s">
        <v>8315</v>
      </c>
      <c r="S3818" t="s">
        <v>8316</v>
      </c>
      <c r="T3818">
        <f t="shared" si="302"/>
        <v>100</v>
      </c>
      <c r="U3818">
        <f t="shared" si="303"/>
        <v>11.36</v>
      </c>
    </row>
    <row r="3819" spans="1:21" ht="43.5" x14ac:dyDescent="0.35">
      <c r="A3819">
        <v>2834</v>
      </c>
      <c r="B3819" s="3" t="s">
        <v>2834</v>
      </c>
      <c r="C3819" s="3" t="s">
        <v>6944</v>
      </c>
      <c r="D3819" s="6">
        <v>800</v>
      </c>
      <c r="E3819" s="8">
        <v>1360</v>
      </c>
      <c r="F3819" t="s">
        <v>8218</v>
      </c>
      <c r="G3819" t="s">
        <v>8224</v>
      </c>
      <c r="H3819" t="s">
        <v>8246</v>
      </c>
      <c r="I3819">
        <v>1422658930</v>
      </c>
      <c r="J3819">
        <v>1421362930</v>
      </c>
      <c r="K3819" s="14">
        <f t="shared" si="300"/>
        <v>42019.959837962961</v>
      </c>
      <c r="L3819" s="13">
        <f t="shared" si="299"/>
        <v>2015</v>
      </c>
      <c r="M3819" s="14">
        <f t="shared" si="301"/>
        <v>42034.959837962961</v>
      </c>
      <c r="N3819" t="b">
        <v>0</v>
      </c>
      <c r="O3819">
        <v>21</v>
      </c>
      <c r="P3819" t="b">
        <v>1</v>
      </c>
      <c r="Q3819" t="s">
        <v>8269</v>
      </c>
      <c r="R3819" s="10" t="s">
        <v>8315</v>
      </c>
      <c r="S3819" t="s">
        <v>8316</v>
      </c>
      <c r="T3819">
        <f t="shared" si="302"/>
        <v>170</v>
      </c>
      <c r="U3819">
        <f t="shared" si="303"/>
        <v>64.760000000000005</v>
      </c>
    </row>
    <row r="3820" spans="1:21" ht="43.5" x14ac:dyDescent="0.35">
      <c r="A3820">
        <v>3603</v>
      </c>
      <c r="B3820" s="3" t="s">
        <v>3602</v>
      </c>
      <c r="C3820" s="3" t="s">
        <v>7713</v>
      </c>
      <c r="D3820" s="6">
        <v>1500</v>
      </c>
      <c r="E3820" s="8">
        <v>2560</v>
      </c>
      <c r="F3820" t="s">
        <v>8218</v>
      </c>
      <c r="G3820" t="s">
        <v>8223</v>
      </c>
      <c r="H3820" t="s">
        <v>8245</v>
      </c>
      <c r="I3820">
        <v>1446759880</v>
      </c>
      <c r="J3820">
        <v>1444164280</v>
      </c>
      <c r="K3820" s="14">
        <f t="shared" si="300"/>
        <v>42283.864351851851</v>
      </c>
      <c r="L3820" s="13">
        <f t="shared" si="299"/>
        <v>2015</v>
      </c>
      <c r="M3820" s="14">
        <f t="shared" si="301"/>
        <v>42313.906018518523</v>
      </c>
      <c r="N3820" t="b">
        <v>0</v>
      </c>
      <c r="O3820">
        <v>57</v>
      </c>
      <c r="P3820" t="b">
        <v>1</v>
      </c>
      <c r="Q3820" t="s">
        <v>8269</v>
      </c>
      <c r="R3820" s="10" t="s">
        <v>8315</v>
      </c>
      <c r="S3820" t="s">
        <v>8316</v>
      </c>
      <c r="T3820">
        <f t="shared" si="302"/>
        <v>171</v>
      </c>
      <c r="U3820">
        <f t="shared" si="303"/>
        <v>44.91</v>
      </c>
    </row>
    <row r="3821" spans="1:21" ht="43.5" x14ac:dyDescent="0.35">
      <c r="A3821">
        <v>2792</v>
      </c>
      <c r="B3821" s="3" t="s">
        <v>2792</v>
      </c>
      <c r="C3821" s="3" t="s">
        <v>6902</v>
      </c>
      <c r="D3821" s="6">
        <v>2000</v>
      </c>
      <c r="E3821" s="8">
        <v>2152</v>
      </c>
      <c r="F3821" t="s">
        <v>8218</v>
      </c>
      <c r="G3821" t="s">
        <v>8223</v>
      </c>
      <c r="H3821" t="s">
        <v>8245</v>
      </c>
      <c r="I3821">
        <v>1439357559</v>
      </c>
      <c r="J3821">
        <v>1435469559</v>
      </c>
      <c r="K3821" s="14">
        <f t="shared" si="300"/>
        <v>42183.231006944443</v>
      </c>
      <c r="L3821" s="13">
        <f t="shared" si="299"/>
        <v>2015</v>
      </c>
      <c r="M3821" s="14">
        <f t="shared" si="301"/>
        <v>42228.231006944443</v>
      </c>
      <c r="N3821" t="b">
        <v>0</v>
      </c>
      <c r="O3821">
        <v>24</v>
      </c>
      <c r="P3821" t="b">
        <v>1</v>
      </c>
      <c r="Q3821" t="s">
        <v>8269</v>
      </c>
      <c r="R3821" s="10" t="s">
        <v>8315</v>
      </c>
      <c r="S3821" t="s">
        <v>8316</v>
      </c>
      <c r="T3821">
        <f t="shared" si="302"/>
        <v>108</v>
      </c>
      <c r="U3821">
        <f t="shared" si="303"/>
        <v>89.67</v>
      </c>
    </row>
    <row r="3822" spans="1:21" ht="43.5" x14ac:dyDescent="0.35">
      <c r="A3822">
        <v>1299</v>
      </c>
      <c r="B3822" s="3" t="s">
        <v>1300</v>
      </c>
      <c r="C3822" s="3" t="s">
        <v>5409</v>
      </c>
      <c r="D3822" s="6">
        <v>3500</v>
      </c>
      <c r="E3822" s="8">
        <v>4340</v>
      </c>
      <c r="F3822" t="s">
        <v>8218</v>
      </c>
      <c r="G3822" t="s">
        <v>8223</v>
      </c>
      <c r="H3822" t="s">
        <v>8245</v>
      </c>
      <c r="I3822">
        <v>1436902359</v>
      </c>
      <c r="J3822">
        <v>1434310359</v>
      </c>
      <c r="K3822" s="14">
        <f t="shared" si="300"/>
        <v>42169.814340277779</v>
      </c>
      <c r="L3822" s="13">
        <f t="shared" si="299"/>
        <v>2015</v>
      </c>
      <c r="M3822" s="14">
        <f t="shared" si="301"/>
        <v>42199.814340277779</v>
      </c>
      <c r="N3822" t="b">
        <v>0</v>
      </c>
      <c r="O3822">
        <v>32</v>
      </c>
      <c r="P3822" t="b">
        <v>1</v>
      </c>
      <c r="Q3822" t="s">
        <v>8269</v>
      </c>
      <c r="R3822" s="10" t="s">
        <v>8315</v>
      </c>
      <c r="S3822" t="s">
        <v>8316</v>
      </c>
      <c r="T3822">
        <f t="shared" si="302"/>
        <v>124</v>
      </c>
      <c r="U3822">
        <f t="shared" si="303"/>
        <v>135.63</v>
      </c>
    </row>
    <row r="3823" spans="1:21" ht="29" x14ac:dyDescent="0.35">
      <c r="A3823">
        <v>2789</v>
      </c>
      <c r="B3823" s="3" t="s">
        <v>2789</v>
      </c>
      <c r="C3823" s="3" t="s">
        <v>6899</v>
      </c>
      <c r="D3823" s="6">
        <v>3000</v>
      </c>
      <c r="E3823" s="8">
        <v>3035</v>
      </c>
      <c r="F3823" t="s">
        <v>8218</v>
      </c>
      <c r="G3823" t="s">
        <v>8223</v>
      </c>
      <c r="H3823" t="s">
        <v>8245</v>
      </c>
      <c r="I3823">
        <v>1426132800</v>
      </c>
      <c r="J3823">
        <v>1424477934</v>
      </c>
      <c r="K3823" s="14">
        <f t="shared" si="300"/>
        <v>42056.013124999998</v>
      </c>
      <c r="L3823" s="13">
        <f t="shared" si="299"/>
        <v>2015</v>
      </c>
      <c r="M3823" s="14">
        <f t="shared" si="301"/>
        <v>42075.166666666672</v>
      </c>
      <c r="N3823" t="b">
        <v>0</v>
      </c>
      <c r="O3823">
        <v>24</v>
      </c>
      <c r="P3823" t="b">
        <v>1</v>
      </c>
      <c r="Q3823" t="s">
        <v>8269</v>
      </c>
      <c r="R3823" s="10" t="s">
        <v>8315</v>
      </c>
      <c r="S3823" t="s">
        <v>8316</v>
      </c>
      <c r="T3823">
        <f t="shared" si="302"/>
        <v>101</v>
      </c>
      <c r="U3823">
        <f t="shared" si="303"/>
        <v>126.46</v>
      </c>
    </row>
    <row r="3824" spans="1:21" ht="43.5" x14ac:dyDescent="0.35">
      <c r="A3824">
        <v>3818</v>
      </c>
      <c r="B3824" s="3" t="s">
        <v>3815</v>
      </c>
      <c r="C3824" s="3" t="s">
        <v>7928</v>
      </c>
      <c r="D3824" s="6">
        <v>250</v>
      </c>
      <c r="E3824" s="8">
        <v>570</v>
      </c>
      <c r="F3824" t="s">
        <v>8218</v>
      </c>
      <c r="G3824" t="s">
        <v>8223</v>
      </c>
      <c r="H3824" t="s">
        <v>8245</v>
      </c>
      <c r="I3824">
        <v>1426187582</v>
      </c>
      <c r="J3824">
        <v>1423599182</v>
      </c>
      <c r="K3824" s="14">
        <f t="shared" si="300"/>
        <v>42045.84238425926</v>
      </c>
      <c r="L3824" s="13">
        <f t="shared" si="299"/>
        <v>2015</v>
      </c>
      <c r="M3824" s="14">
        <f t="shared" si="301"/>
        <v>42075.800717592589</v>
      </c>
      <c r="N3824" t="b">
        <v>0</v>
      </c>
      <c r="O3824">
        <v>10</v>
      </c>
      <c r="P3824" t="b">
        <v>1</v>
      </c>
      <c r="Q3824" t="s">
        <v>8269</v>
      </c>
      <c r="R3824" s="10" t="s">
        <v>8315</v>
      </c>
      <c r="S3824" t="s">
        <v>8316</v>
      </c>
      <c r="T3824">
        <f t="shared" si="302"/>
        <v>228</v>
      </c>
      <c r="U3824">
        <f t="shared" si="303"/>
        <v>57</v>
      </c>
    </row>
    <row r="3825" spans="1:21" ht="29" x14ac:dyDescent="0.35">
      <c r="A3825">
        <v>3148</v>
      </c>
      <c r="B3825" s="3" t="s">
        <v>3148</v>
      </c>
      <c r="C3825" s="3" t="s">
        <v>7258</v>
      </c>
      <c r="D3825" s="6">
        <v>1800</v>
      </c>
      <c r="E3825" s="8">
        <v>2361</v>
      </c>
      <c r="F3825" t="s">
        <v>8218</v>
      </c>
      <c r="G3825" t="s">
        <v>8223</v>
      </c>
      <c r="H3825" t="s">
        <v>8245</v>
      </c>
      <c r="I3825">
        <v>1412136000</v>
      </c>
      <c r="J3825">
        <v>1410278284</v>
      </c>
      <c r="K3825" s="14">
        <f t="shared" si="300"/>
        <v>41891.665324074071</v>
      </c>
      <c r="L3825" s="13">
        <f t="shared" si="299"/>
        <v>2014</v>
      </c>
      <c r="M3825" s="14">
        <f t="shared" si="301"/>
        <v>41913.166666666664</v>
      </c>
      <c r="N3825" t="b">
        <v>1</v>
      </c>
      <c r="O3825">
        <v>57</v>
      </c>
      <c r="P3825" t="b">
        <v>1</v>
      </c>
      <c r="Q3825" t="s">
        <v>8269</v>
      </c>
      <c r="R3825" s="10" t="s">
        <v>8315</v>
      </c>
      <c r="S3825" t="s">
        <v>8316</v>
      </c>
      <c r="T3825">
        <f t="shared" si="302"/>
        <v>131</v>
      </c>
      <c r="U3825">
        <f t="shared" si="303"/>
        <v>41.42</v>
      </c>
    </row>
    <row r="3826" spans="1:21" ht="43.5" x14ac:dyDescent="0.35">
      <c r="A3826">
        <v>3948</v>
      </c>
      <c r="B3826" s="3" t="s">
        <v>3945</v>
      </c>
      <c r="C3826" s="3" t="s">
        <v>8056</v>
      </c>
      <c r="D3826" s="6">
        <v>30000</v>
      </c>
      <c r="E3826" s="8">
        <v>0</v>
      </c>
      <c r="F3826" t="s">
        <v>8220</v>
      </c>
      <c r="G3826" t="s">
        <v>8225</v>
      </c>
      <c r="H3826" t="s">
        <v>8247</v>
      </c>
      <c r="I3826">
        <v>1410076123</v>
      </c>
      <c r="J3826">
        <v>1404892123</v>
      </c>
      <c r="K3826" s="14">
        <f t="shared" si="300"/>
        <v>41829.325497685182</v>
      </c>
      <c r="L3826" s="13">
        <f t="shared" si="299"/>
        <v>2014</v>
      </c>
      <c r="M3826" s="14">
        <f t="shared" si="301"/>
        <v>41889.325497685182</v>
      </c>
      <c r="N3826" t="b">
        <v>0</v>
      </c>
      <c r="O3826">
        <v>0</v>
      </c>
      <c r="P3826" t="b">
        <v>0</v>
      </c>
      <c r="Q3826" t="s">
        <v>8269</v>
      </c>
      <c r="R3826" s="10" t="s">
        <v>8315</v>
      </c>
      <c r="S3826" t="s">
        <v>8316</v>
      </c>
      <c r="T3826">
        <f t="shared" si="302"/>
        <v>0</v>
      </c>
      <c r="U3826">
        <f t="shared" si="303"/>
        <v>0</v>
      </c>
    </row>
    <row r="3827" spans="1:21" ht="43.5" x14ac:dyDescent="0.35">
      <c r="A3827">
        <v>3450</v>
      </c>
      <c r="B3827" s="3" t="s">
        <v>3449</v>
      </c>
      <c r="C3827" s="3" t="s">
        <v>7560</v>
      </c>
      <c r="D3827" s="6">
        <v>500</v>
      </c>
      <c r="E3827" s="8">
        <v>760</v>
      </c>
      <c r="F3827" t="s">
        <v>8218</v>
      </c>
      <c r="G3827" t="s">
        <v>8224</v>
      </c>
      <c r="H3827" t="s">
        <v>8246</v>
      </c>
      <c r="I3827">
        <v>1427990071</v>
      </c>
      <c r="J3827">
        <v>1422809671</v>
      </c>
      <c r="K3827" s="14">
        <f t="shared" si="300"/>
        <v>42036.704525462963</v>
      </c>
      <c r="L3827" s="13">
        <f t="shared" si="299"/>
        <v>2015</v>
      </c>
      <c r="M3827" s="14">
        <f t="shared" si="301"/>
        <v>42096.662858796291</v>
      </c>
      <c r="N3827" t="b">
        <v>0</v>
      </c>
      <c r="O3827">
        <v>39</v>
      </c>
      <c r="P3827" t="b">
        <v>1</v>
      </c>
      <c r="Q3827" t="s">
        <v>8269</v>
      </c>
      <c r="R3827" s="10" t="s">
        <v>8315</v>
      </c>
      <c r="S3827" t="s">
        <v>8316</v>
      </c>
      <c r="T3827">
        <f t="shared" si="302"/>
        <v>152</v>
      </c>
      <c r="U3827">
        <f t="shared" si="303"/>
        <v>19.489999999999998</v>
      </c>
    </row>
    <row r="3828" spans="1:21" ht="43.5" x14ac:dyDescent="0.35">
      <c r="A3828">
        <v>2871</v>
      </c>
      <c r="B3828" s="3" t="s">
        <v>2871</v>
      </c>
      <c r="C3828" s="3" t="s">
        <v>6981</v>
      </c>
      <c r="D3828" s="6">
        <v>10000</v>
      </c>
      <c r="E3828" s="8">
        <v>467</v>
      </c>
      <c r="F3828" t="s">
        <v>8220</v>
      </c>
      <c r="G3828" t="s">
        <v>8223</v>
      </c>
      <c r="H3828" t="s">
        <v>8245</v>
      </c>
      <c r="I3828">
        <v>1419183813</v>
      </c>
      <c r="J3828">
        <v>1417455813</v>
      </c>
      <c r="K3828" s="14">
        <f t="shared" si="300"/>
        <v>41974.738576388889</v>
      </c>
      <c r="L3828" s="13">
        <f t="shared" si="299"/>
        <v>2014</v>
      </c>
      <c r="M3828" s="14">
        <f t="shared" si="301"/>
        <v>41994.738576388889</v>
      </c>
      <c r="N3828" t="b">
        <v>0</v>
      </c>
      <c r="O3828">
        <v>13</v>
      </c>
      <c r="P3828" t="b">
        <v>0</v>
      </c>
      <c r="Q3828" t="s">
        <v>8269</v>
      </c>
      <c r="R3828" s="10" t="s">
        <v>8315</v>
      </c>
      <c r="S3828" t="s">
        <v>8316</v>
      </c>
      <c r="T3828">
        <f t="shared" si="302"/>
        <v>5</v>
      </c>
      <c r="U3828">
        <f t="shared" si="303"/>
        <v>35.92</v>
      </c>
    </row>
    <row r="3829" spans="1:21" ht="43.5" x14ac:dyDescent="0.35">
      <c r="A3829">
        <v>3676</v>
      </c>
      <c r="B3829" s="3" t="s">
        <v>3673</v>
      </c>
      <c r="C3829" s="3" t="s">
        <v>7786</v>
      </c>
      <c r="D3829" s="6">
        <v>800</v>
      </c>
      <c r="E3829" s="8">
        <v>1030</v>
      </c>
      <c r="F3829" t="s">
        <v>8218</v>
      </c>
      <c r="G3829" t="s">
        <v>8223</v>
      </c>
      <c r="H3829" t="s">
        <v>8245</v>
      </c>
      <c r="I3829">
        <v>1410550484</v>
      </c>
      <c r="J3829">
        <v>1408995284</v>
      </c>
      <c r="K3829" s="14">
        <f t="shared" si="300"/>
        <v>41876.815787037034</v>
      </c>
      <c r="L3829" s="13">
        <f t="shared" si="299"/>
        <v>2014</v>
      </c>
      <c r="M3829" s="14">
        <f t="shared" si="301"/>
        <v>41894.815787037034</v>
      </c>
      <c r="N3829" t="b">
        <v>0</v>
      </c>
      <c r="O3829">
        <v>16</v>
      </c>
      <c r="P3829" t="b">
        <v>1</v>
      </c>
      <c r="Q3829" t="s">
        <v>8269</v>
      </c>
      <c r="R3829" s="10" t="s">
        <v>8315</v>
      </c>
      <c r="S3829" t="s">
        <v>8316</v>
      </c>
      <c r="T3829">
        <f t="shared" si="302"/>
        <v>129</v>
      </c>
      <c r="U3829">
        <f t="shared" si="303"/>
        <v>64.38</v>
      </c>
    </row>
    <row r="3830" spans="1:21" ht="43.5" x14ac:dyDescent="0.35">
      <c r="A3830">
        <v>4108</v>
      </c>
      <c r="B3830" s="3" t="s">
        <v>4104</v>
      </c>
      <c r="C3830" s="3" t="s">
        <v>8211</v>
      </c>
      <c r="D3830" s="6">
        <v>3000</v>
      </c>
      <c r="E3830" s="8">
        <v>59</v>
      </c>
      <c r="F3830" t="s">
        <v>8220</v>
      </c>
      <c r="G3830" t="s">
        <v>8223</v>
      </c>
      <c r="H3830" t="s">
        <v>8245</v>
      </c>
      <c r="I3830">
        <v>1488517200</v>
      </c>
      <c r="J3830">
        <v>1485909937</v>
      </c>
      <c r="K3830" s="14">
        <f t="shared" si="300"/>
        <v>42767.031678240746</v>
      </c>
      <c r="L3830" s="13">
        <f t="shared" si="299"/>
        <v>2017</v>
      </c>
      <c r="M3830" s="14">
        <f t="shared" si="301"/>
        <v>42797.208333333328</v>
      </c>
      <c r="N3830" t="b">
        <v>0</v>
      </c>
      <c r="O3830">
        <v>1</v>
      </c>
      <c r="P3830" t="b">
        <v>0</v>
      </c>
      <c r="Q3830" t="s">
        <v>8269</v>
      </c>
      <c r="R3830" s="10" t="s">
        <v>8315</v>
      </c>
      <c r="S3830" t="s">
        <v>8316</v>
      </c>
      <c r="T3830">
        <f t="shared" si="302"/>
        <v>2</v>
      </c>
      <c r="U3830">
        <f t="shared" si="303"/>
        <v>59</v>
      </c>
    </row>
    <row r="3831" spans="1:21" ht="43.5" x14ac:dyDescent="0.35">
      <c r="A3831">
        <v>3208</v>
      </c>
      <c r="B3831" s="3" t="s">
        <v>3208</v>
      </c>
      <c r="C3831" s="3" t="s">
        <v>7318</v>
      </c>
      <c r="D3831" s="6">
        <v>5000</v>
      </c>
      <c r="E3831" s="8">
        <v>5175</v>
      </c>
      <c r="F3831" t="s">
        <v>8218</v>
      </c>
      <c r="G3831" t="s">
        <v>8223</v>
      </c>
      <c r="H3831" t="s">
        <v>8245</v>
      </c>
      <c r="I3831">
        <v>1406557877</v>
      </c>
      <c r="J3831">
        <v>1404743477</v>
      </c>
      <c r="K3831" s="14">
        <f t="shared" si="300"/>
        <v>41827.605057870373</v>
      </c>
      <c r="L3831" s="13">
        <f t="shared" si="299"/>
        <v>2014</v>
      </c>
      <c r="M3831" s="14">
        <f t="shared" si="301"/>
        <v>41848.605057870373</v>
      </c>
      <c r="N3831" t="b">
        <v>1</v>
      </c>
      <c r="O3831">
        <v>82</v>
      </c>
      <c r="P3831" t="b">
        <v>1</v>
      </c>
      <c r="Q3831" t="s">
        <v>8269</v>
      </c>
      <c r="R3831" s="10" t="s">
        <v>8315</v>
      </c>
      <c r="S3831" t="s">
        <v>8316</v>
      </c>
      <c r="T3831">
        <f t="shared" si="302"/>
        <v>104</v>
      </c>
      <c r="U3831">
        <f t="shared" si="303"/>
        <v>63.11</v>
      </c>
    </row>
    <row r="3832" spans="1:21" ht="58" x14ac:dyDescent="0.35">
      <c r="A3832">
        <v>3672</v>
      </c>
      <c r="B3832" s="3" t="s">
        <v>3669</v>
      </c>
      <c r="C3832" s="3" t="s">
        <v>7782</v>
      </c>
      <c r="D3832" s="6">
        <v>3000</v>
      </c>
      <c r="E3832" s="8">
        <v>3046</v>
      </c>
      <c r="F3832" t="s">
        <v>8218</v>
      </c>
      <c r="G3832" t="s">
        <v>8224</v>
      </c>
      <c r="H3832" t="s">
        <v>8246</v>
      </c>
      <c r="I3832">
        <v>1411771384</v>
      </c>
      <c r="J3832">
        <v>1409179384</v>
      </c>
      <c r="K3832" s="14">
        <f t="shared" si="300"/>
        <v>41878.946574074071</v>
      </c>
      <c r="L3832" s="13">
        <f t="shared" si="299"/>
        <v>2014</v>
      </c>
      <c r="M3832" s="14">
        <f t="shared" si="301"/>
        <v>41908.946574074071</v>
      </c>
      <c r="N3832" t="b">
        <v>0</v>
      </c>
      <c r="O3832">
        <v>57</v>
      </c>
      <c r="P3832" t="b">
        <v>1</v>
      </c>
      <c r="Q3832" t="s">
        <v>8269</v>
      </c>
      <c r="R3832" s="10" t="s">
        <v>8315</v>
      </c>
      <c r="S3832" t="s">
        <v>8316</v>
      </c>
      <c r="T3832">
        <f t="shared" si="302"/>
        <v>102</v>
      </c>
      <c r="U3832">
        <f t="shared" si="303"/>
        <v>53.44</v>
      </c>
    </row>
    <row r="3833" spans="1:21" ht="58" x14ac:dyDescent="0.35">
      <c r="A3833">
        <v>3239</v>
      </c>
      <c r="B3833" s="3" t="s">
        <v>3239</v>
      </c>
      <c r="C3833" s="3" t="s">
        <v>7349</v>
      </c>
      <c r="D3833" s="6">
        <v>5862</v>
      </c>
      <c r="E3833" s="8">
        <v>6208.98</v>
      </c>
      <c r="F3833" t="s">
        <v>8218</v>
      </c>
      <c r="G3833" t="s">
        <v>8224</v>
      </c>
      <c r="H3833" t="s">
        <v>8246</v>
      </c>
      <c r="I3833">
        <v>1445817540</v>
      </c>
      <c r="J3833">
        <v>1443665293</v>
      </c>
      <c r="K3833" s="14">
        <f t="shared" si="300"/>
        <v>42278.089039351849</v>
      </c>
      <c r="L3833" s="13">
        <f t="shared" si="299"/>
        <v>2015</v>
      </c>
      <c r="M3833" s="14">
        <f t="shared" si="301"/>
        <v>42302.999305555553</v>
      </c>
      <c r="N3833" t="b">
        <v>1</v>
      </c>
      <c r="O3833">
        <v>104</v>
      </c>
      <c r="P3833" t="b">
        <v>1</v>
      </c>
      <c r="Q3833" t="s">
        <v>8269</v>
      </c>
      <c r="R3833" s="10" t="s">
        <v>8315</v>
      </c>
      <c r="S3833" t="s">
        <v>8316</v>
      </c>
      <c r="T3833">
        <f t="shared" si="302"/>
        <v>106</v>
      </c>
      <c r="U3833">
        <f t="shared" si="303"/>
        <v>59.7</v>
      </c>
    </row>
    <row r="3834" spans="1:21" ht="43.5" x14ac:dyDescent="0.35">
      <c r="A3834">
        <v>3591</v>
      </c>
      <c r="B3834" s="3" t="s">
        <v>3590</v>
      </c>
      <c r="C3834" s="3" t="s">
        <v>7701</v>
      </c>
      <c r="D3834" s="6">
        <v>700</v>
      </c>
      <c r="E3834" s="8">
        <v>1225</v>
      </c>
      <c r="F3834" t="s">
        <v>8218</v>
      </c>
      <c r="G3834" t="s">
        <v>8223</v>
      </c>
      <c r="H3834" t="s">
        <v>8245</v>
      </c>
      <c r="I3834">
        <v>1422075540</v>
      </c>
      <c r="J3834">
        <v>1419979544</v>
      </c>
      <c r="K3834" s="14">
        <f t="shared" si="300"/>
        <v>42003.948425925926</v>
      </c>
      <c r="L3834" s="13">
        <f t="shared" si="299"/>
        <v>2014</v>
      </c>
      <c r="M3834" s="14">
        <f t="shared" si="301"/>
        <v>42028.207638888889</v>
      </c>
      <c r="N3834" t="b">
        <v>0</v>
      </c>
      <c r="O3834">
        <v>18</v>
      </c>
      <c r="P3834" t="b">
        <v>1</v>
      </c>
      <c r="Q3834" t="s">
        <v>8269</v>
      </c>
      <c r="R3834" s="10" t="s">
        <v>8315</v>
      </c>
      <c r="S3834" t="s">
        <v>8316</v>
      </c>
      <c r="T3834">
        <f t="shared" si="302"/>
        <v>175</v>
      </c>
      <c r="U3834">
        <f t="shared" si="303"/>
        <v>68.06</v>
      </c>
    </row>
    <row r="3835" spans="1:21" ht="43.5" x14ac:dyDescent="0.35">
      <c r="A3835">
        <v>4047</v>
      </c>
      <c r="B3835" s="3" t="s">
        <v>4043</v>
      </c>
      <c r="C3835" s="3" t="s">
        <v>8151</v>
      </c>
      <c r="D3835" s="6">
        <v>5000</v>
      </c>
      <c r="E3835" s="8">
        <v>110</v>
      </c>
      <c r="F3835" t="s">
        <v>8220</v>
      </c>
      <c r="G3835" t="s">
        <v>8223</v>
      </c>
      <c r="H3835" t="s">
        <v>8245</v>
      </c>
      <c r="I3835">
        <v>1420938000</v>
      </c>
      <c r="J3835">
        <v>1418862743</v>
      </c>
      <c r="K3835" s="14">
        <f t="shared" si="300"/>
        <v>41991.022488425922</v>
      </c>
      <c r="L3835" s="13">
        <f t="shared" si="299"/>
        <v>2014</v>
      </c>
      <c r="M3835" s="14">
        <f t="shared" si="301"/>
        <v>42015.041666666672</v>
      </c>
      <c r="N3835" t="b">
        <v>0</v>
      </c>
      <c r="O3835">
        <v>4</v>
      </c>
      <c r="P3835" t="b">
        <v>0</v>
      </c>
      <c r="Q3835" t="s">
        <v>8269</v>
      </c>
      <c r="R3835" s="10" t="s">
        <v>8315</v>
      </c>
      <c r="S3835" t="s">
        <v>8316</v>
      </c>
      <c r="T3835">
        <f t="shared" si="302"/>
        <v>2</v>
      </c>
      <c r="U3835">
        <f t="shared" si="303"/>
        <v>27.5</v>
      </c>
    </row>
    <row r="3836" spans="1:21" ht="58" x14ac:dyDescent="0.35">
      <c r="A3836">
        <v>2975</v>
      </c>
      <c r="B3836" s="3" t="s">
        <v>2975</v>
      </c>
      <c r="C3836" s="3" t="s">
        <v>7085</v>
      </c>
      <c r="D3836" s="6">
        <v>8000</v>
      </c>
      <c r="E3836" s="8">
        <v>8010</v>
      </c>
      <c r="F3836" t="s">
        <v>8218</v>
      </c>
      <c r="G3836" t="s">
        <v>8223</v>
      </c>
      <c r="H3836" t="s">
        <v>8245</v>
      </c>
      <c r="I3836">
        <v>1417057200</v>
      </c>
      <c r="J3836">
        <v>1414599886</v>
      </c>
      <c r="K3836" s="14">
        <f t="shared" si="300"/>
        <v>41941.683865740742</v>
      </c>
      <c r="L3836" s="13">
        <f t="shared" si="299"/>
        <v>2014</v>
      </c>
      <c r="M3836" s="14">
        <f t="shared" si="301"/>
        <v>41970.125</v>
      </c>
      <c r="N3836" t="b">
        <v>0</v>
      </c>
      <c r="O3836">
        <v>113</v>
      </c>
      <c r="P3836" t="b">
        <v>1</v>
      </c>
      <c r="Q3836" t="s">
        <v>8269</v>
      </c>
      <c r="R3836" s="10" t="s">
        <v>8315</v>
      </c>
      <c r="S3836" t="s">
        <v>8316</v>
      </c>
      <c r="T3836">
        <f t="shared" si="302"/>
        <v>100</v>
      </c>
      <c r="U3836">
        <f t="shared" si="303"/>
        <v>70.88</v>
      </c>
    </row>
    <row r="3837" spans="1:21" ht="58" x14ac:dyDescent="0.35">
      <c r="A3837">
        <v>4012</v>
      </c>
      <c r="B3837" s="3" t="s">
        <v>4008</v>
      </c>
      <c r="C3837" s="3" t="s">
        <v>8117</v>
      </c>
      <c r="D3837" s="6">
        <v>575</v>
      </c>
      <c r="E3837" s="8">
        <v>0</v>
      </c>
      <c r="F3837" t="s">
        <v>8220</v>
      </c>
      <c r="G3837" t="s">
        <v>8224</v>
      </c>
      <c r="H3837" t="s">
        <v>8246</v>
      </c>
      <c r="I3837">
        <v>1430571849</v>
      </c>
      <c r="J3837">
        <v>1427979849</v>
      </c>
      <c r="K3837" s="14">
        <f t="shared" si="300"/>
        <v>42096.544548611113</v>
      </c>
      <c r="L3837" s="13">
        <f t="shared" si="299"/>
        <v>2015</v>
      </c>
      <c r="M3837" s="14">
        <f t="shared" si="301"/>
        <v>42126.544548611113</v>
      </c>
      <c r="N3837" t="b">
        <v>0</v>
      </c>
      <c r="O3837">
        <v>0</v>
      </c>
      <c r="P3837" t="b">
        <v>0</v>
      </c>
      <c r="Q3837" t="s">
        <v>8269</v>
      </c>
      <c r="R3837" s="10" t="s">
        <v>8315</v>
      </c>
      <c r="S3837" t="s">
        <v>8316</v>
      </c>
      <c r="T3837">
        <f t="shared" si="302"/>
        <v>0</v>
      </c>
      <c r="U3837">
        <f t="shared" si="303"/>
        <v>0</v>
      </c>
    </row>
    <row r="3838" spans="1:21" ht="29" x14ac:dyDescent="0.35">
      <c r="A3838">
        <v>3815</v>
      </c>
      <c r="B3838" s="3" t="s">
        <v>3812</v>
      </c>
      <c r="C3838" s="3" t="s">
        <v>7925</v>
      </c>
      <c r="D3838" s="6">
        <v>1000</v>
      </c>
      <c r="E3838" s="8">
        <v>1000.01</v>
      </c>
      <c r="F3838" t="s">
        <v>8218</v>
      </c>
      <c r="G3838" t="s">
        <v>8224</v>
      </c>
      <c r="H3838" t="s">
        <v>8246</v>
      </c>
      <c r="I3838">
        <v>1440111600</v>
      </c>
      <c r="J3838">
        <v>1437545657</v>
      </c>
      <c r="K3838" s="14">
        <f t="shared" si="300"/>
        <v>42207.259918981479</v>
      </c>
      <c r="L3838" s="13">
        <f t="shared" si="299"/>
        <v>2015</v>
      </c>
      <c r="M3838" s="14">
        <f t="shared" si="301"/>
        <v>42236.958333333328</v>
      </c>
      <c r="N3838" t="b">
        <v>0</v>
      </c>
      <c r="O3838">
        <v>20</v>
      </c>
      <c r="P3838" t="b">
        <v>1</v>
      </c>
      <c r="Q3838" t="s">
        <v>8269</v>
      </c>
      <c r="R3838" s="10" t="s">
        <v>8315</v>
      </c>
      <c r="S3838" t="s">
        <v>8316</v>
      </c>
      <c r="T3838">
        <f t="shared" si="302"/>
        <v>100</v>
      </c>
      <c r="U3838">
        <f t="shared" si="303"/>
        <v>50</v>
      </c>
    </row>
    <row r="3839" spans="1:21" ht="29" x14ac:dyDescent="0.35">
      <c r="A3839">
        <v>3854</v>
      </c>
      <c r="B3839" s="3" t="s">
        <v>3851</v>
      </c>
      <c r="C3839" s="3" t="s">
        <v>7963</v>
      </c>
      <c r="D3839" s="6">
        <v>11000</v>
      </c>
      <c r="E3839" s="8">
        <v>1788</v>
      </c>
      <c r="F3839" t="s">
        <v>8220</v>
      </c>
      <c r="G3839" t="s">
        <v>8223</v>
      </c>
      <c r="H3839" t="s">
        <v>8245</v>
      </c>
      <c r="I3839">
        <v>1431206058</v>
      </c>
      <c r="J3839">
        <v>1428614058</v>
      </c>
      <c r="K3839" s="14">
        <f t="shared" si="300"/>
        <v>42103.884930555556</v>
      </c>
      <c r="L3839" s="13">
        <f t="shared" si="299"/>
        <v>2015</v>
      </c>
      <c r="M3839" s="14">
        <f t="shared" si="301"/>
        <v>42133.884930555556</v>
      </c>
      <c r="N3839" t="b">
        <v>0</v>
      </c>
      <c r="O3839">
        <v>20</v>
      </c>
      <c r="P3839" t="b">
        <v>0</v>
      </c>
      <c r="Q3839" t="s">
        <v>8269</v>
      </c>
      <c r="R3839" s="10" t="s">
        <v>8315</v>
      </c>
      <c r="S3839" t="s">
        <v>8316</v>
      </c>
      <c r="T3839">
        <f t="shared" si="302"/>
        <v>16</v>
      </c>
      <c r="U3839">
        <f t="shared" si="303"/>
        <v>89.4</v>
      </c>
    </row>
    <row r="3840" spans="1:21" ht="43.5" x14ac:dyDescent="0.35">
      <c r="A3840">
        <v>3507</v>
      </c>
      <c r="B3840" s="3" t="s">
        <v>3506</v>
      </c>
      <c r="C3840" s="3" t="s">
        <v>7617</v>
      </c>
      <c r="D3840" s="6">
        <v>10000</v>
      </c>
      <c r="E3840" s="8">
        <v>10440</v>
      </c>
      <c r="F3840" t="s">
        <v>8218</v>
      </c>
      <c r="G3840" t="s">
        <v>8223</v>
      </c>
      <c r="H3840" t="s">
        <v>8245</v>
      </c>
      <c r="I3840">
        <v>1464732537</v>
      </c>
      <c r="J3840">
        <v>1462140537</v>
      </c>
      <c r="K3840" s="14">
        <f t="shared" si="300"/>
        <v>42491.92288194444</v>
      </c>
      <c r="L3840" s="13">
        <f t="shared" si="299"/>
        <v>2016</v>
      </c>
      <c r="M3840" s="14">
        <f t="shared" si="301"/>
        <v>42521.92288194444</v>
      </c>
      <c r="N3840" t="b">
        <v>0</v>
      </c>
      <c r="O3840">
        <v>72</v>
      </c>
      <c r="P3840" t="b">
        <v>1</v>
      </c>
      <c r="Q3840" t="s">
        <v>8269</v>
      </c>
      <c r="R3840" s="10" t="s">
        <v>8315</v>
      </c>
      <c r="S3840" t="s">
        <v>8316</v>
      </c>
      <c r="T3840">
        <f t="shared" si="302"/>
        <v>104</v>
      </c>
      <c r="U3840">
        <f t="shared" si="303"/>
        <v>145</v>
      </c>
    </row>
    <row r="3841" spans="1:21" ht="43.5" x14ac:dyDescent="0.35">
      <c r="A3841">
        <v>3369</v>
      </c>
      <c r="B3841" s="3" t="s">
        <v>3368</v>
      </c>
      <c r="C3841" s="3" t="s">
        <v>7479</v>
      </c>
      <c r="D3841" s="6">
        <v>5000</v>
      </c>
      <c r="E3841" s="8">
        <v>5195</v>
      </c>
      <c r="F3841" t="s">
        <v>8218</v>
      </c>
      <c r="G3841" t="s">
        <v>8240</v>
      </c>
      <c r="H3841" t="s">
        <v>8248</v>
      </c>
      <c r="I3841">
        <v>1484441980</v>
      </c>
      <c r="J3841">
        <v>1479257980</v>
      </c>
      <c r="K3841" s="14">
        <f t="shared" si="300"/>
        <v>42690.041435185187</v>
      </c>
      <c r="L3841" s="13">
        <f t="shared" si="299"/>
        <v>2016</v>
      </c>
      <c r="M3841" s="14">
        <f t="shared" si="301"/>
        <v>42750.041435185187</v>
      </c>
      <c r="N3841" t="b">
        <v>0</v>
      </c>
      <c r="O3841">
        <v>54</v>
      </c>
      <c r="P3841" t="b">
        <v>1</v>
      </c>
      <c r="Q3841" t="s">
        <v>8269</v>
      </c>
      <c r="R3841" s="10" t="s">
        <v>8315</v>
      </c>
      <c r="S3841" t="s">
        <v>8316</v>
      </c>
      <c r="T3841">
        <f t="shared" si="302"/>
        <v>104</v>
      </c>
      <c r="U3841">
        <f t="shared" si="303"/>
        <v>96.2</v>
      </c>
    </row>
    <row r="3842" spans="1:21" x14ac:dyDescent="0.35">
      <c r="A3842">
        <v>2807</v>
      </c>
      <c r="B3842" s="3" t="s">
        <v>2807</v>
      </c>
      <c r="C3842" s="3" t="s">
        <v>6917</v>
      </c>
      <c r="D3842" s="6">
        <v>5000</v>
      </c>
      <c r="E3842" s="8">
        <v>6300</v>
      </c>
      <c r="F3842" t="s">
        <v>8218</v>
      </c>
      <c r="G3842" t="s">
        <v>8223</v>
      </c>
      <c r="H3842" t="s">
        <v>8245</v>
      </c>
      <c r="I3842">
        <v>1435611438</v>
      </c>
      <c r="J3842">
        <v>1433019438</v>
      </c>
      <c r="K3842" s="14">
        <f t="shared" si="300"/>
        <v>42154.873124999998</v>
      </c>
      <c r="L3842" s="13">
        <f t="shared" si="299"/>
        <v>2015</v>
      </c>
      <c r="M3842" s="14">
        <f t="shared" si="301"/>
        <v>42184.873124999998</v>
      </c>
      <c r="N3842" t="b">
        <v>0</v>
      </c>
      <c r="O3842">
        <v>93</v>
      </c>
      <c r="P3842" t="b">
        <v>1</v>
      </c>
      <c r="Q3842" t="s">
        <v>8269</v>
      </c>
      <c r="R3842" s="10" t="s">
        <v>8315</v>
      </c>
      <c r="S3842" t="s">
        <v>8316</v>
      </c>
      <c r="T3842">
        <f t="shared" si="302"/>
        <v>126</v>
      </c>
      <c r="U3842">
        <f t="shared" si="303"/>
        <v>67.739999999999995</v>
      </c>
    </row>
    <row r="3843" spans="1:21" ht="58" x14ac:dyDescent="0.35">
      <c r="A3843">
        <v>3306</v>
      </c>
      <c r="B3843" s="3" t="s">
        <v>3306</v>
      </c>
      <c r="C3843" s="3" t="s">
        <v>7416</v>
      </c>
      <c r="D3843" s="6">
        <v>1500</v>
      </c>
      <c r="E3843" s="8">
        <v>2630</v>
      </c>
      <c r="F3843" t="s">
        <v>8218</v>
      </c>
      <c r="G3843" t="s">
        <v>8223</v>
      </c>
      <c r="H3843" t="s">
        <v>8245</v>
      </c>
      <c r="I3843">
        <v>1465527600</v>
      </c>
      <c r="J3843">
        <v>1462252542</v>
      </c>
      <c r="K3843" s="14">
        <f t="shared" si="300"/>
        <v>42493.219236111108</v>
      </c>
      <c r="L3843" s="13">
        <f t="shared" ref="L3843:L3906" si="304">YEAR(K3843)</f>
        <v>2016</v>
      </c>
      <c r="M3843" s="14">
        <f t="shared" si="301"/>
        <v>42531.125</v>
      </c>
      <c r="N3843" t="b">
        <v>0</v>
      </c>
      <c r="O3843">
        <v>54</v>
      </c>
      <c r="P3843" t="b">
        <v>1</v>
      </c>
      <c r="Q3843" t="s">
        <v>8269</v>
      </c>
      <c r="R3843" s="10" t="s">
        <v>8315</v>
      </c>
      <c r="S3843" t="s">
        <v>8316</v>
      </c>
      <c r="T3843">
        <f t="shared" si="302"/>
        <v>175</v>
      </c>
      <c r="U3843">
        <f t="shared" si="303"/>
        <v>48.7</v>
      </c>
    </row>
    <row r="3844" spans="1:21" ht="43.5" x14ac:dyDescent="0.35">
      <c r="A3844">
        <v>4010</v>
      </c>
      <c r="B3844" s="3" t="s">
        <v>4006</v>
      </c>
      <c r="C3844" s="3" t="s">
        <v>8115</v>
      </c>
      <c r="D3844" s="6">
        <v>7200</v>
      </c>
      <c r="E3844" s="8">
        <v>1742</v>
      </c>
      <c r="F3844" t="s">
        <v>8220</v>
      </c>
      <c r="G3844" t="s">
        <v>8223</v>
      </c>
      <c r="H3844" t="s">
        <v>8245</v>
      </c>
      <c r="I3844">
        <v>1414348166</v>
      </c>
      <c r="J3844">
        <v>1412879366</v>
      </c>
      <c r="K3844" s="14">
        <f t="shared" si="300"/>
        <v>41921.770439814813</v>
      </c>
      <c r="L3844" s="13">
        <f t="shared" si="304"/>
        <v>2014</v>
      </c>
      <c r="M3844" s="14">
        <f t="shared" si="301"/>
        <v>41938.770439814813</v>
      </c>
      <c r="N3844" t="b">
        <v>0</v>
      </c>
      <c r="O3844">
        <v>38</v>
      </c>
      <c r="P3844" t="b">
        <v>0</v>
      </c>
      <c r="Q3844" t="s">
        <v>8269</v>
      </c>
      <c r="R3844" s="10" t="s">
        <v>8315</v>
      </c>
      <c r="S3844" t="s">
        <v>8316</v>
      </c>
      <c r="T3844">
        <f t="shared" si="302"/>
        <v>24</v>
      </c>
      <c r="U3844">
        <f t="shared" si="303"/>
        <v>45.84</v>
      </c>
    </row>
    <row r="3845" spans="1:21" ht="29" x14ac:dyDescent="0.35">
      <c r="A3845">
        <v>3862</v>
      </c>
      <c r="B3845" s="3" t="s">
        <v>3859</v>
      </c>
      <c r="C3845" s="3" t="s">
        <v>7971</v>
      </c>
      <c r="D3845" s="6">
        <v>7500</v>
      </c>
      <c r="E3845" s="8">
        <v>1</v>
      </c>
      <c r="F3845" t="s">
        <v>8220</v>
      </c>
      <c r="G3845" t="s">
        <v>8223</v>
      </c>
      <c r="H3845" t="s">
        <v>8245</v>
      </c>
      <c r="I3845">
        <v>1473699540</v>
      </c>
      <c r="J3845">
        <v>1472451356</v>
      </c>
      <c r="K3845" s="14">
        <f t="shared" si="300"/>
        <v>42611.261064814811</v>
      </c>
      <c r="L3845" s="13">
        <f t="shared" si="304"/>
        <v>2016</v>
      </c>
      <c r="M3845" s="14">
        <f t="shared" si="301"/>
        <v>42625.707638888889</v>
      </c>
      <c r="N3845" t="b">
        <v>0</v>
      </c>
      <c r="O3845">
        <v>1</v>
      </c>
      <c r="P3845" t="b">
        <v>0</v>
      </c>
      <c r="Q3845" t="s">
        <v>8269</v>
      </c>
      <c r="R3845" s="10" t="s">
        <v>8315</v>
      </c>
      <c r="S3845" t="s">
        <v>8316</v>
      </c>
      <c r="T3845">
        <f t="shared" si="302"/>
        <v>0</v>
      </c>
      <c r="U3845">
        <f t="shared" si="303"/>
        <v>1</v>
      </c>
    </row>
    <row r="3846" spans="1:21" ht="58" x14ac:dyDescent="0.35">
      <c r="A3846">
        <v>3385</v>
      </c>
      <c r="B3846" s="3" t="s">
        <v>3384</v>
      </c>
      <c r="C3846" s="3" t="s">
        <v>7495</v>
      </c>
      <c r="D3846" s="6">
        <v>2000</v>
      </c>
      <c r="E3846" s="8">
        <v>2000</v>
      </c>
      <c r="F3846" t="s">
        <v>8218</v>
      </c>
      <c r="G3846" t="s">
        <v>8223</v>
      </c>
      <c r="H3846" t="s">
        <v>8245</v>
      </c>
      <c r="I3846">
        <v>1418244552</v>
      </c>
      <c r="J3846">
        <v>1415652552</v>
      </c>
      <c r="K3846" s="14">
        <f t="shared" si="300"/>
        <v>41953.8675</v>
      </c>
      <c r="L3846" s="13">
        <f t="shared" si="304"/>
        <v>2014</v>
      </c>
      <c r="M3846" s="14">
        <f t="shared" si="301"/>
        <v>41983.8675</v>
      </c>
      <c r="N3846" t="b">
        <v>0</v>
      </c>
      <c r="O3846">
        <v>15</v>
      </c>
      <c r="P3846" t="b">
        <v>1</v>
      </c>
      <c r="Q3846" t="s">
        <v>8269</v>
      </c>
      <c r="R3846" s="10" t="s">
        <v>8315</v>
      </c>
      <c r="S3846" t="s">
        <v>8316</v>
      </c>
      <c r="T3846">
        <f t="shared" si="302"/>
        <v>100</v>
      </c>
      <c r="U3846">
        <f t="shared" si="303"/>
        <v>133.33000000000001</v>
      </c>
    </row>
    <row r="3847" spans="1:21" ht="29" x14ac:dyDescent="0.35">
      <c r="A3847">
        <v>2968</v>
      </c>
      <c r="B3847" s="3" t="s">
        <v>2968</v>
      </c>
      <c r="C3847" s="3" t="s">
        <v>7078</v>
      </c>
      <c r="D3847" s="6">
        <v>3500</v>
      </c>
      <c r="E3847" s="8">
        <v>3710</v>
      </c>
      <c r="F3847" t="s">
        <v>8218</v>
      </c>
      <c r="G3847" t="s">
        <v>8223</v>
      </c>
      <c r="H3847" t="s">
        <v>8245</v>
      </c>
      <c r="I3847">
        <v>1471406340</v>
      </c>
      <c r="J3847">
        <v>1470227660</v>
      </c>
      <c r="K3847" s="14">
        <f t="shared" si="300"/>
        <v>42585.523842592593</v>
      </c>
      <c r="L3847" s="13">
        <f t="shared" si="304"/>
        <v>2016</v>
      </c>
      <c r="M3847" s="14">
        <f t="shared" si="301"/>
        <v>42599.165972222225</v>
      </c>
      <c r="N3847" t="b">
        <v>0</v>
      </c>
      <c r="O3847">
        <v>47</v>
      </c>
      <c r="P3847" t="b">
        <v>1</v>
      </c>
      <c r="Q3847" t="s">
        <v>8269</v>
      </c>
      <c r="R3847" s="10" t="s">
        <v>8315</v>
      </c>
      <c r="S3847" t="s">
        <v>8316</v>
      </c>
      <c r="T3847">
        <f t="shared" si="302"/>
        <v>106</v>
      </c>
      <c r="U3847">
        <f t="shared" si="303"/>
        <v>78.94</v>
      </c>
    </row>
    <row r="3848" spans="1:21" ht="58" x14ac:dyDescent="0.35">
      <c r="A3848">
        <v>2841</v>
      </c>
      <c r="B3848" s="3" t="s">
        <v>2841</v>
      </c>
      <c r="C3848" s="3" t="s">
        <v>6951</v>
      </c>
      <c r="D3848" s="6">
        <v>1000</v>
      </c>
      <c r="E3848" s="8">
        <v>10</v>
      </c>
      <c r="F3848" t="s">
        <v>8220</v>
      </c>
      <c r="G3848" t="s">
        <v>8224</v>
      </c>
      <c r="H3848" t="s">
        <v>8246</v>
      </c>
      <c r="I3848">
        <v>1450032297</v>
      </c>
      <c r="J3848">
        <v>1444844697</v>
      </c>
      <c r="K3848" s="14">
        <f t="shared" si="300"/>
        <v>42291.739548611105</v>
      </c>
      <c r="L3848" s="13">
        <f t="shared" si="304"/>
        <v>2015</v>
      </c>
      <c r="M3848" s="14">
        <f t="shared" si="301"/>
        <v>42351.781215277777</v>
      </c>
      <c r="N3848" t="b">
        <v>0</v>
      </c>
      <c r="O3848">
        <v>1</v>
      </c>
      <c r="P3848" t="b">
        <v>0</v>
      </c>
      <c r="Q3848" t="s">
        <v>8269</v>
      </c>
      <c r="R3848" s="10" t="s">
        <v>8315</v>
      </c>
      <c r="S3848" t="s">
        <v>8316</v>
      </c>
      <c r="T3848">
        <f t="shared" si="302"/>
        <v>1</v>
      </c>
      <c r="U3848">
        <f t="shared" si="303"/>
        <v>10</v>
      </c>
    </row>
    <row r="3849" spans="1:21" ht="43.5" x14ac:dyDescent="0.35">
      <c r="A3849">
        <v>1286</v>
      </c>
      <c r="B3849" s="3" t="s">
        <v>1287</v>
      </c>
      <c r="C3849" s="3" t="s">
        <v>5396</v>
      </c>
      <c r="D3849" s="6">
        <v>1500</v>
      </c>
      <c r="E3849" s="8">
        <v>1625</v>
      </c>
      <c r="F3849" t="s">
        <v>8218</v>
      </c>
      <c r="G3849" t="s">
        <v>8224</v>
      </c>
      <c r="H3849" t="s">
        <v>8246</v>
      </c>
      <c r="I3849">
        <v>1424181600</v>
      </c>
      <c r="J3849">
        <v>1423041227</v>
      </c>
      <c r="K3849" s="14">
        <f t="shared" si="300"/>
        <v>42039.384571759263</v>
      </c>
      <c r="L3849" s="13">
        <f t="shared" si="304"/>
        <v>2015</v>
      </c>
      <c r="M3849" s="14">
        <f t="shared" si="301"/>
        <v>42052.583333333328</v>
      </c>
      <c r="N3849" t="b">
        <v>0</v>
      </c>
      <c r="O3849">
        <v>20</v>
      </c>
      <c r="P3849" t="b">
        <v>1</v>
      </c>
      <c r="Q3849" t="s">
        <v>8269</v>
      </c>
      <c r="R3849" s="10" t="s">
        <v>8315</v>
      </c>
      <c r="S3849" t="s">
        <v>8316</v>
      </c>
      <c r="T3849">
        <f t="shared" si="302"/>
        <v>108</v>
      </c>
      <c r="U3849">
        <f t="shared" si="303"/>
        <v>81.25</v>
      </c>
    </row>
    <row r="3850" spans="1:21" ht="43.5" x14ac:dyDescent="0.35">
      <c r="A3850">
        <v>2851</v>
      </c>
      <c r="B3850" s="3" t="s">
        <v>2851</v>
      </c>
      <c r="C3850" s="3" t="s">
        <v>6961</v>
      </c>
      <c r="D3850" s="6">
        <v>4500</v>
      </c>
      <c r="E3850" s="8">
        <v>0</v>
      </c>
      <c r="F3850" t="s">
        <v>8220</v>
      </c>
      <c r="G3850" t="s">
        <v>8240</v>
      </c>
      <c r="H3850" t="s">
        <v>8248</v>
      </c>
      <c r="I3850">
        <v>1454109420</v>
      </c>
      <c r="J3850">
        <v>1453334629</v>
      </c>
      <c r="K3850" s="14">
        <f t="shared" ref="K3850:K3913" si="305">(((J3850/60)/60)/24)+DATE(1970,1,1)</f>
        <v>42390.002650462964</v>
      </c>
      <c r="L3850" s="13">
        <f t="shared" si="304"/>
        <v>2016</v>
      </c>
      <c r="M3850" s="14">
        <f t="shared" ref="M3850:M3913" si="306">(((I3850/60)/60)/24)+DATE(1970,1,1)</f>
        <v>42398.970138888893</v>
      </c>
      <c r="N3850" t="b">
        <v>0</v>
      </c>
      <c r="O3850">
        <v>0</v>
      </c>
      <c r="P3850" t="b">
        <v>0</v>
      </c>
      <c r="Q3850" t="s">
        <v>8269</v>
      </c>
      <c r="R3850" s="10" t="s">
        <v>8315</v>
      </c>
      <c r="S3850" t="s">
        <v>8316</v>
      </c>
      <c r="T3850">
        <f t="shared" ref="T3850:T3913" si="307">ROUND(E3850/D3850*100,0)</f>
        <v>0</v>
      </c>
      <c r="U3850">
        <f t="shared" ref="U3850:U3913" si="308">IFERROR(ROUND(E3850/O3850,2),0)</f>
        <v>0</v>
      </c>
    </row>
    <row r="3851" spans="1:21" ht="43.5" x14ac:dyDescent="0.35">
      <c r="A3851">
        <v>3295</v>
      </c>
      <c r="B3851" s="3" t="s">
        <v>3295</v>
      </c>
      <c r="C3851" s="3" t="s">
        <v>7405</v>
      </c>
      <c r="D3851" s="6">
        <v>700</v>
      </c>
      <c r="E3851" s="8">
        <v>720.01</v>
      </c>
      <c r="F3851" t="s">
        <v>8218</v>
      </c>
      <c r="G3851" t="s">
        <v>8224</v>
      </c>
      <c r="H3851" t="s">
        <v>8246</v>
      </c>
      <c r="I3851">
        <v>1474886229</v>
      </c>
      <c r="J3851">
        <v>1472294229</v>
      </c>
      <c r="K3851" s="14">
        <f t="shared" si="305"/>
        <v>42609.442465277782</v>
      </c>
      <c r="L3851" s="13">
        <f t="shared" si="304"/>
        <v>2016</v>
      </c>
      <c r="M3851" s="14">
        <f t="shared" si="306"/>
        <v>42639.442465277782</v>
      </c>
      <c r="N3851" t="b">
        <v>0</v>
      </c>
      <c r="O3851">
        <v>27</v>
      </c>
      <c r="P3851" t="b">
        <v>1</v>
      </c>
      <c r="Q3851" t="s">
        <v>8269</v>
      </c>
      <c r="R3851" s="10" t="s">
        <v>8315</v>
      </c>
      <c r="S3851" t="s">
        <v>8316</v>
      </c>
      <c r="T3851">
        <f t="shared" si="307"/>
        <v>103</v>
      </c>
      <c r="U3851">
        <f t="shared" si="308"/>
        <v>26.67</v>
      </c>
    </row>
    <row r="3852" spans="1:21" ht="58" x14ac:dyDescent="0.35">
      <c r="A3852">
        <v>2911</v>
      </c>
      <c r="B3852" s="3" t="s">
        <v>2911</v>
      </c>
      <c r="C3852" s="3" t="s">
        <v>7021</v>
      </c>
      <c r="D3852" s="6">
        <v>1800</v>
      </c>
      <c r="E3852" s="8">
        <v>657</v>
      </c>
      <c r="F3852" t="s">
        <v>8220</v>
      </c>
      <c r="G3852" t="s">
        <v>8223</v>
      </c>
      <c r="H3852" t="s">
        <v>8245</v>
      </c>
      <c r="I3852">
        <v>1435429626</v>
      </c>
      <c r="J3852">
        <v>1431973626</v>
      </c>
      <c r="K3852" s="14">
        <f t="shared" si="305"/>
        <v>42142.768819444449</v>
      </c>
      <c r="L3852" s="13">
        <f t="shared" si="304"/>
        <v>2015</v>
      </c>
      <c r="M3852" s="14">
        <f t="shared" si="306"/>
        <v>42182.768819444449</v>
      </c>
      <c r="N3852" t="b">
        <v>0</v>
      </c>
      <c r="O3852">
        <v>14</v>
      </c>
      <c r="P3852" t="b">
        <v>0</v>
      </c>
      <c r="Q3852" t="s">
        <v>8269</v>
      </c>
      <c r="R3852" s="10" t="s">
        <v>8315</v>
      </c>
      <c r="S3852" t="s">
        <v>8316</v>
      </c>
      <c r="T3852">
        <f t="shared" si="307"/>
        <v>37</v>
      </c>
      <c r="U3852">
        <f t="shared" si="308"/>
        <v>46.93</v>
      </c>
    </row>
    <row r="3853" spans="1:21" ht="43.5" x14ac:dyDescent="0.35">
      <c r="A3853">
        <v>3706</v>
      </c>
      <c r="B3853" s="3" t="s">
        <v>3703</v>
      </c>
      <c r="C3853" s="3" t="s">
        <v>7816</v>
      </c>
      <c r="D3853" s="6">
        <v>1500</v>
      </c>
      <c r="E3853" s="8">
        <v>1820</v>
      </c>
      <c r="F3853" t="s">
        <v>8218</v>
      </c>
      <c r="G3853" t="s">
        <v>8223</v>
      </c>
      <c r="H3853" t="s">
        <v>8245</v>
      </c>
      <c r="I3853">
        <v>1410558949</v>
      </c>
      <c r="J3853">
        <v>1409262949</v>
      </c>
      <c r="K3853" s="14">
        <f t="shared" si="305"/>
        <v>41879.913761574076</v>
      </c>
      <c r="L3853" s="13">
        <f t="shared" si="304"/>
        <v>2014</v>
      </c>
      <c r="M3853" s="14">
        <f t="shared" si="306"/>
        <v>41894.913761574076</v>
      </c>
      <c r="N3853" t="b">
        <v>0</v>
      </c>
      <c r="O3853">
        <v>13</v>
      </c>
      <c r="P3853" t="b">
        <v>1</v>
      </c>
      <c r="Q3853" t="s">
        <v>8269</v>
      </c>
      <c r="R3853" s="10" t="s">
        <v>8315</v>
      </c>
      <c r="S3853" t="s">
        <v>8316</v>
      </c>
      <c r="T3853">
        <f t="shared" si="307"/>
        <v>121</v>
      </c>
      <c r="U3853">
        <f t="shared" si="308"/>
        <v>140</v>
      </c>
    </row>
    <row r="3854" spans="1:21" ht="43.5" x14ac:dyDescent="0.35">
      <c r="A3854">
        <v>1301</v>
      </c>
      <c r="B3854" s="3" t="s">
        <v>1302</v>
      </c>
      <c r="C3854" s="3" t="s">
        <v>5411</v>
      </c>
      <c r="D3854" s="6">
        <v>2000</v>
      </c>
      <c r="E3854" s="8">
        <v>2055</v>
      </c>
      <c r="F3854" t="s">
        <v>8218</v>
      </c>
      <c r="G3854" t="s">
        <v>8223</v>
      </c>
      <c r="H3854" t="s">
        <v>8245</v>
      </c>
      <c r="I3854">
        <v>1437447600</v>
      </c>
      <c r="J3854">
        <v>1436551178</v>
      </c>
      <c r="K3854" s="14">
        <f t="shared" si="305"/>
        <v>42195.749745370369</v>
      </c>
      <c r="L3854" s="13">
        <f t="shared" si="304"/>
        <v>2015</v>
      </c>
      <c r="M3854" s="14">
        <f t="shared" si="306"/>
        <v>42206.125</v>
      </c>
      <c r="N3854" t="b">
        <v>0</v>
      </c>
      <c r="O3854">
        <v>29</v>
      </c>
      <c r="P3854" t="b">
        <v>1</v>
      </c>
      <c r="Q3854" t="s">
        <v>8269</v>
      </c>
      <c r="R3854" s="10" t="s">
        <v>8315</v>
      </c>
      <c r="S3854" t="s">
        <v>8316</v>
      </c>
      <c r="T3854">
        <f t="shared" si="307"/>
        <v>103</v>
      </c>
      <c r="U3854">
        <f t="shared" si="308"/>
        <v>70.86</v>
      </c>
    </row>
    <row r="3855" spans="1:21" ht="58" x14ac:dyDescent="0.35">
      <c r="A3855">
        <v>3291</v>
      </c>
      <c r="B3855" s="3" t="s">
        <v>3291</v>
      </c>
      <c r="C3855" s="3" t="s">
        <v>7401</v>
      </c>
      <c r="D3855" s="6">
        <v>500</v>
      </c>
      <c r="E3855" s="8">
        <v>570</v>
      </c>
      <c r="F3855" t="s">
        <v>8218</v>
      </c>
      <c r="G3855" t="s">
        <v>8223</v>
      </c>
      <c r="H3855" t="s">
        <v>8245</v>
      </c>
      <c r="I3855">
        <v>1442462340</v>
      </c>
      <c r="J3855">
        <v>1439743900</v>
      </c>
      <c r="K3855" s="14">
        <f t="shared" si="305"/>
        <v>42232.702546296292</v>
      </c>
      <c r="L3855" s="13">
        <f t="shared" si="304"/>
        <v>2015</v>
      </c>
      <c r="M3855" s="14">
        <f t="shared" si="306"/>
        <v>42264.165972222225</v>
      </c>
      <c r="N3855" t="b">
        <v>0</v>
      </c>
      <c r="O3855">
        <v>14</v>
      </c>
      <c r="P3855" t="b">
        <v>1</v>
      </c>
      <c r="Q3855" t="s">
        <v>8269</v>
      </c>
      <c r="R3855" s="10" t="s">
        <v>8315</v>
      </c>
      <c r="S3855" t="s">
        <v>8316</v>
      </c>
      <c r="T3855">
        <f t="shared" si="307"/>
        <v>114</v>
      </c>
      <c r="U3855">
        <f t="shared" si="308"/>
        <v>40.71</v>
      </c>
    </row>
    <row r="3856" spans="1:21" ht="43.5" x14ac:dyDescent="0.35">
      <c r="A3856">
        <v>3433</v>
      </c>
      <c r="B3856" s="3" t="s">
        <v>3432</v>
      </c>
      <c r="C3856" s="3" t="s">
        <v>7543</v>
      </c>
      <c r="D3856" s="6">
        <v>9500</v>
      </c>
      <c r="E3856" s="8">
        <v>9525</v>
      </c>
      <c r="F3856" t="s">
        <v>8218</v>
      </c>
      <c r="G3856" t="s">
        <v>8223</v>
      </c>
      <c r="H3856" t="s">
        <v>8245</v>
      </c>
      <c r="I3856">
        <v>1402974000</v>
      </c>
      <c r="J3856">
        <v>1400290255</v>
      </c>
      <c r="K3856" s="14">
        <f t="shared" si="305"/>
        <v>41776.063136574077</v>
      </c>
      <c r="L3856" s="13">
        <f t="shared" si="304"/>
        <v>2014</v>
      </c>
      <c r="M3856" s="14">
        <f t="shared" si="306"/>
        <v>41807.125</v>
      </c>
      <c r="N3856" t="b">
        <v>0</v>
      </c>
      <c r="O3856">
        <v>71</v>
      </c>
      <c r="P3856" t="b">
        <v>1</v>
      </c>
      <c r="Q3856" t="s">
        <v>8269</v>
      </c>
      <c r="R3856" s="10" t="s">
        <v>8315</v>
      </c>
      <c r="S3856" t="s">
        <v>8316</v>
      </c>
      <c r="T3856">
        <f t="shared" si="307"/>
        <v>100</v>
      </c>
      <c r="U3856">
        <f t="shared" si="308"/>
        <v>134.15</v>
      </c>
    </row>
    <row r="3857" spans="1:21" ht="43.5" x14ac:dyDescent="0.35">
      <c r="A3857">
        <v>3425</v>
      </c>
      <c r="B3857" s="3" t="s">
        <v>3424</v>
      </c>
      <c r="C3857" s="3" t="s">
        <v>7535</v>
      </c>
      <c r="D3857" s="6">
        <v>30000</v>
      </c>
      <c r="E3857" s="8">
        <v>30891.1</v>
      </c>
      <c r="F3857" t="s">
        <v>8218</v>
      </c>
      <c r="G3857" t="s">
        <v>8223</v>
      </c>
      <c r="H3857" t="s">
        <v>8245</v>
      </c>
      <c r="I3857">
        <v>1412434136</v>
      </c>
      <c r="J3857">
        <v>1409669336</v>
      </c>
      <c r="K3857" s="14">
        <f t="shared" si="305"/>
        <v>41884.617314814815</v>
      </c>
      <c r="L3857" s="13">
        <f t="shared" si="304"/>
        <v>2014</v>
      </c>
      <c r="M3857" s="14">
        <f t="shared" si="306"/>
        <v>41916.617314814815</v>
      </c>
      <c r="N3857" t="b">
        <v>0</v>
      </c>
      <c r="O3857">
        <v>104</v>
      </c>
      <c r="P3857" t="b">
        <v>1</v>
      </c>
      <c r="Q3857" t="s">
        <v>8269</v>
      </c>
      <c r="R3857" s="10" t="s">
        <v>8315</v>
      </c>
      <c r="S3857" t="s">
        <v>8316</v>
      </c>
      <c r="T3857">
        <f t="shared" si="307"/>
        <v>103</v>
      </c>
      <c r="U3857">
        <f t="shared" si="308"/>
        <v>297.02999999999997</v>
      </c>
    </row>
    <row r="3858" spans="1:21" ht="29" x14ac:dyDescent="0.35">
      <c r="A3858">
        <v>4000</v>
      </c>
      <c r="B3858" s="3" t="s">
        <v>3996</v>
      </c>
      <c r="C3858" s="3" t="s">
        <v>8106</v>
      </c>
      <c r="D3858" s="6">
        <v>8000</v>
      </c>
      <c r="E3858" s="8">
        <v>10</v>
      </c>
      <c r="F3858" t="s">
        <v>8220</v>
      </c>
      <c r="G3858" t="s">
        <v>8223</v>
      </c>
      <c r="H3858" t="s">
        <v>8245</v>
      </c>
      <c r="I3858">
        <v>1462631358</v>
      </c>
      <c r="J3858">
        <v>1457450958</v>
      </c>
      <c r="K3858" s="14">
        <f t="shared" si="305"/>
        <v>42437.64534722222</v>
      </c>
      <c r="L3858" s="13">
        <f t="shared" si="304"/>
        <v>2016</v>
      </c>
      <c r="M3858" s="14">
        <f t="shared" si="306"/>
        <v>42497.603680555556</v>
      </c>
      <c r="N3858" t="b">
        <v>0</v>
      </c>
      <c r="O3858">
        <v>1</v>
      </c>
      <c r="P3858" t="b">
        <v>0</v>
      </c>
      <c r="Q3858" t="s">
        <v>8269</v>
      </c>
      <c r="R3858" s="10" t="s">
        <v>8315</v>
      </c>
      <c r="S3858" t="s">
        <v>8316</v>
      </c>
      <c r="T3858">
        <f t="shared" si="307"/>
        <v>0</v>
      </c>
      <c r="U3858">
        <f t="shared" si="308"/>
        <v>10</v>
      </c>
    </row>
    <row r="3859" spans="1:21" ht="43.5" x14ac:dyDescent="0.35">
      <c r="A3859">
        <v>2899</v>
      </c>
      <c r="B3859" s="3" t="s">
        <v>2899</v>
      </c>
      <c r="C3859" s="3" t="s">
        <v>7009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1469325158</v>
      </c>
      <c r="J3859">
        <v>1464141158</v>
      </c>
      <c r="K3859" s="14">
        <f t="shared" si="305"/>
        <v>42515.078217592592</v>
      </c>
      <c r="L3859" s="13">
        <f t="shared" si="304"/>
        <v>2016</v>
      </c>
      <c r="M3859" s="14">
        <f t="shared" si="306"/>
        <v>42575.078217592592</v>
      </c>
      <c r="N3859" t="b">
        <v>0</v>
      </c>
      <c r="O3859">
        <v>0</v>
      </c>
      <c r="P3859" t="b">
        <v>0</v>
      </c>
      <c r="Q3859" t="s">
        <v>8269</v>
      </c>
      <c r="R3859" s="10" t="s">
        <v>8315</v>
      </c>
      <c r="S3859" t="s">
        <v>8316</v>
      </c>
      <c r="T3859">
        <f t="shared" si="307"/>
        <v>0</v>
      </c>
      <c r="U3859">
        <f t="shared" si="308"/>
        <v>0</v>
      </c>
    </row>
    <row r="3860" spans="1:21" ht="43.5" x14ac:dyDescent="0.35">
      <c r="A3860">
        <v>3147</v>
      </c>
      <c r="B3860" s="3" t="s">
        <v>3147</v>
      </c>
      <c r="C3860" s="3" t="s">
        <v>7257</v>
      </c>
      <c r="D3860" s="6">
        <v>20000</v>
      </c>
      <c r="E3860" s="8">
        <v>23505</v>
      </c>
      <c r="F3860" t="s">
        <v>8218</v>
      </c>
      <c r="G3860" t="s">
        <v>8223</v>
      </c>
      <c r="H3860" t="s">
        <v>8245</v>
      </c>
      <c r="I3860">
        <v>1415319355</v>
      </c>
      <c r="J3860">
        <v>1411859755</v>
      </c>
      <c r="K3860" s="14">
        <f t="shared" si="305"/>
        <v>41909.969386574077</v>
      </c>
      <c r="L3860" s="13">
        <f t="shared" si="304"/>
        <v>2014</v>
      </c>
      <c r="M3860" s="14">
        <f t="shared" si="306"/>
        <v>41950.011053240742</v>
      </c>
      <c r="N3860" t="b">
        <v>1</v>
      </c>
      <c r="O3860">
        <v>213</v>
      </c>
      <c r="P3860" t="b">
        <v>1</v>
      </c>
      <c r="Q3860" t="s">
        <v>8269</v>
      </c>
      <c r="R3860" s="10" t="s">
        <v>8315</v>
      </c>
      <c r="S3860" t="s">
        <v>8316</v>
      </c>
      <c r="T3860">
        <f t="shared" si="307"/>
        <v>118</v>
      </c>
      <c r="U3860">
        <f t="shared" si="308"/>
        <v>110.35</v>
      </c>
    </row>
    <row r="3861" spans="1:21" ht="43.5" x14ac:dyDescent="0.35">
      <c r="A3861">
        <v>2802</v>
      </c>
      <c r="B3861" s="3" t="s">
        <v>2802</v>
      </c>
      <c r="C3861" s="3" t="s">
        <v>6912</v>
      </c>
      <c r="D3861" s="6">
        <v>3000</v>
      </c>
      <c r="E3861" s="8">
        <v>3055</v>
      </c>
      <c r="F3861" t="s">
        <v>8218</v>
      </c>
      <c r="G3861" t="s">
        <v>8224</v>
      </c>
      <c r="H3861" t="s">
        <v>8246</v>
      </c>
      <c r="I3861">
        <v>1438875107</v>
      </c>
      <c r="J3861">
        <v>1436283107</v>
      </c>
      <c r="K3861" s="14">
        <f t="shared" si="305"/>
        <v>42192.64707175926</v>
      </c>
      <c r="L3861" s="13">
        <f t="shared" si="304"/>
        <v>2015</v>
      </c>
      <c r="M3861" s="14">
        <f t="shared" si="306"/>
        <v>42222.64707175926</v>
      </c>
      <c r="N3861" t="b">
        <v>0</v>
      </c>
      <c r="O3861">
        <v>90</v>
      </c>
      <c r="P3861" t="b">
        <v>1</v>
      </c>
      <c r="Q3861" t="s">
        <v>8269</v>
      </c>
      <c r="R3861" s="10" t="s">
        <v>8315</v>
      </c>
      <c r="S3861" t="s">
        <v>8316</v>
      </c>
      <c r="T3861">
        <f t="shared" si="307"/>
        <v>102</v>
      </c>
      <c r="U3861">
        <f t="shared" si="308"/>
        <v>33.94</v>
      </c>
    </row>
    <row r="3862" spans="1:21" ht="43.5" x14ac:dyDescent="0.35">
      <c r="A3862">
        <v>3483</v>
      </c>
      <c r="B3862" s="3" t="s">
        <v>3482</v>
      </c>
      <c r="C3862" s="3" t="s">
        <v>7593</v>
      </c>
      <c r="D3862" s="6">
        <v>3350</v>
      </c>
      <c r="E3862" s="8">
        <v>5358</v>
      </c>
      <c r="F3862" t="s">
        <v>8218</v>
      </c>
      <c r="G3862" t="s">
        <v>8223</v>
      </c>
      <c r="H3862" t="s">
        <v>8245</v>
      </c>
      <c r="I3862">
        <v>1404403381</v>
      </c>
      <c r="J3862">
        <v>1401811381</v>
      </c>
      <c r="K3862" s="14">
        <f t="shared" si="305"/>
        <v>41793.668761574074</v>
      </c>
      <c r="L3862" s="13">
        <f t="shared" si="304"/>
        <v>2014</v>
      </c>
      <c r="M3862" s="14">
        <f t="shared" si="306"/>
        <v>41823.668761574074</v>
      </c>
      <c r="N3862" t="b">
        <v>0</v>
      </c>
      <c r="O3862">
        <v>133</v>
      </c>
      <c r="P3862" t="b">
        <v>1</v>
      </c>
      <c r="Q3862" t="s">
        <v>8269</v>
      </c>
      <c r="R3862" s="10" t="s">
        <v>8315</v>
      </c>
      <c r="S3862" t="s">
        <v>8316</v>
      </c>
      <c r="T3862">
        <f t="shared" si="307"/>
        <v>160</v>
      </c>
      <c r="U3862">
        <f t="shared" si="308"/>
        <v>40.29</v>
      </c>
    </row>
    <row r="3863" spans="1:21" ht="43.5" x14ac:dyDescent="0.35">
      <c r="A3863">
        <v>3568</v>
      </c>
      <c r="B3863" s="3" t="s">
        <v>3567</v>
      </c>
      <c r="C3863" s="3" t="s">
        <v>7678</v>
      </c>
      <c r="D3863" s="6">
        <v>1000</v>
      </c>
      <c r="E3863" s="8">
        <v>1110</v>
      </c>
      <c r="F3863" t="s">
        <v>8218</v>
      </c>
      <c r="G3863" t="s">
        <v>8223</v>
      </c>
      <c r="H3863" t="s">
        <v>8245</v>
      </c>
      <c r="I3863">
        <v>1410975994</v>
      </c>
      <c r="J3863">
        <v>1408383994</v>
      </c>
      <c r="K3863" s="14">
        <f t="shared" si="305"/>
        <v>41869.740671296298</v>
      </c>
      <c r="L3863" s="13">
        <f t="shared" si="304"/>
        <v>2014</v>
      </c>
      <c r="M3863" s="14">
        <f t="shared" si="306"/>
        <v>41899.740671296298</v>
      </c>
      <c r="N3863" t="b">
        <v>0</v>
      </c>
      <c r="O3863">
        <v>19</v>
      </c>
      <c r="P3863" t="b">
        <v>1</v>
      </c>
      <c r="Q3863" t="s">
        <v>8269</v>
      </c>
      <c r="R3863" s="10" t="s">
        <v>8315</v>
      </c>
      <c r="S3863" t="s">
        <v>8316</v>
      </c>
      <c r="T3863">
        <f t="shared" si="307"/>
        <v>111</v>
      </c>
      <c r="U3863">
        <f t="shared" si="308"/>
        <v>58.42</v>
      </c>
    </row>
    <row r="3864" spans="1:21" ht="58" x14ac:dyDescent="0.35">
      <c r="A3864">
        <v>3286</v>
      </c>
      <c r="B3864" s="3" t="s">
        <v>3286</v>
      </c>
      <c r="C3864" s="3" t="s">
        <v>7396</v>
      </c>
      <c r="D3864" s="6">
        <v>15000</v>
      </c>
      <c r="E3864" s="8">
        <v>15265</v>
      </c>
      <c r="F3864" t="s">
        <v>8218</v>
      </c>
      <c r="G3864" t="s">
        <v>8223</v>
      </c>
      <c r="H3864" t="s">
        <v>8245</v>
      </c>
      <c r="I3864">
        <v>1471291782</v>
      </c>
      <c r="J3864">
        <v>1468699782</v>
      </c>
      <c r="K3864" s="14">
        <f t="shared" si="305"/>
        <v>42567.840069444443</v>
      </c>
      <c r="L3864" s="13">
        <f t="shared" si="304"/>
        <v>2016</v>
      </c>
      <c r="M3864" s="14">
        <f t="shared" si="306"/>
        <v>42597.840069444443</v>
      </c>
      <c r="N3864" t="b">
        <v>0</v>
      </c>
      <c r="O3864">
        <v>122</v>
      </c>
      <c r="P3864" t="b">
        <v>1</v>
      </c>
      <c r="Q3864" t="s">
        <v>8269</v>
      </c>
      <c r="R3864" s="10" t="s">
        <v>8315</v>
      </c>
      <c r="S3864" t="s">
        <v>8316</v>
      </c>
      <c r="T3864">
        <f t="shared" si="307"/>
        <v>102</v>
      </c>
      <c r="U3864">
        <f t="shared" si="308"/>
        <v>125.12</v>
      </c>
    </row>
    <row r="3865" spans="1:21" ht="58" x14ac:dyDescent="0.35">
      <c r="A3865">
        <v>3171</v>
      </c>
      <c r="B3865" s="3" t="s">
        <v>3171</v>
      </c>
      <c r="C3865" s="3" t="s">
        <v>7281</v>
      </c>
      <c r="D3865" s="6">
        <v>7000</v>
      </c>
      <c r="E3865" s="8">
        <v>7617</v>
      </c>
      <c r="F3865" t="s">
        <v>8218</v>
      </c>
      <c r="G3865" t="s">
        <v>8224</v>
      </c>
      <c r="H3865" t="s">
        <v>8246</v>
      </c>
      <c r="I3865">
        <v>1462545358</v>
      </c>
      <c r="J3865">
        <v>1459953358</v>
      </c>
      <c r="K3865" s="14">
        <f t="shared" si="305"/>
        <v>42466.608310185184</v>
      </c>
      <c r="L3865" s="13">
        <f t="shared" si="304"/>
        <v>2016</v>
      </c>
      <c r="M3865" s="14">
        <f t="shared" si="306"/>
        <v>42496.608310185184</v>
      </c>
      <c r="N3865" t="b">
        <v>1</v>
      </c>
      <c r="O3865">
        <v>117</v>
      </c>
      <c r="P3865" t="b">
        <v>1</v>
      </c>
      <c r="Q3865" t="s">
        <v>8269</v>
      </c>
      <c r="R3865" s="10" t="s">
        <v>8315</v>
      </c>
      <c r="S3865" t="s">
        <v>8316</v>
      </c>
      <c r="T3865">
        <f t="shared" si="307"/>
        <v>109</v>
      </c>
      <c r="U3865">
        <f t="shared" si="308"/>
        <v>65.099999999999994</v>
      </c>
    </row>
    <row r="3866" spans="1:21" ht="58" x14ac:dyDescent="0.35">
      <c r="A3866">
        <v>2978</v>
      </c>
      <c r="B3866" s="3" t="s">
        <v>2978</v>
      </c>
      <c r="C3866" s="3" t="s">
        <v>7088</v>
      </c>
      <c r="D3866" s="6">
        <v>750</v>
      </c>
      <c r="E3866" s="8">
        <v>971</v>
      </c>
      <c r="F3866" t="s">
        <v>8218</v>
      </c>
      <c r="G3866" t="s">
        <v>8223</v>
      </c>
      <c r="H3866" t="s">
        <v>8245</v>
      </c>
      <c r="I3866">
        <v>1413784740</v>
      </c>
      <c r="J3866">
        <v>1412954547</v>
      </c>
      <c r="K3866" s="14">
        <f t="shared" si="305"/>
        <v>41922.640590277777</v>
      </c>
      <c r="L3866" s="13">
        <f t="shared" si="304"/>
        <v>2014</v>
      </c>
      <c r="M3866" s="14">
        <f t="shared" si="306"/>
        <v>41932.249305555553</v>
      </c>
      <c r="N3866" t="b">
        <v>0</v>
      </c>
      <c r="O3866">
        <v>16</v>
      </c>
      <c r="P3866" t="b">
        <v>1</v>
      </c>
      <c r="Q3866" t="s">
        <v>8269</v>
      </c>
      <c r="R3866" s="10" t="s">
        <v>8315</v>
      </c>
      <c r="S3866" t="s">
        <v>8316</v>
      </c>
      <c r="T3866">
        <f t="shared" si="307"/>
        <v>129</v>
      </c>
      <c r="U3866">
        <f t="shared" si="308"/>
        <v>60.69</v>
      </c>
    </row>
    <row r="3867" spans="1:21" ht="43.5" x14ac:dyDescent="0.35">
      <c r="A3867">
        <v>3610</v>
      </c>
      <c r="B3867" s="3" t="s">
        <v>3609</v>
      </c>
      <c r="C3867" s="3" t="s">
        <v>7720</v>
      </c>
      <c r="D3867" s="6">
        <v>1000</v>
      </c>
      <c r="E3867" s="8">
        <v>1623</v>
      </c>
      <c r="F3867" t="s">
        <v>8218</v>
      </c>
      <c r="G3867" t="s">
        <v>8224</v>
      </c>
      <c r="H3867" t="s">
        <v>8246</v>
      </c>
      <c r="I3867">
        <v>1439806936</v>
      </c>
      <c r="J3867">
        <v>1437214936</v>
      </c>
      <c r="K3867" s="14">
        <f t="shared" si="305"/>
        <v>42203.432129629626</v>
      </c>
      <c r="L3867" s="13">
        <f t="shared" si="304"/>
        <v>2015</v>
      </c>
      <c r="M3867" s="14">
        <f t="shared" si="306"/>
        <v>42233.432129629626</v>
      </c>
      <c r="N3867" t="b">
        <v>0</v>
      </c>
      <c r="O3867">
        <v>31</v>
      </c>
      <c r="P3867" t="b">
        <v>1</v>
      </c>
      <c r="Q3867" t="s">
        <v>8269</v>
      </c>
      <c r="R3867" s="10" t="s">
        <v>8315</v>
      </c>
      <c r="S3867" t="s">
        <v>8316</v>
      </c>
      <c r="T3867">
        <f t="shared" si="307"/>
        <v>162</v>
      </c>
      <c r="U3867">
        <f t="shared" si="308"/>
        <v>52.35</v>
      </c>
    </row>
    <row r="3868" spans="1:21" ht="29" x14ac:dyDescent="0.35">
      <c r="A3868">
        <v>3595</v>
      </c>
      <c r="B3868" s="3" t="s">
        <v>3594</v>
      </c>
      <c r="C3868" s="3" t="s">
        <v>7705</v>
      </c>
      <c r="D3868" s="6">
        <v>2600</v>
      </c>
      <c r="E3868" s="8">
        <v>3081</v>
      </c>
      <c r="F3868" t="s">
        <v>8218</v>
      </c>
      <c r="G3868" t="s">
        <v>8223</v>
      </c>
      <c r="H3868" t="s">
        <v>8245</v>
      </c>
      <c r="I3868">
        <v>1426229940</v>
      </c>
      <c r="J3868">
        <v>1423959123</v>
      </c>
      <c r="K3868" s="14">
        <f t="shared" si="305"/>
        <v>42050.008368055554</v>
      </c>
      <c r="L3868" s="13">
        <f t="shared" si="304"/>
        <v>2015</v>
      </c>
      <c r="M3868" s="14">
        <f t="shared" si="306"/>
        <v>42076.290972222225</v>
      </c>
      <c r="N3868" t="b">
        <v>0</v>
      </c>
      <c r="O3868">
        <v>62</v>
      </c>
      <c r="P3868" t="b">
        <v>1</v>
      </c>
      <c r="Q3868" t="s">
        <v>8269</v>
      </c>
      <c r="R3868" s="10" t="s">
        <v>8315</v>
      </c>
      <c r="S3868" t="s">
        <v>8316</v>
      </c>
      <c r="T3868">
        <f t="shared" si="307"/>
        <v>119</v>
      </c>
      <c r="U3868">
        <f t="shared" si="308"/>
        <v>49.69</v>
      </c>
    </row>
    <row r="3869" spans="1:21" ht="43.5" x14ac:dyDescent="0.35">
      <c r="A3869">
        <v>4074</v>
      </c>
      <c r="B3869" s="3" t="s">
        <v>4070</v>
      </c>
      <c r="C3869" s="3" t="s">
        <v>8177</v>
      </c>
      <c r="D3869" s="6">
        <v>2750</v>
      </c>
      <c r="E3869" s="8">
        <v>735</v>
      </c>
      <c r="F3869" t="s">
        <v>8220</v>
      </c>
      <c r="G3869" t="s">
        <v>8224</v>
      </c>
      <c r="H3869" t="s">
        <v>8246</v>
      </c>
      <c r="I3869">
        <v>1446732975</v>
      </c>
      <c r="J3869">
        <v>1444137375</v>
      </c>
      <c r="K3869" s="14">
        <f t="shared" si="305"/>
        <v>42283.552951388891</v>
      </c>
      <c r="L3869" s="13">
        <f t="shared" si="304"/>
        <v>2015</v>
      </c>
      <c r="M3869" s="14">
        <f t="shared" si="306"/>
        <v>42313.594618055555</v>
      </c>
      <c r="N3869" t="b">
        <v>0</v>
      </c>
      <c r="O3869">
        <v>21</v>
      </c>
      <c r="P3869" t="b">
        <v>0</v>
      </c>
      <c r="Q3869" t="s">
        <v>8269</v>
      </c>
      <c r="R3869" s="10" t="s">
        <v>8315</v>
      </c>
      <c r="S3869" t="s">
        <v>8316</v>
      </c>
      <c r="T3869">
        <f t="shared" si="307"/>
        <v>27</v>
      </c>
      <c r="U3869">
        <f t="shared" si="308"/>
        <v>35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4">
        <f t="shared" si="305"/>
        <v>41865.659780092588</v>
      </c>
      <c r="L3870" s="13">
        <f t="shared" si="304"/>
        <v>2014</v>
      </c>
      <c r="M3870" s="14">
        <f t="shared" si="306"/>
        <v>41890.659780092588</v>
      </c>
      <c r="N3870" t="b">
        <v>0</v>
      </c>
      <c r="O3870">
        <v>1</v>
      </c>
      <c r="P3870" t="b">
        <v>0</v>
      </c>
      <c r="Q3870" t="s">
        <v>8303</v>
      </c>
      <c r="R3870" s="10" t="s">
        <v>8315</v>
      </c>
      <c r="S3870" t="s">
        <v>8357</v>
      </c>
      <c r="T3870">
        <f t="shared" si="307"/>
        <v>0</v>
      </c>
      <c r="U3870">
        <f t="shared" si="308"/>
        <v>10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4">
        <f t="shared" si="305"/>
        <v>42047.724444444444</v>
      </c>
      <c r="L3871" s="13">
        <f t="shared" si="304"/>
        <v>2015</v>
      </c>
      <c r="M3871" s="14">
        <f t="shared" si="306"/>
        <v>42077.132638888885</v>
      </c>
      <c r="N3871" t="b">
        <v>0</v>
      </c>
      <c r="O3871">
        <v>15</v>
      </c>
      <c r="P3871" t="b">
        <v>0</v>
      </c>
      <c r="Q3871" t="s">
        <v>8303</v>
      </c>
      <c r="R3871" s="10" t="s">
        <v>8315</v>
      </c>
      <c r="S3871" t="s">
        <v>8357</v>
      </c>
      <c r="T3871">
        <f t="shared" si="307"/>
        <v>3</v>
      </c>
      <c r="U3871">
        <f t="shared" si="308"/>
        <v>30.13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4">
        <f t="shared" si="305"/>
        <v>41793.17219907407</v>
      </c>
      <c r="L3872" s="13">
        <f t="shared" si="304"/>
        <v>2014</v>
      </c>
      <c r="M3872" s="14">
        <f t="shared" si="306"/>
        <v>41823.17219907407</v>
      </c>
      <c r="N3872" t="b">
        <v>0</v>
      </c>
      <c r="O3872">
        <v>10</v>
      </c>
      <c r="P3872" t="b">
        <v>0</v>
      </c>
      <c r="Q3872" t="s">
        <v>8303</v>
      </c>
      <c r="R3872" s="10" t="s">
        <v>8315</v>
      </c>
      <c r="S3872" t="s">
        <v>8357</v>
      </c>
      <c r="T3872">
        <f t="shared" si="307"/>
        <v>15</v>
      </c>
      <c r="U3872">
        <f t="shared" si="308"/>
        <v>150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4">
        <f t="shared" si="305"/>
        <v>42763.780671296292</v>
      </c>
      <c r="L3873" s="13">
        <f t="shared" si="304"/>
        <v>2017</v>
      </c>
      <c r="M3873" s="14">
        <f t="shared" si="306"/>
        <v>42823.739004629635</v>
      </c>
      <c r="N3873" t="b">
        <v>0</v>
      </c>
      <c r="O3873">
        <v>3</v>
      </c>
      <c r="P3873" t="b">
        <v>0</v>
      </c>
      <c r="Q3873" t="s">
        <v>8303</v>
      </c>
      <c r="R3873" s="10" t="s">
        <v>8315</v>
      </c>
      <c r="S3873" t="s">
        <v>8357</v>
      </c>
      <c r="T3873">
        <f t="shared" si="307"/>
        <v>3</v>
      </c>
      <c r="U3873">
        <f t="shared" si="308"/>
        <v>13.33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4">
        <f t="shared" si="305"/>
        <v>42180.145787037036</v>
      </c>
      <c r="L3874" s="13">
        <f t="shared" si="304"/>
        <v>2015</v>
      </c>
      <c r="M3874" s="14">
        <f t="shared" si="306"/>
        <v>42230.145787037036</v>
      </c>
      <c r="N3874" t="b">
        <v>0</v>
      </c>
      <c r="O3874">
        <v>0</v>
      </c>
      <c r="P3874" t="b">
        <v>0</v>
      </c>
      <c r="Q3874" t="s">
        <v>8303</v>
      </c>
      <c r="R3874" s="10" t="s">
        <v>8315</v>
      </c>
      <c r="S3874" t="s">
        <v>8357</v>
      </c>
      <c r="T3874">
        <f t="shared" si="307"/>
        <v>0</v>
      </c>
      <c r="U3874">
        <f t="shared" si="308"/>
        <v>0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4">
        <f t="shared" si="305"/>
        <v>42255.696006944447</v>
      </c>
      <c r="L3875" s="13">
        <f t="shared" si="304"/>
        <v>2015</v>
      </c>
      <c r="M3875" s="14">
        <f t="shared" si="306"/>
        <v>42285.696006944447</v>
      </c>
      <c r="N3875" t="b">
        <v>0</v>
      </c>
      <c r="O3875">
        <v>0</v>
      </c>
      <c r="P3875" t="b">
        <v>0</v>
      </c>
      <c r="Q3875" t="s">
        <v>8303</v>
      </c>
      <c r="R3875" s="10" t="s">
        <v>8315</v>
      </c>
      <c r="S3875" t="s">
        <v>8357</v>
      </c>
      <c r="T3875">
        <f t="shared" si="307"/>
        <v>0</v>
      </c>
      <c r="U3875">
        <f t="shared" si="308"/>
        <v>0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4">
        <f t="shared" si="305"/>
        <v>42007.016458333332</v>
      </c>
      <c r="L3876" s="13">
        <f t="shared" si="304"/>
        <v>2015</v>
      </c>
      <c r="M3876" s="14">
        <f t="shared" si="306"/>
        <v>42028.041666666672</v>
      </c>
      <c r="N3876" t="b">
        <v>0</v>
      </c>
      <c r="O3876">
        <v>0</v>
      </c>
      <c r="P3876" t="b">
        <v>0</v>
      </c>
      <c r="Q3876" t="s">
        <v>8303</v>
      </c>
      <c r="R3876" s="10" t="s">
        <v>8315</v>
      </c>
      <c r="S3876" t="s">
        <v>8357</v>
      </c>
      <c r="T3876">
        <f t="shared" si="307"/>
        <v>0</v>
      </c>
      <c r="U3876">
        <f t="shared" si="308"/>
        <v>0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4">
        <f t="shared" si="305"/>
        <v>42615.346817129626</v>
      </c>
      <c r="L3877" s="13">
        <f t="shared" si="304"/>
        <v>2016</v>
      </c>
      <c r="M3877" s="14">
        <f t="shared" si="306"/>
        <v>42616.416666666672</v>
      </c>
      <c r="N3877" t="b">
        <v>0</v>
      </c>
      <c r="O3877">
        <v>0</v>
      </c>
      <c r="P3877" t="b">
        <v>0</v>
      </c>
      <c r="Q3877" t="s">
        <v>8303</v>
      </c>
      <c r="R3877" s="10" t="s">
        <v>8315</v>
      </c>
      <c r="S3877" t="s">
        <v>8357</v>
      </c>
      <c r="T3877">
        <f t="shared" si="307"/>
        <v>0</v>
      </c>
      <c r="U3877">
        <f t="shared" si="308"/>
        <v>0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4">
        <f t="shared" si="305"/>
        <v>42372.624166666668</v>
      </c>
      <c r="L3878" s="13">
        <f t="shared" si="304"/>
        <v>2016</v>
      </c>
      <c r="M3878" s="14">
        <f t="shared" si="306"/>
        <v>42402.624166666668</v>
      </c>
      <c r="N3878" t="b">
        <v>0</v>
      </c>
      <c r="O3878">
        <v>46</v>
      </c>
      <c r="P3878" t="b">
        <v>0</v>
      </c>
      <c r="Q3878" t="s">
        <v>8303</v>
      </c>
      <c r="R3878" s="10" t="s">
        <v>8315</v>
      </c>
      <c r="S3878" t="s">
        <v>8357</v>
      </c>
      <c r="T3878">
        <f t="shared" si="307"/>
        <v>53</v>
      </c>
      <c r="U3878">
        <f t="shared" si="308"/>
        <v>44.76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4">
        <f t="shared" si="305"/>
        <v>42682.67768518519</v>
      </c>
      <c r="L3879" s="13">
        <f t="shared" si="304"/>
        <v>2016</v>
      </c>
      <c r="M3879" s="14">
        <f t="shared" si="306"/>
        <v>42712.67768518519</v>
      </c>
      <c r="N3879" t="b">
        <v>0</v>
      </c>
      <c r="O3879">
        <v>14</v>
      </c>
      <c r="P3879" t="b">
        <v>0</v>
      </c>
      <c r="Q3879" t="s">
        <v>8303</v>
      </c>
      <c r="R3879" s="10" t="s">
        <v>8315</v>
      </c>
      <c r="S3879" t="s">
        <v>8357</v>
      </c>
      <c r="T3879">
        <f t="shared" si="307"/>
        <v>5</v>
      </c>
      <c r="U3879">
        <f t="shared" si="308"/>
        <v>88.64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4">
        <f t="shared" si="305"/>
        <v>42154.818819444445</v>
      </c>
      <c r="L3880" s="13">
        <f t="shared" si="304"/>
        <v>2015</v>
      </c>
      <c r="M3880" s="14">
        <f t="shared" si="306"/>
        <v>42185.165972222225</v>
      </c>
      <c r="N3880" t="b">
        <v>0</v>
      </c>
      <c r="O3880">
        <v>1</v>
      </c>
      <c r="P3880" t="b">
        <v>0</v>
      </c>
      <c r="Q3880" t="s">
        <v>8303</v>
      </c>
      <c r="R3880" s="10" t="s">
        <v>8315</v>
      </c>
      <c r="S3880" t="s">
        <v>8357</v>
      </c>
      <c r="T3880">
        <f t="shared" si="307"/>
        <v>0</v>
      </c>
      <c r="U3880">
        <f t="shared" si="308"/>
        <v>10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4">
        <f t="shared" si="305"/>
        <v>41999.861064814817</v>
      </c>
      <c r="L3881" s="13">
        <f t="shared" si="304"/>
        <v>2014</v>
      </c>
      <c r="M3881" s="14">
        <f t="shared" si="306"/>
        <v>42029.861064814817</v>
      </c>
      <c r="N3881" t="b">
        <v>0</v>
      </c>
      <c r="O3881">
        <v>0</v>
      </c>
      <c r="P3881" t="b">
        <v>0</v>
      </c>
      <c r="Q3881" t="s">
        <v>8303</v>
      </c>
      <c r="R3881" s="10" t="s">
        <v>8315</v>
      </c>
      <c r="S3881" t="s">
        <v>8357</v>
      </c>
      <c r="T3881">
        <f t="shared" si="307"/>
        <v>0</v>
      </c>
      <c r="U3881">
        <f t="shared" si="308"/>
        <v>0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4">
        <f t="shared" si="305"/>
        <v>41815.815046296295</v>
      </c>
      <c r="L3882" s="13">
        <f t="shared" si="304"/>
        <v>2014</v>
      </c>
      <c r="M3882" s="14">
        <f t="shared" si="306"/>
        <v>41850.958333333336</v>
      </c>
      <c r="N3882" t="b">
        <v>0</v>
      </c>
      <c r="O3882">
        <v>17</v>
      </c>
      <c r="P3882" t="b">
        <v>0</v>
      </c>
      <c r="Q3882" t="s">
        <v>8303</v>
      </c>
      <c r="R3882" s="10" t="s">
        <v>8315</v>
      </c>
      <c r="S3882" t="s">
        <v>8357</v>
      </c>
      <c r="T3882">
        <f t="shared" si="307"/>
        <v>13</v>
      </c>
      <c r="U3882">
        <f t="shared" si="308"/>
        <v>57.65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4">
        <f t="shared" si="305"/>
        <v>42756.018506944441</v>
      </c>
      <c r="L3883" s="13">
        <f t="shared" si="304"/>
        <v>2017</v>
      </c>
      <c r="M3883" s="14">
        <f t="shared" si="306"/>
        <v>42786.018506944441</v>
      </c>
      <c r="N3883" t="b">
        <v>0</v>
      </c>
      <c r="O3883">
        <v>1</v>
      </c>
      <c r="P3883" t="b">
        <v>0</v>
      </c>
      <c r="Q3883" t="s">
        <v>8303</v>
      </c>
      <c r="R3883" s="10" t="s">
        <v>8315</v>
      </c>
      <c r="S3883" t="s">
        <v>8357</v>
      </c>
      <c r="T3883">
        <f t="shared" si="307"/>
        <v>5</v>
      </c>
      <c r="U3883">
        <f t="shared" si="308"/>
        <v>25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4">
        <f t="shared" si="305"/>
        <v>42373.983449074076</v>
      </c>
      <c r="L3884" s="13">
        <f t="shared" si="304"/>
        <v>2016</v>
      </c>
      <c r="M3884" s="14">
        <f t="shared" si="306"/>
        <v>42400.960416666669</v>
      </c>
      <c r="N3884" t="b">
        <v>0</v>
      </c>
      <c r="O3884">
        <v>0</v>
      </c>
      <c r="P3884" t="b">
        <v>0</v>
      </c>
      <c r="Q3884" t="s">
        <v>8303</v>
      </c>
      <c r="R3884" s="10" t="s">
        <v>8315</v>
      </c>
      <c r="S3884" t="s">
        <v>8357</v>
      </c>
      <c r="T3884">
        <f t="shared" si="307"/>
        <v>0</v>
      </c>
      <c r="U3884">
        <f t="shared" si="308"/>
        <v>0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4">
        <f t="shared" si="305"/>
        <v>41854.602650462963</v>
      </c>
      <c r="L3885" s="13">
        <f t="shared" si="304"/>
        <v>2014</v>
      </c>
      <c r="M3885" s="14">
        <f t="shared" si="306"/>
        <v>41884.602650462963</v>
      </c>
      <c r="N3885" t="b">
        <v>0</v>
      </c>
      <c r="O3885">
        <v>0</v>
      </c>
      <c r="P3885" t="b">
        <v>0</v>
      </c>
      <c r="Q3885" t="s">
        <v>8303</v>
      </c>
      <c r="R3885" s="10" t="s">
        <v>8315</v>
      </c>
      <c r="S3885" t="s">
        <v>8357</v>
      </c>
      <c r="T3885">
        <f t="shared" si="307"/>
        <v>0</v>
      </c>
      <c r="U3885">
        <f t="shared" si="308"/>
        <v>0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4">
        <f t="shared" si="305"/>
        <v>42065.791574074072</v>
      </c>
      <c r="L3886" s="13">
        <f t="shared" si="304"/>
        <v>2015</v>
      </c>
      <c r="M3886" s="14">
        <f t="shared" si="306"/>
        <v>42090.749907407408</v>
      </c>
      <c r="N3886" t="b">
        <v>0</v>
      </c>
      <c r="O3886">
        <v>0</v>
      </c>
      <c r="P3886" t="b">
        <v>0</v>
      </c>
      <c r="Q3886" t="s">
        <v>8303</v>
      </c>
      <c r="R3886" s="10" t="s">
        <v>8315</v>
      </c>
      <c r="S3886" t="s">
        <v>8357</v>
      </c>
      <c r="T3886">
        <f t="shared" si="307"/>
        <v>0</v>
      </c>
      <c r="U3886">
        <f t="shared" si="308"/>
        <v>0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4">
        <f t="shared" si="305"/>
        <v>42469.951284722221</v>
      </c>
      <c r="L3887" s="13">
        <f t="shared" si="304"/>
        <v>2016</v>
      </c>
      <c r="M3887" s="14">
        <f t="shared" si="306"/>
        <v>42499.951284722221</v>
      </c>
      <c r="N3887" t="b">
        <v>0</v>
      </c>
      <c r="O3887">
        <v>0</v>
      </c>
      <c r="P3887" t="b">
        <v>0</v>
      </c>
      <c r="Q3887" t="s">
        <v>8303</v>
      </c>
      <c r="R3887" s="10" t="s">
        <v>8315</v>
      </c>
      <c r="S3887" t="s">
        <v>8357</v>
      </c>
      <c r="T3887">
        <f t="shared" si="307"/>
        <v>0</v>
      </c>
      <c r="U3887">
        <f t="shared" si="308"/>
        <v>0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4">
        <f t="shared" si="305"/>
        <v>41954.228032407409</v>
      </c>
      <c r="L3888" s="13">
        <f t="shared" si="304"/>
        <v>2014</v>
      </c>
      <c r="M3888" s="14">
        <f t="shared" si="306"/>
        <v>41984.228032407409</v>
      </c>
      <c r="N3888" t="b">
        <v>0</v>
      </c>
      <c r="O3888">
        <v>0</v>
      </c>
      <c r="P3888" t="b">
        <v>0</v>
      </c>
      <c r="Q3888" t="s">
        <v>8303</v>
      </c>
      <c r="R3888" s="10" t="s">
        <v>8315</v>
      </c>
      <c r="S3888" t="s">
        <v>8357</v>
      </c>
      <c r="T3888">
        <f t="shared" si="307"/>
        <v>0</v>
      </c>
      <c r="U3888">
        <f t="shared" si="308"/>
        <v>0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4">
        <f t="shared" si="305"/>
        <v>42079.857974537037</v>
      </c>
      <c r="L3889" s="13">
        <f t="shared" si="304"/>
        <v>2015</v>
      </c>
      <c r="M3889" s="14">
        <f t="shared" si="306"/>
        <v>42125.916666666672</v>
      </c>
      <c r="N3889" t="b">
        <v>0</v>
      </c>
      <c r="O3889">
        <v>2</v>
      </c>
      <c r="P3889" t="b">
        <v>0</v>
      </c>
      <c r="Q3889" t="s">
        <v>8303</v>
      </c>
      <c r="R3889" s="10" t="s">
        <v>8315</v>
      </c>
      <c r="S3889" t="s">
        <v>8357</v>
      </c>
      <c r="T3889">
        <f t="shared" si="307"/>
        <v>2</v>
      </c>
      <c r="U3889">
        <f t="shared" si="308"/>
        <v>17.5</v>
      </c>
    </row>
    <row r="3890" spans="1:21" ht="43.5" x14ac:dyDescent="0.35">
      <c r="A3890">
        <v>3375</v>
      </c>
      <c r="B3890" s="3" t="s">
        <v>3374</v>
      </c>
      <c r="C3890" s="3" t="s">
        <v>7485</v>
      </c>
      <c r="D3890" s="6">
        <v>3000</v>
      </c>
      <c r="E3890" s="8">
        <v>3000</v>
      </c>
      <c r="F3890" t="s">
        <v>8218</v>
      </c>
      <c r="G3890" t="s">
        <v>8224</v>
      </c>
      <c r="H3890" t="s">
        <v>8246</v>
      </c>
      <c r="I3890">
        <v>1400423973</v>
      </c>
      <c r="J3890">
        <v>1399387173</v>
      </c>
      <c r="K3890" s="14">
        <f t="shared" si="305"/>
        <v>41765.610798611109</v>
      </c>
      <c r="L3890" s="13">
        <f t="shared" si="304"/>
        <v>2014</v>
      </c>
      <c r="M3890" s="14">
        <f t="shared" si="306"/>
        <v>41777.610798611109</v>
      </c>
      <c r="N3890" t="b">
        <v>0</v>
      </c>
      <c r="O3890">
        <v>17</v>
      </c>
      <c r="P3890" t="b">
        <v>1</v>
      </c>
      <c r="Q3890" t="s">
        <v>8269</v>
      </c>
      <c r="R3890" s="10" t="s">
        <v>8315</v>
      </c>
      <c r="S3890" t="s">
        <v>8316</v>
      </c>
      <c r="T3890">
        <f t="shared" si="307"/>
        <v>100</v>
      </c>
      <c r="U3890">
        <f t="shared" si="308"/>
        <v>176.47</v>
      </c>
    </row>
    <row r="3891" spans="1:21" ht="58" x14ac:dyDescent="0.35">
      <c r="A3891">
        <v>3744</v>
      </c>
      <c r="B3891" s="3" t="s">
        <v>3741</v>
      </c>
      <c r="C3891" s="3" t="s">
        <v>7854</v>
      </c>
      <c r="D3891" s="6">
        <v>1200</v>
      </c>
      <c r="E3891" s="8">
        <v>0</v>
      </c>
      <c r="F3891" t="s">
        <v>8220</v>
      </c>
      <c r="G3891" t="s">
        <v>8223</v>
      </c>
      <c r="H3891" t="s">
        <v>8245</v>
      </c>
      <c r="I3891">
        <v>1404532740</v>
      </c>
      <c r="J3891">
        <v>1401823952</v>
      </c>
      <c r="K3891" s="14">
        <f t="shared" si="305"/>
        <v>41793.814259259263</v>
      </c>
      <c r="L3891" s="13">
        <f t="shared" si="304"/>
        <v>2014</v>
      </c>
      <c r="M3891" s="14">
        <f t="shared" si="306"/>
        <v>41825.165972222225</v>
      </c>
      <c r="N3891" t="b">
        <v>0</v>
      </c>
      <c r="O3891">
        <v>0</v>
      </c>
      <c r="P3891" t="b">
        <v>0</v>
      </c>
      <c r="Q3891" t="s">
        <v>8269</v>
      </c>
      <c r="R3891" s="10" t="s">
        <v>8315</v>
      </c>
      <c r="S3891" t="s">
        <v>8316</v>
      </c>
      <c r="T3891">
        <f t="shared" si="307"/>
        <v>0</v>
      </c>
      <c r="U3891">
        <f t="shared" si="308"/>
        <v>0</v>
      </c>
    </row>
    <row r="3892" spans="1:21" ht="43.5" x14ac:dyDescent="0.35">
      <c r="A3892">
        <v>3343</v>
      </c>
      <c r="B3892" s="3" t="s">
        <v>3343</v>
      </c>
      <c r="C3892" s="3" t="s">
        <v>7453</v>
      </c>
      <c r="D3892" s="6">
        <v>700</v>
      </c>
      <c r="E3892" s="8">
        <v>1200</v>
      </c>
      <c r="F3892" t="s">
        <v>8218</v>
      </c>
      <c r="G3892" t="s">
        <v>8224</v>
      </c>
      <c r="H3892" t="s">
        <v>8246</v>
      </c>
      <c r="I3892">
        <v>1460553480</v>
      </c>
      <c r="J3892">
        <v>1458770384</v>
      </c>
      <c r="K3892" s="14">
        <f t="shared" si="305"/>
        <v>42452.916481481487</v>
      </c>
      <c r="L3892" s="13">
        <f t="shared" si="304"/>
        <v>2016</v>
      </c>
      <c r="M3892" s="14">
        <f t="shared" si="306"/>
        <v>42473.554166666669</v>
      </c>
      <c r="N3892" t="b">
        <v>0</v>
      </c>
      <c r="O3892">
        <v>23</v>
      </c>
      <c r="P3892" t="b">
        <v>1</v>
      </c>
      <c r="Q3892" t="s">
        <v>8269</v>
      </c>
      <c r="R3892" s="10" t="s">
        <v>8315</v>
      </c>
      <c r="S3892" t="s">
        <v>8316</v>
      </c>
      <c r="T3892">
        <f t="shared" si="307"/>
        <v>171</v>
      </c>
      <c r="U3892">
        <f t="shared" si="308"/>
        <v>52.17</v>
      </c>
    </row>
    <row r="3893" spans="1:21" ht="58" x14ac:dyDescent="0.35">
      <c r="A3893">
        <v>3500</v>
      </c>
      <c r="B3893" s="3" t="s">
        <v>3499</v>
      </c>
      <c r="C3893" s="3" t="s">
        <v>7610</v>
      </c>
      <c r="D3893" s="6">
        <v>1000</v>
      </c>
      <c r="E3893" s="8">
        <v>1063</v>
      </c>
      <c r="F3893" t="s">
        <v>8218</v>
      </c>
      <c r="G3893" t="s">
        <v>8223</v>
      </c>
      <c r="H3893" t="s">
        <v>8245</v>
      </c>
      <c r="I3893">
        <v>1457326740</v>
      </c>
      <c r="J3893">
        <v>1455919438</v>
      </c>
      <c r="K3893" s="14">
        <f t="shared" si="305"/>
        <v>42419.91942129629</v>
      </c>
      <c r="L3893" s="13">
        <f t="shared" si="304"/>
        <v>2016</v>
      </c>
      <c r="M3893" s="14">
        <f t="shared" si="306"/>
        <v>42436.207638888889</v>
      </c>
      <c r="N3893" t="b">
        <v>0</v>
      </c>
      <c r="O3893">
        <v>42</v>
      </c>
      <c r="P3893" t="b">
        <v>1</v>
      </c>
      <c r="Q3893" t="s">
        <v>8269</v>
      </c>
      <c r="R3893" s="10" t="s">
        <v>8315</v>
      </c>
      <c r="S3893" t="s">
        <v>8316</v>
      </c>
      <c r="T3893">
        <f t="shared" si="307"/>
        <v>106</v>
      </c>
      <c r="U3893">
        <f t="shared" si="308"/>
        <v>25.31</v>
      </c>
    </row>
    <row r="3894" spans="1:21" ht="58" x14ac:dyDescent="0.35">
      <c r="A3894">
        <v>3590</v>
      </c>
      <c r="B3894" s="3" t="s">
        <v>3589</v>
      </c>
      <c r="C3894" s="3" t="s">
        <v>7700</v>
      </c>
      <c r="D3894" s="6">
        <v>5000</v>
      </c>
      <c r="E3894" s="8">
        <v>5003</v>
      </c>
      <c r="F3894" t="s">
        <v>8218</v>
      </c>
      <c r="G3894" t="s">
        <v>8224</v>
      </c>
      <c r="H3894" t="s">
        <v>8246</v>
      </c>
      <c r="I3894">
        <v>1413792034</v>
      </c>
      <c r="J3894">
        <v>1411200034</v>
      </c>
      <c r="K3894" s="14">
        <f t="shared" si="305"/>
        <v>41902.333726851852</v>
      </c>
      <c r="L3894" s="13">
        <f t="shared" si="304"/>
        <v>2014</v>
      </c>
      <c r="M3894" s="14">
        <f t="shared" si="306"/>
        <v>41932.333726851852</v>
      </c>
      <c r="N3894" t="b">
        <v>0</v>
      </c>
      <c r="O3894">
        <v>73</v>
      </c>
      <c r="P3894" t="b">
        <v>1</v>
      </c>
      <c r="Q3894" t="s">
        <v>8269</v>
      </c>
      <c r="R3894" s="10" t="s">
        <v>8315</v>
      </c>
      <c r="S3894" t="s">
        <v>8316</v>
      </c>
      <c r="T3894">
        <f t="shared" si="307"/>
        <v>100</v>
      </c>
      <c r="U3894">
        <f t="shared" si="308"/>
        <v>68.53</v>
      </c>
    </row>
    <row r="3895" spans="1:21" ht="58" x14ac:dyDescent="0.35">
      <c r="A3895">
        <v>2793</v>
      </c>
      <c r="B3895" s="3" t="s">
        <v>2793</v>
      </c>
      <c r="C3895" s="3" t="s">
        <v>6903</v>
      </c>
      <c r="D3895" s="6">
        <v>10000</v>
      </c>
      <c r="E3895" s="8">
        <v>11056.75</v>
      </c>
      <c r="F3895" t="s">
        <v>8218</v>
      </c>
      <c r="G3895" t="s">
        <v>8225</v>
      </c>
      <c r="H3895" t="s">
        <v>8247</v>
      </c>
      <c r="I3895">
        <v>1437473005</v>
      </c>
      <c r="J3895">
        <v>1434881005</v>
      </c>
      <c r="K3895" s="14">
        <f t="shared" si="305"/>
        <v>42176.419039351851</v>
      </c>
      <c r="L3895" s="13">
        <f t="shared" si="304"/>
        <v>2015</v>
      </c>
      <c r="M3895" s="14">
        <f t="shared" si="306"/>
        <v>42206.419039351851</v>
      </c>
      <c r="N3895" t="b">
        <v>0</v>
      </c>
      <c r="O3895">
        <v>73</v>
      </c>
      <c r="P3895" t="b">
        <v>1</v>
      </c>
      <c r="Q3895" t="s">
        <v>8269</v>
      </c>
      <c r="R3895" s="10" t="s">
        <v>8315</v>
      </c>
      <c r="S3895" t="s">
        <v>8316</v>
      </c>
      <c r="T3895">
        <f t="shared" si="307"/>
        <v>111</v>
      </c>
      <c r="U3895">
        <f t="shared" si="308"/>
        <v>151.46</v>
      </c>
    </row>
    <row r="3896" spans="1:21" ht="43.5" x14ac:dyDescent="0.35">
      <c r="A3896">
        <v>3246</v>
      </c>
      <c r="B3896" s="3" t="s">
        <v>3246</v>
      </c>
      <c r="C3896" s="3" t="s">
        <v>7356</v>
      </c>
      <c r="D3896" s="6">
        <v>10000</v>
      </c>
      <c r="E3896" s="8">
        <v>11122</v>
      </c>
      <c r="F3896" t="s">
        <v>8218</v>
      </c>
      <c r="G3896" t="s">
        <v>8223</v>
      </c>
      <c r="H3896" t="s">
        <v>8245</v>
      </c>
      <c r="I3896">
        <v>1442030340</v>
      </c>
      <c r="J3896">
        <v>1439551200</v>
      </c>
      <c r="K3896" s="14">
        <f t="shared" si="305"/>
        <v>42230.472222222219</v>
      </c>
      <c r="L3896" s="13">
        <f t="shared" si="304"/>
        <v>2015</v>
      </c>
      <c r="M3896" s="14">
        <f t="shared" si="306"/>
        <v>42259.165972222225</v>
      </c>
      <c r="N3896" t="b">
        <v>1</v>
      </c>
      <c r="O3896">
        <v>193</v>
      </c>
      <c r="P3896" t="b">
        <v>1</v>
      </c>
      <c r="Q3896" t="s">
        <v>8269</v>
      </c>
      <c r="R3896" s="10" t="s">
        <v>8315</v>
      </c>
      <c r="S3896" t="s">
        <v>8316</v>
      </c>
      <c r="T3896">
        <f t="shared" si="307"/>
        <v>111</v>
      </c>
      <c r="U3896">
        <f t="shared" si="308"/>
        <v>57.63</v>
      </c>
    </row>
    <row r="3897" spans="1:21" ht="58" x14ac:dyDescent="0.35">
      <c r="A3897">
        <v>3950</v>
      </c>
      <c r="B3897" s="3" t="s">
        <v>3947</v>
      </c>
      <c r="C3897" s="3" t="s">
        <v>8058</v>
      </c>
      <c r="D3897" s="6">
        <v>4000</v>
      </c>
      <c r="E3897" s="8">
        <v>25</v>
      </c>
      <c r="F3897" t="s">
        <v>8220</v>
      </c>
      <c r="G3897" t="s">
        <v>8223</v>
      </c>
      <c r="H3897" t="s">
        <v>8245</v>
      </c>
      <c r="I3897">
        <v>1460140500</v>
      </c>
      <c r="J3897">
        <v>1457628680</v>
      </c>
      <c r="K3897" s="14">
        <f t="shared" si="305"/>
        <v>42439.702314814815</v>
      </c>
      <c r="L3897" s="13">
        <f t="shared" si="304"/>
        <v>2016</v>
      </c>
      <c r="M3897" s="14">
        <f t="shared" si="306"/>
        <v>42468.774305555555</v>
      </c>
      <c r="N3897" t="b">
        <v>0</v>
      </c>
      <c r="O3897">
        <v>1</v>
      </c>
      <c r="P3897" t="b">
        <v>0</v>
      </c>
      <c r="Q3897" t="s">
        <v>8269</v>
      </c>
      <c r="R3897" s="10" t="s">
        <v>8315</v>
      </c>
      <c r="S3897" t="s">
        <v>8316</v>
      </c>
      <c r="T3897">
        <f t="shared" si="307"/>
        <v>1</v>
      </c>
      <c r="U3897">
        <f t="shared" si="308"/>
        <v>25</v>
      </c>
    </row>
    <row r="3898" spans="1:21" ht="43.5" x14ac:dyDescent="0.35">
      <c r="A3898">
        <v>3913</v>
      </c>
      <c r="B3898" s="3" t="s">
        <v>3910</v>
      </c>
      <c r="C3898" s="3" t="s">
        <v>8021</v>
      </c>
      <c r="D3898" s="6">
        <v>10000</v>
      </c>
      <c r="E3898" s="8">
        <v>1000</v>
      </c>
      <c r="F3898" t="s">
        <v>8220</v>
      </c>
      <c r="G3898" t="s">
        <v>8223</v>
      </c>
      <c r="H3898" t="s">
        <v>8245</v>
      </c>
      <c r="I3898">
        <v>1448863449</v>
      </c>
      <c r="J3898">
        <v>1446267849</v>
      </c>
      <c r="K3898" s="14">
        <f t="shared" si="305"/>
        <v>42308.211215277777</v>
      </c>
      <c r="L3898" s="13">
        <f t="shared" si="304"/>
        <v>2015</v>
      </c>
      <c r="M3898" s="14">
        <f t="shared" si="306"/>
        <v>42338.252881944441</v>
      </c>
      <c r="N3898" t="b">
        <v>0</v>
      </c>
      <c r="O3898">
        <v>7</v>
      </c>
      <c r="P3898" t="b">
        <v>0</v>
      </c>
      <c r="Q3898" t="s">
        <v>8269</v>
      </c>
      <c r="R3898" s="10" t="s">
        <v>8315</v>
      </c>
      <c r="S3898" t="s">
        <v>8316</v>
      </c>
      <c r="T3898">
        <f t="shared" si="307"/>
        <v>10</v>
      </c>
      <c r="U3898">
        <f t="shared" si="308"/>
        <v>142.86000000000001</v>
      </c>
    </row>
    <row r="3899" spans="1:21" ht="43.5" x14ac:dyDescent="0.35">
      <c r="A3899">
        <v>4093</v>
      </c>
      <c r="B3899" s="3" t="s">
        <v>4089</v>
      </c>
      <c r="C3899" s="3" t="s">
        <v>8196</v>
      </c>
      <c r="D3899" s="6">
        <v>2500</v>
      </c>
      <c r="E3899" s="8">
        <v>60</v>
      </c>
      <c r="F3899" t="s">
        <v>8220</v>
      </c>
      <c r="G3899" t="s">
        <v>8224</v>
      </c>
      <c r="H3899" t="s">
        <v>8246</v>
      </c>
      <c r="I3899">
        <v>1440272093</v>
      </c>
      <c r="J3899">
        <v>1435088093</v>
      </c>
      <c r="K3899" s="14">
        <f t="shared" si="305"/>
        <v>42178.815891203703</v>
      </c>
      <c r="L3899" s="13">
        <f t="shared" si="304"/>
        <v>2015</v>
      </c>
      <c r="M3899" s="14">
        <f t="shared" si="306"/>
        <v>42238.815891203703</v>
      </c>
      <c r="N3899" t="b">
        <v>0</v>
      </c>
      <c r="O3899">
        <v>4</v>
      </c>
      <c r="P3899" t="b">
        <v>0</v>
      </c>
      <c r="Q3899" t="s">
        <v>8269</v>
      </c>
      <c r="R3899" s="10" t="s">
        <v>8315</v>
      </c>
      <c r="S3899" t="s">
        <v>8316</v>
      </c>
      <c r="T3899">
        <f t="shared" si="307"/>
        <v>2</v>
      </c>
      <c r="U3899">
        <f t="shared" si="308"/>
        <v>15</v>
      </c>
    </row>
    <row r="3900" spans="1:21" ht="58" x14ac:dyDescent="0.35">
      <c r="A3900">
        <v>3855</v>
      </c>
      <c r="B3900" s="3" t="s">
        <v>3852</v>
      </c>
      <c r="C3900" s="3" t="s">
        <v>7964</v>
      </c>
      <c r="D3900" s="6">
        <v>1000</v>
      </c>
      <c r="E3900" s="8">
        <v>25</v>
      </c>
      <c r="F3900" t="s">
        <v>8220</v>
      </c>
      <c r="G3900" t="s">
        <v>8223</v>
      </c>
      <c r="H3900" t="s">
        <v>8245</v>
      </c>
      <c r="I3900">
        <v>1427408271</v>
      </c>
      <c r="J3900">
        <v>1424819871</v>
      </c>
      <c r="K3900" s="14">
        <f t="shared" si="305"/>
        <v>42059.970729166671</v>
      </c>
      <c r="L3900" s="13">
        <f t="shared" si="304"/>
        <v>2015</v>
      </c>
      <c r="M3900" s="14">
        <f t="shared" si="306"/>
        <v>42089.929062499999</v>
      </c>
      <c r="N3900" t="b">
        <v>0</v>
      </c>
      <c r="O3900">
        <v>1</v>
      </c>
      <c r="P3900" t="b">
        <v>0</v>
      </c>
      <c r="Q3900" t="s">
        <v>8269</v>
      </c>
      <c r="R3900" s="10" t="s">
        <v>8315</v>
      </c>
      <c r="S3900" t="s">
        <v>8316</v>
      </c>
      <c r="T3900">
        <f t="shared" si="307"/>
        <v>3</v>
      </c>
      <c r="U3900">
        <f t="shared" si="308"/>
        <v>25</v>
      </c>
    </row>
    <row r="3901" spans="1:21" ht="43.5" x14ac:dyDescent="0.35">
      <c r="A3901">
        <v>3384</v>
      </c>
      <c r="B3901" s="3" t="s">
        <v>3383</v>
      </c>
      <c r="C3901" s="3" t="s">
        <v>7494</v>
      </c>
      <c r="D3901" s="6">
        <v>6000</v>
      </c>
      <c r="E3901" s="8">
        <v>6000.66</v>
      </c>
      <c r="F3901" t="s">
        <v>8218</v>
      </c>
      <c r="G3901" t="s">
        <v>8223</v>
      </c>
      <c r="H3901" t="s">
        <v>8245</v>
      </c>
      <c r="I3901">
        <v>1448074800</v>
      </c>
      <c r="J3901">
        <v>1444874768</v>
      </c>
      <c r="K3901" s="14">
        <f t="shared" si="305"/>
        <v>42292.087592592594</v>
      </c>
      <c r="L3901" s="13">
        <f t="shared" si="304"/>
        <v>2015</v>
      </c>
      <c r="M3901" s="14">
        <f t="shared" si="306"/>
        <v>42329.125</v>
      </c>
      <c r="N3901" t="b">
        <v>0</v>
      </c>
      <c r="O3901">
        <v>64</v>
      </c>
      <c r="P3901" t="b">
        <v>1</v>
      </c>
      <c r="Q3901" t="s">
        <v>8269</v>
      </c>
      <c r="R3901" s="10" t="s">
        <v>8315</v>
      </c>
      <c r="S3901" t="s">
        <v>8316</v>
      </c>
      <c r="T3901">
        <f t="shared" si="307"/>
        <v>100</v>
      </c>
      <c r="U3901">
        <f t="shared" si="308"/>
        <v>93.76</v>
      </c>
    </row>
    <row r="3902" spans="1:21" ht="58" x14ac:dyDescent="0.35">
      <c r="A3902">
        <v>3695</v>
      </c>
      <c r="B3902" s="3" t="s">
        <v>3692</v>
      </c>
      <c r="C3902" s="3" t="s">
        <v>7805</v>
      </c>
      <c r="D3902" s="6">
        <v>4000</v>
      </c>
      <c r="E3902" s="8">
        <v>4005</v>
      </c>
      <c r="F3902" t="s">
        <v>8218</v>
      </c>
      <c r="G3902" t="s">
        <v>8223</v>
      </c>
      <c r="H3902" t="s">
        <v>8245</v>
      </c>
      <c r="I3902">
        <v>1421009610</v>
      </c>
      <c r="J3902">
        <v>1419281610</v>
      </c>
      <c r="K3902" s="14">
        <f t="shared" si="305"/>
        <v>41995.870486111111</v>
      </c>
      <c r="L3902" s="13">
        <f t="shared" si="304"/>
        <v>2014</v>
      </c>
      <c r="M3902" s="14">
        <f t="shared" si="306"/>
        <v>42015.870486111111</v>
      </c>
      <c r="N3902" t="b">
        <v>0</v>
      </c>
      <c r="O3902">
        <v>33</v>
      </c>
      <c r="P3902" t="b">
        <v>1</v>
      </c>
      <c r="Q3902" t="s">
        <v>8269</v>
      </c>
      <c r="R3902" s="10" t="s">
        <v>8315</v>
      </c>
      <c r="S3902" t="s">
        <v>8316</v>
      </c>
      <c r="T3902">
        <f t="shared" si="307"/>
        <v>100</v>
      </c>
      <c r="U3902">
        <f t="shared" si="308"/>
        <v>121.36</v>
      </c>
    </row>
    <row r="3903" spans="1:21" ht="58" x14ac:dyDescent="0.35">
      <c r="A3903">
        <v>3221</v>
      </c>
      <c r="B3903" s="3" t="s">
        <v>3221</v>
      </c>
      <c r="C3903" s="3" t="s">
        <v>7331</v>
      </c>
      <c r="D3903" s="6">
        <v>4000</v>
      </c>
      <c r="E3903" s="8">
        <v>4137</v>
      </c>
      <c r="F3903" t="s">
        <v>8218</v>
      </c>
      <c r="G3903" t="s">
        <v>8224</v>
      </c>
      <c r="H3903" t="s">
        <v>8246</v>
      </c>
      <c r="I3903">
        <v>1436114603</v>
      </c>
      <c r="J3903">
        <v>1433090603</v>
      </c>
      <c r="K3903" s="14">
        <f t="shared" si="305"/>
        <v>42155.696793981479</v>
      </c>
      <c r="L3903" s="13">
        <f t="shared" si="304"/>
        <v>2015</v>
      </c>
      <c r="M3903" s="14">
        <f t="shared" si="306"/>
        <v>42190.696793981479</v>
      </c>
      <c r="N3903" t="b">
        <v>1</v>
      </c>
      <c r="O3903">
        <v>113</v>
      </c>
      <c r="P3903" t="b">
        <v>1</v>
      </c>
      <c r="Q3903" t="s">
        <v>8269</v>
      </c>
      <c r="R3903" s="10" t="s">
        <v>8315</v>
      </c>
      <c r="S3903" t="s">
        <v>8316</v>
      </c>
      <c r="T3903">
        <f t="shared" si="307"/>
        <v>103</v>
      </c>
      <c r="U3903">
        <f t="shared" si="308"/>
        <v>36.61</v>
      </c>
    </row>
    <row r="3904" spans="1:21" ht="43.5" x14ac:dyDescent="0.35">
      <c r="A3904">
        <v>3565</v>
      </c>
      <c r="B3904" s="3" t="s">
        <v>3564</v>
      </c>
      <c r="C3904" s="3" t="s">
        <v>7675</v>
      </c>
      <c r="D3904" s="6">
        <v>900</v>
      </c>
      <c r="E3904" s="8">
        <v>1175</v>
      </c>
      <c r="F3904" t="s">
        <v>8218</v>
      </c>
      <c r="G3904" t="s">
        <v>8223</v>
      </c>
      <c r="H3904" t="s">
        <v>8245</v>
      </c>
      <c r="I3904">
        <v>1420048208</v>
      </c>
      <c r="J3904">
        <v>1417456208</v>
      </c>
      <c r="K3904" s="14">
        <f t="shared" si="305"/>
        <v>41974.743148148147</v>
      </c>
      <c r="L3904" s="13">
        <f t="shared" si="304"/>
        <v>2014</v>
      </c>
      <c r="M3904" s="14">
        <f t="shared" si="306"/>
        <v>42004.743148148147</v>
      </c>
      <c r="N3904" t="b">
        <v>0</v>
      </c>
      <c r="O3904">
        <v>12</v>
      </c>
      <c r="P3904" t="b">
        <v>1</v>
      </c>
      <c r="Q3904" t="s">
        <v>8269</v>
      </c>
      <c r="R3904" s="10" t="s">
        <v>8315</v>
      </c>
      <c r="S3904" t="s">
        <v>8316</v>
      </c>
      <c r="T3904">
        <f t="shared" si="307"/>
        <v>131</v>
      </c>
      <c r="U3904">
        <f t="shared" si="308"/>
        <v>97.92</v>
      </c>
    </row>
    <row r="3905" spans="1:21" ht="58" x14ac:dyDescent="0.35">
      <c r="A3905">
        <v>4045</v>
      </c>
      <c r="B3905" s="3" t="s">
        <v>4041</v>
      </c>
      <c r="C3905" s="3" t="s">
        <v>8149</v>
      </c>
      <c r="D3905" s="6">
        <v>5000</v>
      </c>
      <c r="E3905" s="8">
        <v>1</v>
      </c>
      <c r="F3905" t="s">
        <v>8220</v>
      </c>
      <c r="G3905" t="s">
        <v>8225</v>
      </c>
      <c r="H3905" t="s">
        <v>8247</v>
      </c>
      <c r="I3905">
        <v>1408596589</v>
      </c>
      <c r="J3905">
        <v>1406004589</v>
      </c>
      <c r="K3905" s="14">
        <f t="shared" si="305"/>
        <v>41842.201261574075</v>
      </c>
      <c r="L3905" s="13">
        <f t="shared" si="304"/>
        <v>2014</v>
      </c>
      <c r="M3905" s="14">
        <f t="shared" si="306"/>
        <v>41872.201261574075</v>
      </c>
      <c r="N3905" t="b">
        <v>0</v>
      </c>
      <c r="O3905">
        <v>1</v>
      </c>
      <c r="P3905" t="b">
        <v>0</v>
      </c>
      <c r="Q3905" t="s">
        <v>8269</v>
      </c>
      <c r="R3905" s="10" t="s">
        <v>8315</v>
      </c>
      <c r="S3905" t="s">
        <v>8316</v>
      </c>
      <c r="T3905">
        <f t="shared" si="307"/>
        <v>0</v>
      </c>
      <c r="U3905">
        <f t="shared" si="308"/>
        <v>1</v>
      </c>
    </row>
    <row r="3906" spans="1:21" ht="43.5" x14ac:dyDescent="0.35">
      <c r="A3906">
        <v>4049</v>
      </c>
      <c r="B3906" s="3" t="s">
        <v>4045</v>
      </c>
      <c r="C3906" s="3" t="s">
        <v>8153</v>
      </c>
      <c r="D3906" s="6">
        <v>20000</v>
      </c>
      <c r="E3906" s="8">
        <v>16</v>
      </c>
      <c r="F3906" t="s">
        <v>8220</v>
      </c>
      <c r="G3906" t="s">
        <v>8223</v>
      </c>
      <c r="H3906" t="s">
        <v>8245</v>
      </c>
      <c r="I3906">
        <v>1436914815</v>
      </c>
      <c r="J3906">
        <v>1434322815</v>
      </c>
      <c r="K3906" s="14">
        <f t="shared" si="305"/>
        <v>42169.958506944444</v>
      </c>
      <c r="L3906" s="13">
        <f t="shared" si="304"/>
        <v>2015</v>
      </c>
      <c r="M3906" s="14">
        <f t="shared" si="306"/>
        <v>42199.958506944444</v>
      </c>
      <c r="N3906" t="b">
        <v>0</v>
      </c>
      <c r="O3906">
        <v>1</v>
      </c>
      <c r="P3906" t="b">
        <v>0</v>
      </c>
      <c r="Q3906" t="s">
        <v>8269</v>
      </c>
      <c r="R3906" s="10" t="s">
        <v>8315</v>
      </c>
      <c r="S3906" t="s">
        <v>8316</v>
      </c>
      <c r="T3906">
        <f t="shared" si="307"/>
        <v>0</v>
      </c>
      <c r="U3906">
        <f t="shared" si="308"/>
        <v>16</v>
      </c>
    </row>
    <row r="3907" spans="1:21" ht="43.5" x14ac:dyDescent="0.35">
      <c r="A3907">
        <v>3275</v>
      </c>
      <c r="B3907" s="3" t="s">
        <v>3275</v>
      </c>
      <c r="C3907" s="3" t="s">
        <v>7385</v>
      </c>
      <c r="D3907" s="6">
        <v>1800</v>
      </c>
      <c r="E3907" s="8">
        <v>1805</v>
      </c>
      <c r="F3907" t="s">
        <v>8218</v>
      </c>
      <c r="G3907" t="s">
        <v>8223</v>
      </c>
      <c r="H3907" t="s">
        <v>8245</v>
      </c>
      <c r="I3907">
        <v>1423456200</v>
      </c>
      <c r="J3907">
        <v>1421183271</v>
      </c>
      <c r="K3907" s="14">
        <f t="shared" si="305"/>
        <v>42017.88045138889</v>
      </c>
      <c r="L3907" s="13">
        <f t="shared" ref="L3907:L3970" si="309">YEAR(K3907)</f>
        <v>2015</v>
      </c>
      <c r="M3907" s="14">
        <f t="shared" si="306"/>
        <v>42044.1875</v>
      </c>
      <c r="N3907" t="b">
        <v>1</v>
      </c>
      <c r="O3907">
        <v>12</v>
      </c>
      <c r="P3907" t="b">
        <v>1</v>
      </c>
      <c r="Q3907" t="s">
        <v>8269</v>
      </c>
      <c r="R3907" s="10" t="s">
        <v>8315</v>
      </c>
      <c r="S3907" t="s">
        <v>8316</v>
      </c>
      <c r="T3907">
        <f t="shared" si="307"/>
        <v>100</v>
      </c>
      <c r="U3907">
        <f t="shared" si="308"/>
        <v>150.41999999999999</v>
      </c>
    </row>
    <row r="3908" spans="1:21" ht="29" x14ac:dyDescent="0.35">
      <c r="A3908">
        <v>3457</v>
      </c>
      <c r="B3908" s="3" t="s">
        <v>3456</v>
      </c>
      <c r="C3908" s="3" t="s">
        <v>7567</v>
      </c>
      <c r="D3908" s="6">
        <v>2000</v>
      </c>
      <c r="E3908" s="8">
        <v>2804</v>
      </c>
      <c r="F3908" t="s">
        <v>8218</v>
      </c>
      <c r="G3908" t="s">
        <v>8223</v>
      </c>
      <c r="H3908" t="s">
        <v>8245</v>
      </c>
      <c r="I3908">
        <v>1423720740</v>
      </c>
      <c r="J3908">
        <v>1421081857</v>
      </c>
      <c r="K3908" s="14">
        <f t="shared" si="305"/>
        <v>42016.706678240742</v>
      </c>
      <c r="L3908" s="13">
        <f t="shared" si="309"/>
        <v>2015</v>
      </c>
      <c r="M3908" s="14">
        <f t="shared" si="306"/>
        <v>42047.249305555553</v>
      </c>
      <c r="N3908" t="b">
        <v>0</v>
      </c>
      <c r="O3908">
        <v>55</v>
      </c>
      <c r="P3908" t="b">
        <v>1</v>
      </c>
      <c r="Q3908" t="s">
        <v>8269</v>
      </c>
      <c r="R3908" s="10" t="s">
        <v>8315</v>
      </c>
      <c r="S3908" t="s">
        <v>8316</v>
      </c>
      <c r="T3908">
        <f t="shared" si="307"/>
        <v>140</v>
      </c>
      <c r="U3908">
        <f t="shared" si="308"/>
        <v>50.98</v>
      </c>
    </row>
    <row r="3909" spans="1:21" ht="43.5" x14ac:dyDescent="0.35">
      <c r="A3909">
        <v>3243</v>
      </c>
      <c r="B3909" s="3" t="s">
        <v>3243</v>
      </c>
      <c r="C3909" s="3" t="s">
        <v>7353</v>
      </c>
      <c r="D3909" s="6">
        <v>8000</v>
      </c>
      <c r="E3909" s="8">
        <v>8227</v>
      </c>
      <c r="F3909" t="s">
        <v>8218</v>
      </c>
      <c r="G3909" t="s">
        <v>8223</v>
      </c>
      <c r="H3909" t="s">
        <v>8245</v>
      </c>
      <c r="I3909">
        <v>1444348800</v>
      </c>
      <c r="J3909">
        <v>1442283562</v>
      </c>
      <c r="K3909" s="14">
        <f t="shared" si="305"/>
        <v>42262.096782407403</v>
      </c>
      <c r="L3909" s="13">
        <f t="shared" si="309"/>
        <v>2015</v>
      </c>
      <c r="M3909" s="14">
        <f t="shared" si="306"/>
        <v>42286</v>
      </c>
      <c r="N3909" t="b">
        <v>1</v>
      </c>
      <c r="O3909">
        <v>71</v>
      </c>
      <c r="P3909" t="b">
        <v>1</v>
      </c>
      <c r="Q3909" t="s">
        <v>8269</v>
      </c>
      <c r="R3909" s="10" t="s">
        <v>8315</v>
      </c>
      <c r="S3909" t="s">
        <v>8316</v>
      </c>
      <c r="T3909">
        <f t="shared" si="307"/>
        <v>103</v>
      </c>
      <c r="U3909">
        <f t="shared" si="308"/>
        <v>115.87</v>
      </c>
    </row>
    <row r="3910" spans="1:21" ht="43.5" x14ac:dyDescent="0.35">
      <c r="A3910">
        <v>3715</v>
      </c>
      <c r="B3910" s="3" t="s">
        <v>3712</v>
      </c>
      <c r="C3910" s="3" t="s">
        <v>7825</v>
      </c>
      <c r="D3910" s="6">
        <v>3500</v>
      </c>
      <c r="E3910" s="8">
        <v>3590</v>
      </c>
      <c r="F3910" t="s">
        <v>8218</v>
      </c>
      <c r="G3910" t="s">
        <v>8224</v>
      </c>
      <c r="H3910" t="s">
        <v>8246</v>
      </c>
      <c r="I3910">
        <v>1427806320</v>
      </c>
      <c r="J3910">
        <v>1422834819</v>
      </c>
      <c r="K3910" s="14">
        <f t="shared" si="305"/>
        <v>42036.995590277773</v>
      </c>
      <c r="L3910" s="13">
        <f t="shared" si="309"/>
        <v>2015</v>
      </c>
      <c r="M3910" s="14">
        <f t="shared" si="306"/>
        <v>42094.536111111112</v>
      </c>
      <c r="N3910" t="b">
        <v>0</v>
      </c>
      <c r="O3910">
        <v>27</v>
      </c>
      <c r="P3910" t="b">
        <v>1</v>
      </c>
      <c r="Q3910" t="s">
        <v>8269</v>
      </c>
      <c r="R3910" s="10" t="s">
        <v>8315</v>
      </c>
      <c r="S3910" t="s">
        <v>8316</v>
      </c>
      <c r="T3910">
        <f t="shared" si="307"/>
        <v>103</v>
      </c>
      <c r="U3910">
        <f t="shared" si="308"/>
        <v>132.96</v>
      </c>
    </row>
    <row r="3911" spans="1:21" ht="43.5" x14ac:dyDescent="0.35">
      <c r="A3911">
        <v>3620</v>
      </c>
      <c r="B3911" s="3" t="s">
        <v>3618</v>
      </c>
      <c r="C3911" s="3" t="s">
        <v>7730</v>
      </c>
      <c r="D3911" s="6">
        <v>10500</v>
      </c>
      <c r="E3911" s="8">
        <v>11045</v>
      </c>
      <c r="F3911" t="s">
        <v>8218</v>
      </c>
      <c r="G3911" t="s">
        <v>8223</v>
      </c>
      <c r="H3911" t="s">
        <v>8245</v>
      </c>
      <c r="I3911">
        <v>1425528000</v>
      </c>
      <c r="J3911">
        <v>1422916261</v>
      </c>
      <c r="K3911" s="14">
        <f t="shared" si="305"/>
        <v>42037.938206018516</v>
      </c>
      <c r="L3911" s="13">
        <f t="shared" si="309"/>
        <v>2015</v>
      </c>
      <c r="M3911" s="14">
        <f t="shared" si="306"/>
        <v>42068.166666666672</v>
      </c>
      <c r="N3911" t="b">
        <v>0</v>
      </c>
      <c r="O3911">
        <v>197</v>
      </c>
      <c r="P3911" t="b">
        <v>1</v>
      </c>
      <c r="Q3911" t="s">
        <v>8269</v>
      </c>
      <c r="R3911" s="10" t="s">
        <v>8315</v>
      </c>
      <c r="S3911" t="s">
        <v>8316</v>
      </c>
      <c r="T3911">
        <f t="shared" si="307"/>
        <v>105</v>
      </c>
      <c r="U3911">
        <f t="shared" si="308"/>
        <v>56.07</v>
      </c>
    </row>
    <row r="3912" spans="1:21" ht="29" x14ac:dyDescent="0.35">
      <c r="A3912">
        <v>3310</v>
      </c>
      <c r="B3912" s="3" t="s">
        <v>3310</v>
      </c>
      <c r="C3912" s="3" t="s">
        <v>7420</v>
      </c>
      <c r="D3912" s="6">
        <v>6500</v>
      </c>
      <c r="E3912" s="8">
        <v>6505</v>
      </c>
      <c r="F3912" t="s">
        <v>8218</v>
      </c>
      <c r="G3912" t="s">
        <v>8223</v>
      </c>
      <c r="H3912" t="s">
        <v>8245</v>
      </c>
      <c r="I3912">
        <v>1444169825</v>
      </c>
      <c r="J3912">
        <v>1441577825</v>
      </c>
      <c r="K3912" s="14">
        <f t="shared" si="305"/>
        <v>42253.928530092591</v>
      </c>
      <c r="L3912" s="13">
        <f t="shared" si="309"/>
        <v>2015</v>
      </c>
      <c r="M3912" s="14">
        <f t="shared" si="306"/>
        <v>42283.928530092591</v>
      </c>
      <c r="N3912" t="b">
        <v>0</v>
      </c>
      <c r="O3912">
        <v>31</v>
      </c>
      <c r="P3912" t="b">
        <v>1</v>
      </c>
      <c r="Q3912" t="s">
        <v>8269</v>
      </c>
      <c r="R3912" s="10" t="s">
        <v>8315</v>
      </c>
      <c r="S3912" t="s">
        <v>8316</v>
      </c>
      <c r="T3912">
        <f t="shared" si="307"/>
        <v>100</v>
      </c>
      <c r="U3912">
        <f t="shared" si="308"/>
        <v>209.84</v>
      </c>
    </row>
    <row r="3913" spans="1:21" ht="43.5" x14ac:dyDescent="0.35">
      <c r="A3913">
        <v>3742</v>
      </c>
      <c r="B3913" s="3" t="s">
        <v>3739</v>
      </c>
      <c r="C3913" s="3" t="s">
        <v>7852</v>
      </c>
      <c r="D3913" s="6">
        <v>5000</v>
      </c>
      <c r="E3913" s="8">
        <v>100</v>
      </c>
      <c r="F3913" t="s">
        <v>8220</v>
      </c>
      <c r="G3913" t="s">
        <v>8223</v>
      </c>
      <c r="H3913" t="s">
        <v>8245</v>
      </c>
      <c r="I3913">
        <v>1409980144</v>
      </c>
      <c r="J3913">
        <v>1407388144</v>
      </c>
      <c r="K3913" s="14">
        <f t="shared" si="305"/>
        <v>41858.214629629627</v>
      </c>
      <c r="L3913" s="13">
        <f t="shared" si="309"/>
        <v>2014</v>
      </c>
      <c r="M3913" s="14">
        <f t="shared" si="306"/>
        <v>41888.214629629627</v>
      </c>
      <c r="N3913" t="b">
        <v>0</v>
      </c>
      <c r="O3913">
        <v>4</v>
      </c>
      <c r="P3913" t="b">
        <v>0</v>
      </c>
      <c r="Q3913" t="s">
        <v>8269</v>
      </c>
      <c r="R3913" s="10" t="s">
        <v>8315</v>
      </c>
      <c r="S3913" t="s">
        <v>8316</v>
      </c>
      <c r="T3913">
        <f t="shared" si="307"/>
        <v>2</v>
      </c>
      <c r="U3913">
        <f t="shared" si="308"/>
        <v>25</v>
      </c>
    </row>
    <row r="3914" spans="1:21" ht="43.5" x14ac:dyDescent="0.35">
      <c r="A3914">
        <v>2856</v>
      </c>
      <c r="B3914" s="3" t="s">
        <v>2856</v>
      </c>
      <c r="C3914" s="3" t="s">
        <v>6966</v>
      </c>
      <c r="D3914" s="6">
        <v>3000</v>
      </c>
      <c r="E3914" s="8">
        <v>146</v>
      </c>
      <c r="F3914" t="s">
        <v>8220</v>
      </c>
      <c r="G3914" t="s">
        <v>8223</v>
      </c>
      <c r="H3914" t="s">
        <v>8245</v>
      </c>
      <c r="I3914">
        <v>1439069640</v>
      </c>
      <c r="J3914">
        <v>1433897647</v>
      </c>
      <c r="K3914" s="14">
        <f t="shared" ref="K3914:K3977" si="310">(((J3914/60)/60)/24)+DATE(1970,1,1)</f>
        <v>42165.037581018521</v>
      </c>
      <c r="L3914" s="13">
        <f t="shared" si="309"/>
        <v>2015</v>
      </c>
      <c r="M3914" s="14">
        <f t="shared" ref="M3914:M3977" si="311">(((I3914/60)/60)/24)+DATE(1970,1,1)</f>
        <v>42224.898611111115</v>
      </c>
      <c r="N3914" t="b">
        <v>0</v>
      </c>
      <c r="O3914">
        <v>6</v>
      </c>
      <c r="P3914" t="b">
        <v>0</v>
      </c>
      <c r="Q3914" t="s">
        <v>8269</v>
      </c>
      <c r="R3914" s="10" t="s">
        <v>8315</v>
      </c>
      <c r="S3914" t="s">
        <v>8316</v>
      </c>
      <c r="T3914">
        <f t="shared" ref="T3914:T3977" si="312">ROUND(E3914/D3914*100,0)</f>
        <v>5</v>
      </c>
      <c r="U3914">
        <f t="shared" ref="U3914:U3977" si="313">IFERROR(ROUND(E3914/O3914,2),0)</f>
        <v>24.33</v>
      </c>
    </row>
    <row r="3915" spans="1:21" ht="43.5" x14ac:dyDescent="0.35">
      <c r="A3915">
        <v>3305</v>
      </c>
      <c r="B3915" s="3" t="s">
        <v>3305</v>
      </c>
      <c r="C3915" s="3" t="s">
        <v>7415</v>
      </c>
      <c r="D3915" s="6">
        <v>4000</v>
      </c>
      <c r="E3915" s="8">
        <v>4081</v>
      </c>
      <c r="F3915" t="s">
        <v>8218</v>
      </c>
      <c r="G3915" t="s">
        <v>8223</v>
      </c>
      <c r="H3915" t="s">
        <v>8245</v>
      </c>
      <c r="I3915">
        <v>1438374748</v>
      </c>
      <c r="J3915">
        <v>1435782748</v>
      </c>
      <c r="K3915" s="14">
        <f t="shared" si="310"/>
        <v>42186.855879629627</v>
      </c>
      <c r="L3915" s="13">
        <f t="shared" si="309"/>
        <v>2015</v>
      </c>
      <c r="M3915" s="14">
        <f t="shared" si="311"/>
        <v>42216.855879629627</v>
      </c>
      <c r="N3915" t="b">
        <v>0</v>
      </c>
      <c r="O3915">
        <v>20</v>
      </c>
      <c r="P3915" t="b">
        <v>1</v>
      </c>
      <c r="Q3915" t="s">
        <v>8269</v>
      </c>
      <c r="R3915" s="10" t="s">
        <v>8315</v>
      </c>
      <c r="S3915" t="s">
        <v>8316</v>
      </c>
      <c r="T3915">
        <f t="shared" si="312"/>
        <v>102</v>
      </c>
      <c r="U3915">
        <f t="shared" si="313"/>
        <v>204.05</v>
      </c>
    </row>
    <row r="3916" spans="1:21" ht="58" x14ac:dyDescent="0.35">
      <c r="A3916">
        <v>3175</v>
      </c>
      <c r="B3916" s="3" t="s">
        <v>3175</v>
      </c>
      <c r="C3916" s="3" t="s">
        <v>7285</v>
      </c>
      <c r="D3916" s="6">
        <v>5000</v>
      </c>
      <c r="E3916" s="8">
        <v>5478</v>
      </c>
      <c r="F3916" t="s">
        <v>8218</v>
      </c>
      <c r="G3916" t="s">
        <v>8223</v>
      </c>
      <c r="H3916" t="s">
        <v>8245</v>
      </c>
      <c r="I3916">
        <v>1297977427</v>
      </c>
      <c r="J3916">
        <v>1292793427</v>
      </c>
      <c r="K3916" s="14">
        <f t="shared" si="310"/>
        <v>40531.886886574073</v>
      </c>
      <c r="L3916" s="13">
        <f t="shared" si="309"/>
        <v>2010</v>
      </c>
      <c r="M3916" s="14">
        <f t="shared" si="311"/>
        <v>40591.886886574073</v>
      </c>
      <c r="N3916" t="b">
        <v>1</v>
      </c>
      <c r="O3916">
        <v>60</v>
      </c>
      <c r="P3916" t="b">
        <v>1</v>
      </c>
      <c r="Q3916" t="s">
        <v>8269</v>
      </c>
      <c r="R3916" s="10" t="s">
        <v>8315</v>
      </c>
      <c r="S3916" t="s">
        <v>8316</v>
      </c>
      <c r="T3916">
        <f t="shared" si="312"/>
        <v>110</v>
      </c>
      <c r="U3916">
        <f t="shared" si="313"/>
        <v>91.3</v>
      </c>
    </row>
    <row r="3917" spans="1:21" ht="43.5" x14ac:dyDescent="0.35">
      <c r="A3917">
        <v>3577</v>
      </c>
      <c r="B3917" s="3" t="s">
        <v>3576</v>
      </c>
      <c r="C3917" s="3" t="s">
        <v>7687</v>
      </c>
      <c r="D3917" s="6">
        <v>600</v>
      </c>
      <c r="E3917" s="8">
        <v>780</v>
      </c>
      <c r="F3917" t="s">
        <v>8218</v>
      </c>
      <c r="G3917" t="s">
        <v>8223</v>
      </c>
      <c r="H3917" t="s">
        <v>8245</v>
      </c>
      <c r="I3917">
        <v>1430029680</v>
      </c>
      <c r="J3917">
        <v>1427741583</v>
      </c>
      <c r="K3917" s="14">
        <f t="shared" si="310"/>
        <v>42093.786840277782</v>
      </c>
      <c r="L3917" s="13">
        <f t="shared" si="309"/>
        <v>2015</v>
      </c>
      <c r="M3917" s="14">
        <f t="shared" si="311"/>
        <v>42120.26944444445</v>
      </c>
      <c r="N3917" t="b">
        <v>0</v>
      </c>
      <c r="O3917">
        <v>27</v>
      </c>
      <c r="P3917" t="b">
        <v>1</v>
      </c>
      <c r="Q3917" t="s">
        <v>8269</v>
      </c>
      <c r="R3917" s="10" t="s">
        <v>8315</v>
      </c>
      <c r="S3917" t="s">
        <v>8316</v>
      </c>
      <c r="T3917">
        <f t="shared" si="312"/>
        <v>130</v>
      </c>
      <c r="U3917">
        <f t="shared" si="313"/>
        <v>28.89</v>
      </c>
    </row>
    <row r="3918" spans="1:21" ht="29" x14ac:dyDescent="0.35">
      <c r="A3918">
        <v>3338</v>
      </c>
      <c r="B3918" s="3" t="s">
        <v>3338</v>
      </c>
      <c r="C3918" s="3" t="s">
        <v>7448</v>
      </c>
      <c r="D3918" s="6">
        <v>15000</v>
      </c>
      <c r="E3918" s="8">
        <v>15327</v>
      </c>
      <c r="F3918" t="s">
        <v>8218</v>
      </c>
      <c r="G3918" t="s">
        <v>8223</v>
      </c>
      <c r="H3918" t="s">
        <v>8245</v>
      </c>
      <c r="I3918">
        <v>1487944080</v>
      </c>
      <c r="J3918">
        <v>1486129680</v>
      </c>
      <c r="K3918" s="14">
        <f t="shared" si="310"/>
        <v>42769.574999999997</v>
      </c>
      <c r="L3918" s="13">
        <f t="shared" si="309"/>
        <v>2017</v>
      </c>
      <c r="M3918" s="14">
        <f t="shared" si="311"/>
        <v>42790.574999999997</v>
      </c>
      <c r="N3918" t="b">
        <v>0</v>
      </c>
      <c r="O3918">
        <v>112</v>
      </c>
      <c r="P3918" t="b">
        <v>1</v>
      </c>
      <c r="Q3918" t="s">
        <v>8269</v>
      </c>
      <c r="R3918" s="10" t="s">
        <v>8315</v>
      </c>
      <c r="S3918" t="s">
        <v>8316</v>
      </c>
      <c r="T3918">
        <f t="shared" si="312"/>
        <v>102</v>
      </c>
      <c r="U3918">
        <f t="shared" si="313"/>
        <v>136.85</v>
      </c>
    </row>
    <row r="3919" spans="1:21" ht="43.5" x14ac:dyDescent="0.35">
      <c r="A3919">
        <v>4040</v>
      </c>
      <c r="B3919" s="3" t="s">
        <v>4036</v>
      </c>
      <c r="C3919" s="3" t="s">
        <v>8144</v>
      </c>
      <c r="D3919" s="6">
        <v>8000</v>
      </c>
      <c r="E3919" s="8">
        <v>2500</v>
      </c>
      <c r="F3919" t="s">
        <v>8220</v>
      </c>
      <c r="G3919" t="s">
        <v>8223</v>
      </c>
      <c r="H3919" t="s">
        <v>8245</v>
      </c>
      <c r="I3919">
        <v>1437188400</v>
      </c>
      <c r="J3919">
        <v>1432100004</v>
      </c>
      <c r="K3919" s="14">
        <f t="shared" si="310"/>
        <v>42144.231527777782</v>
      </c>
      <c r="L3919" s="13">
        <f t="shared" si="309"/>
        <v>2015</v>
      </c>
      <c r="M3919" s="14">
        <f t="shared" si="311"/>
        <v>42203.125</v>
      </c>
      <c r="N3919" t="b">
        <v>0</v>
      </c>
      <c r="O3919">
        <v>2</v>
      </c>
      <c r="P3919" t="b">
        <v>0</v>
      </c>
      <c r="Q3919" t="s">
        <v>8269</v>
      </c>
      <c r="R3919" s="10" t="s">
        <v>8315</v>
      </c>
      <c r="S3919" t="s">
        <v>8316</v>
      </c>
      <c r="T3919">
        <f t="shared" si="312"/>
        <v>31</v>
      </c>
      <c r="U3919">
        <f t="shared" si="313"/>
        <v>1250</v>
      </c>
    </row>
    <row r="3920" spans="1:21" ht="43.5" x14ac:dyDescent="0.35">
      <c r="A3920">
        <v>4028</v>
      </c>
      <c r="B3920" s="3" t="s">
        <v>4024</v>
      </c>
      <c r="C3920" s="3" t="s">
        <v>8133</v>
      </c>
      <c r="D3920" s="6">
        <v>2000</v>
      </c>
      <c r="E3920" s="8">
        <v>561</v>
      </c>
      <c r="F3920" t="s">
        <v>8220</v>
      </c>
      <c r="G3920" t="s">
        <v>8223</v>
      </c>
      <c r="H3920" t="s">
        <v>8245</v>
      </c>
      <c r="I3920">
        <v>1402007500</v>
      </c>
      <c r="J3920">
        <v>1399415500</v>
      </c>
      <c r="K3920" s="14">
        <f t="shared" si="310"/>
        <v>41765.938657407409</v>
      </c>
      <c r="L3920" s="13">
        <f t="shared" si="309"/>
        <v>2014</v>
      </c>
      <c r="M3920" s="14">
        <f t="shared" si="311"/>
        <v>41795.938657407409</v>
      </c>
      <c r="N3920" t="b">
        <v>0</v>
      </c>
      <c r="O3920">
        <v>11</v>
      </c>
      <c r="P3920" t="b">
        <v>0</v>
      </c>
      <c r="Q3920" t="s">
        <v>8269</v>
      </c>
      <c r="R3920" s="10" t="s">
        <v>8315</v>
      </c>
      <c r="S3920" t="s">
        <v>8316</v>
      </c>
      <c r="T3920">
        <f t="shared" si="312"/>
        <v>28</v>
      </c>
      <c r="U3920">
        <f t="shared" si="313"/>
        <v>51</v>
      </c>
    </row>
    <row r="3921" spans="1:21" ht="29" x14ac:dyDescent="0.35">
      <c r="A3921">
        <v>2884</v>
      </c>
      <c r="B3921" s="3" t="s">
        <v>2884</v>
      </c>
      <c r="C3921" s="3" t="s">
        <v>6994</v>
      </c>
      <c r="D3921" s="6">
        <v>45000</v>
      </c>
      <c r="E3921" s="8">
        <v>185</v>
      </c>
      <c r="F3921" t="s">
        <v>8220</v>
      </c>
      <c r="G3921" t="s">
        <v>8223</v>
      </c>
      <c r="H3921" t="s">
        <v>8245</v>
      </c>
      <c r="I3921">
        <v>1417800435</v>
      </c>
      <c r="J3921">
        <v>1415208435</v>
      </c>
      <c r="K3921" s="14">
        <f t="shared" si="310"/>
        <v>41948.727256944447</v>
      </c>
      <c r="L3921" s="13">
        <f t="shared" si="309"/>
        <v>2014</v>
      </c>
      <c r="M3921" s="14">
        <f t="shared" si="311"/>
        <v>41978.727256944447</v>
      </c>
      <c r="N3921" t="b">
        <v>0</v>
      </c>
      <c r="O3921">
        <v>4</v>
      </c>
      <c r="P3921" t="b">
        <v>0</v>
      </c>
      <c r="Q3921" t="s">
        <v>8269</v>
      </c>
      <c r="R3921" s="10" t="s">
        <v>8315</v>
      </c>
      <c r="S3921" t="s">
        <v>8316</v>
      </c>
      <c r="T3921">
        <f t="shared" si="312"/>
        <v>0</v>
      </c>
      <c r="U3921">
        <f t="shared" si="313"/>
        <v>46.25</v>
      </c>
    </row>
    <row r="3922" spans="1:21" ht="29" x14ac:dyDescent="0.35">
      <c r="A3922">
        <v>4035</v>
      </c>
      <c r="B3922" s="3" t="s">
        <v>4031</v>
      </c>
      <c r="C3922" s="3" t="s">
        <v>8140</v>
      </c>
      <c r="D3922" s="6">
        <v>10000</v>
      </c>
      <c r="E3922" s="8">
        <v>3685</v>
      </c>
      <c r="F3922" t="s">
        <v>8220</v>
      </c>
      <c r="G3922" t="s">
        <v>8223</v>
      </c>
      <c r="H3922" t="s">
        <v>8245</v>
      </c>
      <c r="I3922">
        <v>1413925887</v>
      </c>
      <c r="J3922">
        <v>1411333887</v>
      </c>
      <c r="K3922" s="14">
        <f t="shared" si="310"/>
        <v>41903.882951388885</v>
      </c>
      <c r="L3922" s="13">
        <f t="shared" si="309"/>
        <v>2014</v>
      </c>
      <c r="M3922" s="14">
        <f t="shared" si="311"/>
        <v>41933.882951388885</v>
      </c>
      <c r="N3922" t="b">
        <v>0</v>
      </c>
      <c r="O3922">
        <v>25</v>
      </c>
      <c r="P3922" t="b">
        <v>0</v>
      </c>
      <c r="Q3922" t="s">
        <v>8269</v>
      </c>
      <c r="R3922" s="10" t="s">
        <v>8315</v>
      </c>
      <c r="S3922" t="s">
        <v>8316</v>
      </c>
      <c r="T3922">
        <f t="shared" si="312"/>
        <v>37</v>
      </c>
      <c r="U3922">
        <f t="shared" si="313"/>
        <v>147.4</v>
      </c>
    </row>
    <row r="3923" spans="1:21" ht="43.5" x14ac:dyDescent="0.35">
      <c r="A3923">
        <v>3585</v>
      </c>
      <c r="B3923" s="3" t="s">
        <v>3584</v>
      </c>
      <c r="C3923" s="3" t="s">
        <v>7695</v>
      </c>
      <c r="D3923" s="6">
        <v>3400</v>
      </c>
      <c r="E3923" s="8">
        <v>4050</v>
      </c>
      <c r="F3923" t="s">
        <v>8218</v>
      </c>
      <c r="G3923" t="s">
        <v>8223</v>
      </c>
      <c r="H3923" t="s">
        <v>8245</v>
      </c>
      <c r="I3923">
        <v>1419181890</v>
      </c>
      <c r="J3923">
        <v>1416589890</v>
      </c>
      <c r="K3923" s="14">
        <f t="shared" si="310"/>
        <v>41964.716319444444</v>
      </c>
      <c r="L3923" s="13">
        <f t="shared" si="309"/>
        <v>2014</v>
      </c>
      <c r="M3923" s="14">
        <f t="shared" si="311"/>
        <v>41994.716319444444</v>
      </c>
      <c r="N3923" t="b">
        <v>0</v>
      </c>
      <c r="O3923">
        <v>23</v>
      </c>
      <c r="P3923" t="b">
        <v>1</v>
      </c>
      <c r="Q3923" t="s">
        <v>8269</v>
      </c>
      <c r="R3923" s="10" t="s">
        <v>8315</v>
      </c>
      <c r="S3923" t="s">
        <v>8316</v>
      </c>
      <c r="T3923">
        <f t="shared" si="312"/>
        <v>119</v>
      </c>
      <c r="U3923">
        <f t="shared" si="313"/>
        <v>176.09</v>
      </c>
    </row>
    <row r="3924" spans="1:21" ht="43.5" x14ac:dyDescent="0.35">
      <c r="A3924">
        <v>2904</v>
      </c>
      <c r="B3924" s="3" t="s">
        <v>2904</v>
      </c>
      <c r="C3924" s="3" t="s">
        <v>7014</v>
      </c>
      <c r="D3924" s="6">
        <v>1500</v>
      </c>
      <c r="E3924" s="8">
        <v>75</v>
      </c>
      <c r="F3924" t="s">
        <v>8220</v>
      </c>
      <c r="G3924" t="s">
        <v>8224</v>
      </c>
      <c r="H3924" t="s">
        <v>8246</v>
      </c>
      <c r="I3924">
        <v>1415534400</v>
      </c>
      <c r="J3924">
        <v>1414538031</v>
      </c>
      <c r="K3924" s="14">
        <f t="shared" si="310"/>
        <v>41940.967951388891</v>
      </c>
      <c r="L3924" s="13">
        <f t="shared" si="309"/>
        <v>2014</v>
      </c>
      <c r="M3924" s="14">
        <f t="shared" si="311"/>
        <v>41952.5</v>
      </c>
      <c r="N3924" t="b">
        <v>0</v>
      </c>
      <c r="O3924">
        <v>4</v>
      </c>
      <c r="P3924" t="b">
        <v>0</v>
      </c>
      <c r="Q3924" t="s">
        <v>8269</v>
      </c>
      <c r="R3924" s="10" t="s">
        <v>8315</v>
      </c>
      <c r="S3924" t="s">
        <v>8316</v>
      </c>
      <c r="T3924">
        <f t="shared" si="312"/>
        <v>5</v>
      </c>
      <c r="U3924">
        <f t="shared" si="313"/>
        <v>18.75</v>
      </c>
    </row>
    <row r="3925" spans="1:21" ht="43.5" x14ac:dyDescent="0.35">
      <c r="A3925">
        <v>3570</v>
      </c>
      <c r="B3925" s="3" t="s">
        <v>3569</v>
      </c>
      <c r="C3925" s="3" t="s">
        <v>7680</v>
      </c>
      <c r="D3925" s="6">
        <v>2000</v>
      </c>
      <c r="E3925" s="8">
        <v>2287</v>
      </c>
      <c r="F3925" t="s">
        <v>8218</v>
      </c>
      <c r="G3925" t="s">
        <v>8223</v>
      </c>
      <c r="H3925" t="s">
        <v>8245</v>
      </c>
      <c r="I3925">
        <v>1420009200</v>
      </c>
      <c r="J3925">
        <v>1417593483</v>
      </c>
      <c r="K3925" s="14">
        <f t="shared" si="310"/>
        <v>41976.331979166673</v>
      </c>
      <c r="L3925" s="13">
        <f t="shared" si="309"/>
        <v>2014</v>
      </c>
      <c r="M3925" s="14">
        <f t="shared" si="311"/>
        <v>42004.291666666672</v>
      </c>
      <c r="N3925" t="b">
        <v>0</v>
      </c>
      <c r="O3925">
        <v>26</v>
      </c>
      <c r="P3925" t="b">
        <v>1</v>
      </c>
      <c r="Q3925" t="s">
        <v>8269</v>
      </c>
      <c r="R3925" s="10" t="s">
        <v>8315</v>
      </c>
      <c r="S3925" t="s">
        <v>8316</v>
      </c>
      <c r="T3925">
        <f t="shared" si="312"/>
        <v>114</v>
      </c>
      <c r="U3925">
        <f t="shared" si="313"/>
        <v>87.96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4">
        <f t="shared" si="310"/>
        <v>41786.959745370368</v>
      </c>
      <c r="L3926" s="13">
        <f t="shared" si="309"/>
        <v>2014</v>
      </c>
      <c r="M3926" s="14">
        <f t="shared" si="311"/>
        <v>41816.959745370368</v>
      </c>
      <c r="N3926" t="b">
        <v>0</v>
      </c>
      <c r="O3926">
        <v>40</v>
      </c>
      <c r="P3926" t="b">
        <v>0</v>
      </c>
      <c r="Q3926" t="s">
        <v>8269</v>
      </c>
      <c r="R3926" s="10" t="s">
        <v>8315</v>
      </c>
      <c r="S3926" t="s">
        <v>8316</v>
      </c>
      <c r="T3926">
        <f t="shared" si="312"/>
        <v>15</v>
      </c>
      <c r="U3926">
        <f t="shared" si="313"/>
        <v>57.25</v>
      </c>
    </row>
    <row r="3927" spans="1:21" ht="43.5" x14ac:dyDescent="0.35">
      <c r="A3927">
        <v>3299</v>
      </c>
      <c r="B3927" s="3" t="s">
        <v>3299</v>
      </c>
      <c r="C3927" s="3" t="s">
        <v>7409</v>
      </c>
      <c r="D3927" s="6">
        <v>3000</v>
      </c>
      <c r="E3927" s="8">
        <v>3486</v>
      </c>
      <c r="F3927" t="s">
        <v>8218</v>
      </c>
      <c r="G3927" t="s">
        <v>8223</v>
      </c>
      <c r="H3927" t="s">
        <v>8245</v>
      </c>
      <c r="I3927">
        <v>1444860063</v>
      </c>
      <c r="J3927">
        <v>1442268063</v>
      </c>
      <c r="K3927" s="14">
        <f t="shared" si="310"/>
        <v>42261.917395833334</v>
      </c>
      <c r="L3927" s="13">
        <f t="shared" si="309"/>
        <v>2015</v>
      </c>
      <c r="M3927" s="14">
        <f t="shared" si="311"/>
        <v>42291.917395833334</v>
      </c>
      <c r="N3927" t="b">
        <v>0</v>
      </c>
      <c r="O3927">
        <v>63</v>
      </c>
      <c r="P3927" t="b">
        <v>1</v>
      </c>
      <c r="Q3927" t="s">
        <v>8269</v>
      </c>
      <c r="R3927" s="10" t="s">
        <v>8315</v>
      </c>
      <c r="S3927" t="s">
        <v>8316</v>
      </c>
      <c r="T3927">
        <f t="shared" si="312"/>
        <v>116</v>
      </c>
      <c r="U3927">
        <f t="shared" si="313"/>
        <v>55.33</v>
      </c>
    </row>
    <row r="3928" spans="1:21" ht="43.5" x14ac:dyDescent="0.35">
      <c r="A3928">
        <v>3393</v>
      </c>
      <c r="B3928" s="3" t="s">
        <v>3392</v>
      </c>
      <c r="C3928" s="3" t="s">
        <v>7503</v>
      </c>
      <c r="D3928" s="6">
        <v>1500</v>
      </c>
      <c r="E3928" s="8">
        <v>1587</v>
      </c>
      <c r="F3928" t="s">
        <v>8218</v>
      </c>
      <c r="G3928" t="s">
        <v>8223</v>
      </c>
      <c r="H3928" t="s">
        <v>8245</v>
      </c>
      <c r="I3928">
        <v>1415234760</v>
      </c>
      <c r="J3928">
        <v>1413065230</v>
      </c>
      <c r="K3928" s="14">
        <f t="shared" si="310"/>
        <v>41923.921643518523</v>
      </c>
      <c r="L3928" s="13">
        <f t="shared" si="309"/>
        <v>2014</v>
      </c>
      <c r="M3928" s="14">
        <f t="shared" si="311"/>
        <v>41949.031944444447</v>
      </c>
      <c r="N3928" t="b">
        <v>0</v>
      </c>
      <c r="O3928">
        <v>44</v>
      </c>
      <c r="P3928" t="b">
        <v>1</v>
      </c>
      <c r="Q3928" t="s">
        <v>8269</v>
      </c>
      <c r="R3928" s="10" t="s">
        <v>8315</v>
      </c>
      <c r="S3928" t="s">
        <v>8316</v>
      </c>
      <c r="T3928">
        <f t="shared" si="312"/>
        <v>106</v>
      </c>
      <c r="U3928">
        <f t="shared" si="313"/>
        <v>36.07</v>
      </c>
    </row>
    <row r="3929" spans="1:21" ht="43.5" x14ac:dyDescent="0.35">
      <c r="A3929">
        <v>3492</v>
      </c>
      <c r="B3929" s="3" t="s">
        <v>3491</v>
      </c>
      <c r="C3929" s="3" t="s">
        <v>7602</v>
      </c>
      <c r="D3929" s="6">
        <v>3800</v>
      </c>
      <c r="E3929" s="8">
        <v>4000.22</v>
      </c>
      <c r="F3929" t="s">
        <v>8218</v>
      </c>
      <c r="G3929" t="s">
        <v>8223</v>
      </c>
      <c r="H3929" t="s">
        <v>8245</v>
      </c>
      <c r="I3929">
        <v>1445818397</v>
      </c>
      <c r="J3929">
        <v>1442794397</v>
      </c>
      <c r="K3929" s="14">
        <f t="shared" si="310"/>
        <v>42268.009224537032</v>
      </c>
      <c r="L3929" s="13">
        <f t="shared" si="309"/>
        <v>2015</v>
      </c>
      <c r="M3929" s="14">
        <f t="shared" si="311"/>
        <v>42303.009224537032</v>
      </c>
      <c r="N3929" t="b">
        <v>0</v>
      </c>
      <c r="O3929">
        <v>35</v>
      </c>
      <c r="P3929" t="b">
        <v>1</v>
      </c>
      <c r="Q3929" t="s">
        <v>8269</v>
      </c>
      <c r="R3929" s="10" t="s">
        <v>8315</v>
      </c>
      <c r="S3929" t="s">
        <v>8316</v>
      </c>
      <c r="T3929">
        <f t="shared" si="312"/>
        <v>105</v>
      </c>
      <c r="U3929">
        <f t="shared" si="313"/>
        <v>114.29</v>
      </c>
    </row>
    <row r="3930" spans="1:21" ht="43.5" x14ac:dyDescent="0.35">
      <c r="A3930">
        <v>3516</v>
      </c>
      <c r="B3930" s="3" t="s">
        <v>3515</v>
      </c>
      <c r="C3930" s="3" t="s">
        <v>7626</v>
      </c>
      <c r="D3930" s="6">
        <v>2500</v>
      </c>
      <c r="E3930" s="8">
        <v>2500</v>
      </c>
      <c r="F3930" t="s">
        <v>8218</v>
      </c>
      <c r="G3930" t="s">
        <v>8223</v>
      </c>
      <c r="H3930" t="s">
        <v>8245</v>
      </c>
      <c r="I3930">
        <v>1410145200</v>
      </c>
      <c r="J3930">
        <v>1407197670</v>
      </c>
      <c r="K3930" s="14">
        <f t="shared" si="310"/>
        <v>41856.010069444441</v>
      </c>
      <c r="L3930" s="13">
        <f t="shared" si="309"/>
        <v>2014</v>
      </c>
      <c r="M3930" s="14">
        <f t="shared" si="311"/>
        <v>41890.125</v>
      </c>
      <c r="N3930" t="b">
        <v>0</v>
      </c>
      <c r="O3930">
        <v>11</v>
      </c>
      <c r="P3930" t="b">
        <v>1</v>
      </c>
      <c r="Q3930" t="s">
        <v>8269</v>
      </c>
      <c r="R3930" s="10" t="s">
        <v>8315</v>
      </c>
      <c r="S3930" t="s">
        <v>8316</v>
      </c>
      <c r="T3930">
        <f t="shared" si="312"/>
        <v>100</v>
      </c>
      <c r="U3930">
        <f t="shared" si="313"/>
        <v>227.27</v>
      </c>
    </row>
    <row r="3931" spans="1:21" ht="58" x14ac:dyDescent="0.35">
      <c r="A3931">
        <v>4030</v>
      </c>
      <c r="B3931" s="3" t="s">
        <v>4026</v>
      </c>
      <c r="C3931" s="3" t="s">
        <v>8135</v>
      </c>
      <c r="D3931" s="6">
        <v>2500</v>
      </c>
      <c r="E3931" s="8">
        <v>400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s="14">
        <f t="shared" si="310"/>
        <v>42374.655081018514</v>
      </c>
      <c r="L3931" s="13">
        <f t="shared" si="309"/>
        <v>2016</v>
      </c>
      <c r="M3931" s="14">
        <f t="shared" si="311"/>
        <v>42403.784027777772</v>
      </c>
      <c r="N3931" t="b">
        <v>0</v>
      </c>
      <c r="O3931">
        <v>6</v>
      </c>
      <c r="P3931" t="b">
        <v>0</v>
      </c>
      <c r="Q3931" t="s">
        <v>8269</v>
      </c>
      <c r="R3931" s="10" t="s">
        <v>8315</v>
      </c>
      <c r="S3931" t="s">
        <v>8316</v>
      </c>
      <c r="T3931">
        <f t="shared" si="312"/>
        <v>16</v>
      </c>
      <c r="U3931">
        <f t="shared" si="313"/>
        <v>66.67</v>
      </c>
    </row>
    <row r="3932" spans="1:21" ht="43.5" x14ac:dyDescent="0.35">
      <c r="A3932">
        <v>3811</v>
      </c>
      <c r="B3932" s="3" t="s">
        <v>3808</v>
      </c>
      <c r="C3932" s="3" t="s">
        <v>7921</v>
      </c>
      <c r="D3932" s="6">
        <v>250</v>
      </c>
      <c r="E3932" s="8">
        <v>825</v>
      </c>
      <c r="F3932" t="s">
        <v>8218</v>
      </c>
      <c r="G3932" t="s">
        <v>8224</v>
      </c>
      <c r="H3932" t="s">
        <v>8246</v>
      </c>
      <c r="I3932">
        <v>1464692400</v>
      </c>
      <c r="J3932">
        <v>1461769373</v>
      </c>
      <c r="K3932" s="14">
        <f t="shared" si="310"/>
        <v>42487.62700231481</v>
      </c>
      <c r="L3932" s="13">
        <f t="shared" si="309"/>
        <v>2016</v>
      </c>
      <c r="M3932" s="14">
        <f t="shared" si="311"/>
        <v>42521.458333333328</v>
      </c>
      <c r="N3932" t="b">
        <v>0</v>
      </c>
      <c r="O3932">
        <v>19</v>
      </c>
      <c r="P3932" t="b">
        <v>1</v>
      </c>
      <c r="Q3932" t="s">
        <v>8269</v>
      </c>
      <c r="R3932" s="10" t="s">
        <v>8315</v>
      </c>
      <c r="S3932" t="s">
        <v>8316</v>
      </c>
      <c r="T3932">
        <f t="shared" si="312"/>
        <v>330</v>
      </c>
      <c r="U3932">
        <f t="shared" si="313"/>
        <v>43.42</v>
      </c>
    </row>
    <row r="3933" spans="1:21" ht="29" x14ac:dyDescent="0.35">
      <c r="A3933">
        <v>4022</v>
      </c>
      <c r="B3933" s="3" t="s">
        <v>4018</v>
      </c>
      <c r="C3933" s="3" t="s">
        <v>8127</v>
      </c>
      <c r="D3933" s="6">
        <v>18000</v>
      </c>
      <c r="E3933" s="8">
        <v>12521</v>
      </c>
      <c r="F3933" t="s">
        <v>8220</v>
      </c>
      <c r="G3933" t="s">
        <v>8223</v>
      </c>
      <c r="H3933" t="s">
        <v>8245</v>
      </c>
      <c r="I3933">
        <v>1422759240</v>
      </c>
      <c r="J3933">
        <v>1418824867</v>
      </c>
      <c r="K3933" s="14">
        <f t="shared" si="310"/>
        <v>41990.584108796291</v>
      </c>
      <c r="L3933" s="13">
        <f t="shared" si="309"/>
        <v>2014</v>
      </c>
      <c r="M3933" s="14">
        <f t="shared" si="311"/>
        <v>42036.120833333334</v>
      </c>
      <c r="N3933" t="b">
        <v>0</v>
      </c>
      <c r="O3933">
        <v>197</v>
      </c>
      <c r="P3933" t="b">
        <v>0</v>
      </c>
      <c r="Q3933" t="s">
        <v>8269</v>
      </c>
      <c r="R3933" s="10" t="s">
        <v>8315</v>
      </c>
      <c r="S3933" t="s">
        <v>8316</v>
      </c>
      <c r="T3933">
        <f t="shared" si="312"/>
        <v>70</v>
      </c>
      <c r="U3933">
        <f t="shared" si="313"/>
        <v>63.56</v>
      </c>
    </row>
    <row r="3934" spans="1:21" ht="43.5" x14ac:dyDescent="0.35">
      <c r="A3934">
        <v>3251</v>
      </c>
      <c r="B3934" s="3" t="s">
        <v>3251</v>
      </c>
      <c r="C3934" s="3" t="s">
        <v>7361</v>
      </c>
      <c r="D3934" s="6">
        <v>1500</v>
      </c>
      <c r="E3934" s="8">
        <v>1661</v>
      </c>
      <c r="F3934" t="s">
        <v>8218</v>
      </c>
      <c r="G3934" t="s">
        <v>8223</v>
      </c>
      <c r="H3934" t="s">
        <v>8245</v>
      </c>
      <c r="I3934">
        <v>1434907966</v>
      </c>
      <c r="J3934">
        <v>1432315966</v>
      </c>
      <c r="K3934" s="14">
        <f t="shared" si="310"/>
        <v>42146.731087962966</v>
      </c>
      <c r="L3934" s="13">
        <f t="shared" si="309"/>
        <v>2015</v>
      </c>
      <c r="M3934" s="14">
        <f t="shared" si="311"/>
        <v>42176.731087962966</v>
      </c>
      <c r="N3934" t="b">
        <v>1</v>
      </c>
      <c r="O3934">
        <v>20</v>
      </c>
      <c r="P3934" t="b">
        <v>1</v>
      </c>
      <c r="Q3934" t="s">
        <v>8269</v>
      </c>
      <c r="R3934" s="10" t="s">
        <v>8315</v>
      </c>
      <c r="S3934" t="s">
        <v>8316</v>
      </c>
      <c r="T3934">
        <f t="shared" si="312"/>
        <v>111</v>
      </c>
      <c r="U3934">
        <f t="shared" si="313"/>
        <v>83.05</v>
      </c>
    </row>
    <row r="3935" spans="1:21" ht="43.5" x14ac:dyDescent="0.35">
      <c r="A3935">
        <v>4059</v>
      </c>
      <c r="B3935" s="3" t="s">
        <v>4055</v>
      </c>
      <c r="C3935" s="3" t="s">
        <v>8163</v>
      </c>
      <c r="D3935" s="6">
        <v>10000</v>
      </c>
      <c r="E3935" s="8">
        <v>250</v>
      </c>
      <c r="F3935" t="s">
        <v>8220</v>
      </c>
      <c r="G3935" t="s">
        <v>8228</v>
      </c>
      <c r="H3935" t="s">
        <v>8250</v>
      </c>
      <c r="I3935">
        <v>1410836400</v>
      </c>
      <c r="J3935">
        <v>1408116152</v>
      </c>
      <c r="K3935" s="14">
        <f t="shared" si="310"/>
        <v>41866.640648148146</v>
      </c>
      <c r="L3935" s="13">
        <f t="shared" si="309"/>
        <v>2014</v>
      </c>
      <c r="M3935" s="14">
        <f t="shared" si="311"/>
        <v>41898.125</v>
      </c>
      <c r="N3935" t="b">
        <v>0</v>
      </c>
      <c r="O3935">
        <v>7</v>
      </c>
      <c r="P3935" t="b">
        <v>0</v>
      </c>
      <c r="Q3935" t="s">
        <v>8269</v>
      </c>
      <c r="R3935" s="10" t="s">
        <v>8315</v>
      </c>
      <c r="S3935" t="s">
        <v>8316</v>
      </c>
      <c r="T3935">
        <f t="shared" si="312"/>
        <v>3</v>
      </c>
      <c r="U3935">
        <f t="shared" si="313"/>
        <v>35.71</v>
      </c>
    </row>
    <row r="3936" spans="1:21" ht="43.5" x14ac:dyDescent="0.35">
      <c r="A3936">
        <v>4032</v>
      </c>
      <c r="B3936" s="3" t="s">
        <v>4028</v>
      </c>
      <c r="C3936" s="3" t="s">
        <v>8137</v>
      </c>
      <c r="D3936" s="6">
        <v>6048</v>
      </c>
      <c r="E3936" s="8">
        <v>413</v>
      </c>
      <c r="F3936" t="s">
        <v>8220</v>
      </c>
      <c r="G3936" t="s">
        <v>8223</v>
      </c>
      <c r="H3936" t="s">
        <v>8245</v>
      </c>
      <c r="I3936">
        <v>1450211116</v>
      </c>
      <c r="J3936">
        <v>1445023516</v>
      </c>
      <c r="K3936" s="14">
        <f t="shared" si="310"/>
        <v>42293.809212962966</v>
      </c>
      <c r="L3936" s="13">
        <f t="shared" si="309"/>
        <v>2015</v>
      </c>
      <c r="M3936" s="14">
        <f t="shared" si="311"/>
        <v>42353.85087962963</v>
      </c>
      <c r="N3936" t="b">
        <v>0</v>
      </c>
      <c r="O3936">
        <v>7</v>
      </c>
      <c r="P3936" t="b">
        <v>0</v>
      </c>
      <c r="Q3936" t="s">
        <v>8269</v>
      </c>
      <c r="R3936" s="10" t="s">
        <v>8315</v>
      </c>
      <c r="S3936" t="s">
        <v>8316</v>
      </c>
      <c r="T3936">
        <f t="shared" si="312"/>
        <v>7</v>
      </c>
      <c r="U3936">
        <f t="shared" si="313"/>
        <v>59</v>
      </c>
    </row>
    <row r="3937" spans="1:21" ht="58" x14ac:dyDescent="0.35">
      <c r="A3937">
        <v>3165</v>
      </c>
      <c r="B3937" s="3" t="s">
        <v>3165</v>
      </c>
      <c r="C3937" s="3" t="s">
        <v>7275</v>
      </c>
      <c r="D3937" s="6">
        <v>750</v>
      </c>
      <c r="E3937" s="8">
        <v>1220</v>
      </c>
      <c r="F3937" t="s">
        <v>8218</v>
      </c>
      <c r="G3937" t="s">
        <v>8223</v>
      </c>
      <c r="H3937" t="s">
        <v>8245</v>
      </c>
      <c r="I3937">
        <v>1304395140</v>
      </c>
      <c r="J3937">
        <v>1302493760</v>
      </c>
      <c r="K3937" s="14">
        <f t="shared" si="310"/>
        <v>40644.159259259257</v>
      </c>
      <c r="L3937" s="13">
        <f t="shared" si="309"/>
        <v>2011</v>
      </c>
      <c r="M3937" s="14">
        <f t="shared" si="311"/>
        <v>40666.165972222225</v>
      </c>
      <c r="N3937" t="b">
        <v>1</v>
      </c>
      <c r="O3937">
        <v>21</v>
      </c>
      <c r="P3937" t="b">
        <v>1</v>
      </c>
      <c r="Q3937" t="s">
        <v>8269</v>
      </c>
      <c r="R3937" s="10" t="s">
        <v>8315</v>
      </c>
      <c r="S3937" t="s">
        <v>8316</v>
      </c>
      <c r="T3937">
        <f t="shared" si="312"/>
        <v>163</v>
      </c>
      <c r="U3937">
        <f t="shared" si="313"/>
        <v>58.1</v>
      </c>
    </row>
    <row r="3938" spans="1:21" ht="43.5" x14ac:dyDescent="0.35">
      <c r="A3938">
        <v>3448</v>
      </c>
      <c r="B3938" s="3" t="s">
        <v>3447</v>
      </c>
      <c r="C3938" s="3" t="s">
        <v>7558</v>
      </c>
      <c r="D3938" s="6">
        <v>2100</v>
      </c>
      <c r="E3938" s="8">
        <v>2305</v>
      </c>
      <c r="F3938" t="s">
        <v>8218</v>
      </c>
      <c r="G3938" t="s">
        <v>8223</v>
      </c>
      <c r="H3938" t="s">
        <v>8245</v>
      </c>
      <c r="I3938">
        <v>1418784689</v>
      </c>
      <c r="J3938">
        <v>1416192689</v>
      </c>
      <c r="K3938" s="14">
        <f t="shared" si="310"/>
        <v>41960.119085648148</v>
      </c>
      <c r="L3938" s="13">
        <f t="shared" si="309"/>
        <v>2014</v>
      </c>
      <c r="M3938" s="14">
        <f t="shared" si="311"/>
        <v>41990.119085648148</v>
      </c>
      <c r="N3938" t="b">
        <v>0</v>
      </c>
      <c r="O3938">
        <v>45</v>
      </c>
      <c r="P3938" t="b">
        <v>1</v>
      </c>
      <c r="Q3938" t="s">
        <v>8269</v>
      </c>
      <c r="R3938" s="10" t="s">
        <v>8315</v>
      </c>
      <c r="S3938" t="s">
        <v>8316</v>
      </c>
      <c r="T3938">
        <f t="shared" si="312"/>
        <v>110</v>
      </c>
      <c r="U3938">
        <f t="shared" si="313"/>
        <v>51.22</v>
      </c>
    </row>
    <row r="3939" spans="1:21" ht="43.5" x14ac:dyDescent="0.35">
      <c r="A3939">
        <v>3549</v>
      </c>
      <c r="B3939" s="3" t="s">
        <v>3548</v>
      </c>
      <c r="C3939" s="3" t="s">
        <v>7659</v>
      </c>
      <c r="D3939" s="6">
        <v>1000</v>
      </c>
      <c r="E3939" s="8">
        <v>1020</v>
      </c>
      <c r="F3939" t="s">
        <v>8218</v>
      </c>
      <c r="G3939" t="s">
        <v>8224</v>
      </c>
      <c r="H3939" t="s">
        <v>8246</v>
      </c>
      <c r="I3939">
        <v>1441358873</v>
      </c>
      <c r="J3939">
        <v>1438939673</v>
      </c>
      <c r="K3939" s="14">
        <f t="shared" si="310"/>
        <v>42223.394363425927</v>
      </c>
      <c r="L3939" s="13">
        <f t="shared" si="309"/>
        <v>2015</v>
      </c>
      <c r="M3939" s="14">
        <f t="shared" si="311"/>
        <v>42251.394363425927</v>
      </c>
      <c r="N3939" t="b">
        <v>0</v>
      </c>
      <c r="O3939">
        <v>42</v>
      </c>
      <c r="P3939" t="b">
        <v>1</v>
      </c>
      <c r="Q3939" t="s">
        <v>8269</v>
      </c>
      <c r="R3939" s="10" t="s">
        <v>8315</v>
      </c>
      <c r="S3939" t="s">
        <v>8316</v>
      </c>
      <c r="T3939">
        <f t="shared" si="312"/>
        <v>102</v>
      </c>
      <c r="U3939">
        <f t="shared" si="313"/>
        <v>24.29</v>
      </c>
    </row>
    <row r="3940" spans="1:21" ht="58" x14ac:dyDescent="0.35">
      <c r="A3940">
        <v>2825</v>
      </c>
      <c r="B3940" s="3" t="s">
        <v>2825</v>
      </c>
      <c r="C3940" s="3" t="s">
        <v>6935</v>
      </c>
      <c r="D3940" s="6">
        <v>3000</v>
      </c>
      <c r="E3940" s="8">
        <v>3100</v>
      </c>
      <c r="F3940" t="s">
        <v>8218</v>
      </c>
      <c r="G3940" t="s">
        <v>8224</v>
      </c>
      <c r="H3940" t="s">
        <v>8246</v>
      </c>
      <c r="I3940">
        <v>1449255686</v>
      </c>
      <c r="J3940">
        <v>1446663686</v>
      </c>
      <c r="K3940" s="14">
        <f t="shared" si="310"/>
        <v>42312.792662037042</v>
      </c>
      <c r="L3940" s="13">
        <f t="shared" si="309"/>
        <v>2015</v>
      </c>
      <c r="M3940" s="14">
        <f t="shared" si="311"/>
        <v>42342.792662037042</v>
      </c>
      <c r="N3940" t="b">
        <v>0</v>
      </c>
      <c r="O3940">
        <v>51</v>
      </c>
      <c r="P3940" t="b">
        <v>1</v>
      </c>
      <c r="Q3940" t="s">
        <v>8269</v>
      </c>
      <c r="R3940" s="10" t="s">
        <v>8315</v>
      </c>
      <c r="S3940" t="s">
        <v>8316</v>
      </c>
      <c r="T3940">
        <f t="shared" si="312"/>
        <v>103</v>
      </c>
      <c r="U3940">
        <f t="shared" si="313"/>
        <v>60.78</v>
      </c>
    </row>
    <row r="3941" spans="1:21" ht="58" x14ac:dyDescent="0.35">
      <c r="A3941">
        <v>3454</v>
      </c>
      <c r="B3941" s="3" t="s">
        <v>3453</v>
      </c>
      <c r="C3941" s="3" t="s">
        <v>7564</v>
      </c>
      <c r="D3941" s="6">
        <v>700</v>
      </c>
      <c r="E3941" s="8">
        <v>705</v>
      </c>
      <c r="F3941" t="s">
        <v>8218</v>
      </c>
      <c r="G3941" t="s">
        <v>8224</v>
      </c>
      <c r="H3941" t="s">
        <v>8246</v>
      </c>
      <c r="I3941">
        <v>1406825159</v>
      </c>
      <c r="J3941">
        <v>1404233159</v>
      </c>
      <c r="K3941" s="14">
        <f t="shared" si="310"/>
        <v>41821.698599537034</v>
      </c>
      <c r="L3941" s="13">
        <f t="shared" si="309"/>
        <v>2014</v>
      </c>
      <c r="M3941" s="14">
        <f t="shared" si="311"/>
        <v>41851.698599537034</v>
      </c>
      <c r="N3941" t="b">
        <v>0</v>
      </c>
      <c r="O3941">
        <v>21</v>
      </c>
      <c r="P3941" t="b">
        <v>1</v>
      </c>
      <c r="Q3941" t="s">
        <v>8269</v>
      </c>
      <c r="R3941" s="10" t="s">
        <v>8315</v>
      </c>
      <c r="S3941" t="s">
        <v>8316</v>
      </c>
      <c r="T3941">
        <f t="shared" si="312"/>
        <v>101</v>
      </c>
      <c r="U3941">
        <f t="shared" si="313"/>
        <v>33.57</v>
      </c>
    </row>
    <row r="3942" spans="1:21" ht="43.5" x14ac:dyDescent="0.35">
      <c r="A3942">
        <v>1297</v>
      </c>
      <c r="B3942" s="3" t="s">
        <v>1298</v>
      </c>
      <c r="C3942" s="3" t="s">
        <v>5407</v>
      </c>
      <c r="D3942" s="6">
        <v>20000</v>
      </c>
      <c r="E3942" s="8">
        <v>21905</v>
      </c>
      <c r="F3942" t="s">
        <v>8218</v>
      </c>
      <c r="G3942" t="s">
        <v>8223</v>
      </c>
      <c r="H3942" t="s">
        <v>8245</v>
      </c>
      <c r="I3942">
        <v>1462125358</v>
      </c>
      <c r="J3942">
        <v>1459533358</v>
      </c>
      <c r="K3942" s="14">
        <f t="shared" si="310"/>
        <v>42461.747199074074</v>
      </c>
      <c r="L3942" s="13">
        <f t="shared" si="309"/>
        <v>2016</v>
      </c>
      <c r="M3942" s="14">
        <f t="shared" si="311"/>
        <v>42491.747199074074</v>
      </c>
      <c r="N3942" t="b">
        <v>0</v>
      </c>
      <c r="O3942">
        <v>238</v>
      </c>
      <c r="P3942" t="b">
        <v>1</v>
      </c>
      <c r="Q3942" t="s">
        <v>8269</v>
      </c>
      <c r="R3942" s="10" t="s">
        <v>8315</v>
      </c>
      <c r="S3942" t="s">
        <v>8316</v>
      </c>
      <c r="T3942">
        <f t="shared" si="312"/>
        <v>110</v>
      </c>
      <c r="U3942">
        <f t="shared" si="313"/>
        <v>92.04</v>
      </c>
    </row>
    <row r="3943" spans="1:21" ht="43.5" x14ac:dyDescent="0.35">
      <c r="A3943">
        <v>3853</v>
      </c>
      <c r="B3943" s="3" t="s">
        <v>3850</v>
      </c>
      <c r="C3943" s="3" t="s">
        <v>7962</v>
      </c>
      <c r="D3943" s="6">
        <v>100000</v>
      </c>
      <c r="E3943" s="8">
        <v>26</v>
      </c>
      <c r="F3943" t="s">
        <v>8220</v>
      </c>
      <c r="G3943" t="s">
        <v>8223</v>
      </c>
      <c r="H3943" t="s">
        <v>8245</v>
      </c>
      <c r="I3943">
        <v>1409602178</v>
      </c>
      <c r="J3943">
        <v>1406578178</v>
      </c>
      <c r="K3943" s="14">
        <f t="shared" si="310"/>
        <v>41848.84002314815</v>
      </c>
      <c r="L3943" s="13">
        <f t="shared" si="309"/>
        <v>2014</v>
      </c>
      <c r="M3943" s="14">
        <f t="shared" si="311"/>
        <v>41883.84002314815</v>
      </c>
      <c r="N3943" t="b">
        <v>0</v>
      </c>
      <c r="O3943">
        <v>2</v>
      </c>
      <c r="P3943" t="b">
        <v>0</v>
      </c>
      <c r="Q3943" t="s">
        <v>8269</v>
      </c>
      <c r="R3943" s="10" t="s">
        <v>8315</v>
      </c>
      <c r="S3943" t="s">
        <v>8316</v>
      </c>
      <c r="T3943">
        <f t="shared" si="312"/>
        <v>0</v>
      </c>
      <c r="U3943">
        <f t="shared" si="313"/>
        <v>13</v>
      </c>
    </row>
    <row r="3944" spans="1:21" ht="43.5" x14ac:dyDescent="0.35">
      <c r="A3944">
        <v>3344</v>
      </c>
      <c r="B3944" s="3" t="s">
        <v>3344</v>
      </c>
      <c r="C3944" s="3" t="s">
        <v>7454</v>
      </c>
      <c r="D3944" s="6">
        <v>4500</v>
      </c>
      <c r="E3944" s="8">
        <v>4565</v>
      </c>
      <c r="F3944" t="s">
        <v>8218</v>
      </c>
      <c r="G3944" t="s">
        <v>8223</v>
      </c>
      <c r="H3944" t="s">
        <v>8245</v>
      </c>
      <c r="I3944">
        <v>1409374093</v>
      </c>
      <c r="J3944">
        <v>1406782093</v>
      </c>
      <c r="K3944" s="14">
        <f t="shared" si="310"/>
        <v>41851.200150462959</v>
      </c>
      <c r="L3944" s="13">
        <f t="shared" si="309"/>
        <v>2014</v>
      </c>
      <c r="M3944" s="14">
        <f t="shared" si="311"/>
        <v>41881.200150462959</v>
      </c>
      <c r="N3944" t="b">
        <v>0</v>
      </c>
      <c r="O3944">
        <v>40</v>
      </c>
      <c r="P3944" t="b">
        <v>1</v>
      </c>
      <c r="Q3944" t="s">
        <v>8269</v>
      </c>
      <c r="R3944" s="10" t="s">
        <v>8315</v>
      </c>
      <c r="S3944" t="s">
        <v>8316</v>
      </c>
      <c r="T3944">
        <f t="shared" si="312"/>
        <v>101</v>
      </c>
      <c r="U3944">
        <f t="shared" si="313"/>
        <v>114.13</v>
      </c>
    </row>
    <row r="3945" spans="1:21" ht="58" x14ac:dyDescent="0.35">
      <c r="A3945">
        <v>4037</v>
      </c>
      <c r="B3945" s="3" t="s">
        <v>4033</v>
      </c>
      <c r="C3945" s="3" t="s">
        <v>8141</v>
      </c>
      <c r="D3945" s="6">
        <v>700</v>
      </c>
      <c r="E3945" s="8">
        <v>80</v>
      </c>
      <c r="F3945" t="s">
        <v>8220</v>
      </c>
      <c r="G3945" t="s">
        <v>8223</v>
      </c>
      <c r="H3945" t="s">
        <v>8245</v>
      </c>
      <c r="I3945">
        <v>1464099900</v>
      </c>
      <c r="J3945">
        <v>1462585315</v>
      </c>
      <c r="K3945" s="14">
        <f t="shared" si="310"/>
        <v>42497.070775462969</v>
      </c>
      <c r="L3945" s="13">
        <f t="shared" si="309"/>
        <v>2016</v>
      </c>
      <c r="M3945" s="14">
        <f t="shared" si="311"/>
        <v>42514.600694444445</v>
      </c>
      <c r="N3945" t="b">
        <v>0</v>
      </c>
      <c r="O3945">
        <v>2</v>
      </c>
      <c r="P3945" t="b">
        <v>0</v>
      </c>
      <c r="Q3945" t="s">
        <v>8269</v>
      </c>
      <c r="R3945" s="10" t="s">
        <v>8315</v>
      </c>
      <c r="S3945" t="s">
        <v>8316</v>
      </c>
      <c r="T3945">
        <f t="shared" si="312"/>
        <v>11</v>
      </c>
      <c r="U3945">
        <f t="shared" si="313"/>
        <v>40</v>
      </c>
    </row>
    <row r="3946" spans="1:21" ht="43.5" x14ac:dyDescent="0.35">
      <c r="A3946">
        <v>4069</v>
      </c>
      <c r="B3946" s="3" t="s">
        <v>4065</v>
      </c>
      <c r="C3946" s="3" t="s">
        <v>8172</v>
      </c>
      <c r="D3946" s="6">
        <v>1250</v>
      </c>
      <c r="E3946" s="8">
        <v>430</v>
      </c>
      <c r="F3946" t="s">
        <v>8220</v>
      </c>
      <c r="G3946" t="s">
        <v>8224</v>
      </c>
      <c r="H3946" t="s">
        <v>8246</v>
      </c>
      <c r="I3946">
        <v>1425124800</v>
      </c>
      <c r="J3946">
        <v>1421596356</v>
      </c>
      <c r="K3946" s="14">
        <f t="shared" si="310"/>
        <v>42022.661527777775</v>
      </c>
      <c r="L3946" s="13">
        <f t="shared" si="309"/>
        <v>2015</v>
      </c>
      <c r="M3946" s="14">
        <f t="shared" si="311"/>
        <v>42063.5</v>
      </c>
      <c r="N3946" t="b">
        <v>0</v>
      </c>
      <c r="O3946">
        <v>13</v>
      </c>
      <c r="P3946" t="b">
        <v>0</v>
      </c>
      <c r="Q3946" t="s">
        <v>8269</v>
      </c>
      <c r="R3946" s="10" t="s">
        <v>8315</v>
      </c>
      <c r="S3946" t="s">
        <v>8316</v>
      </c>
      <c r="T3946">
        <f t="shared" si="312"/>
        <v>34</v>
      </c>
      <c r="U3946">
        <f t="shared" si="313"/>
        <v>33.08</v>
      </c>
    </row>
    <row r="3947" spans="1:21" ht="43.5" x14ac:dyDescent="0.35">
      <c r="A3947">
        <v>3142</v>
      </c>
      <c r="B3947" s="3" t="s">
        <v>3142</v>
      </c>
      <c r="C3947" s="3" t="s">
        <v>7252</v>
      </c>
      <c r="D3947" s="6">
        <v>2750</v>
      </c>
      <c r="E3947" s="8">
        <v>45</v>
      </c>
      <c r="F3947" t="s">
        <v>8221</v>
      </c>
      <c r="G3947" t="s">
        <v>8224</v>
      </c>
      <c r="H3947" t="s">
        <v>8246</v>
      </c>
      <c r="I3947">
        <v>1489922339</v>
      </c>
      <c r="J3947">
        <v>1487333939</v>
      </c>
      <c r="K3947" s="14">
        <f t="shared" si="310"/>
        <v>42783.513182870374</v>
      </c>
      <c r="L3947" s="13">
        <f t="shared" si="309"/>
        <v>2017</v>
      </c>
      <c r="M3947" s="14">
        <f t="shared" si="311"/>
        <v>42813.471516203703</v>
      </c>
      <c r="N3947" t="b">
        <v>0</v>
      </c>
      <c r="O3947">
        <v>3</v>
      </c>
      <c r="P3947" t="b">
        <v>0</v>
      </c>
      <c r="Q3947" t="s">
        <v>8269</v>
      </c>
      <c r="R3947" s="10" t="s">
        <v>8315</v>
      </c>
      <c r="S3947" t="s">
        <v>8316</v>
      </c>
      <c r="T3947">
        <f t="shared" si="312"/>
        <v>2</v>
      </c>
      <c r="U3947">
        <f t="shared" si="313"/>
        <v>15</v>
      </c>
    </row>
    <row r="3948" spans="1:21" ht="58" x14ac:dyDescent="0.35">
      <c r="A3948">
        <v>2827</v>
      </c>
      <c r="B3948" s="3" t="s">
        <v>2827</v>
      </c>
      <c r="C3948" s="3" t="s">
        <v>6937</v>
      </c>
      <c r="D3948" s="6">
        <v>2000</v>
      </c>
      <c r="E3948" s="8">
        <v>2405</v>
      </c>
      <c r="F3948" t="s">
        <v>8218</v>
      </c>
      <c r="G3948" t="s">
        <v>8223</v>
      </c>
      <c r="H3948" t="s">
        <v>8245</v>
      </c>
      <c r="I3948">
        <v>1464971400</v>
      </c>
      <c r="J3948">
        <v>1462379066</v>
      </c>
      <c r="K3948" s="14">
        <f t="shared" si="310"/>
        <v>42494.683634259258</v>
      </c>
      <c r="L3948" s="13">
        <f t="shared" si="309"/>
        <v>2016</v>
      </c>
      <c r="M3948" s="14">
        <f t="shared" si="311"/>
        <v>42524.6875</v>
      </c>
      <c r="N3948" t="b">
        <v>0</v>
      </c>
      <c r="O3948">
        <v>23</v>
      </c>
      <c r="P3948" t="b">
        <v>1</v>
      </c>
      <c r="Q3948" t="s">
        <v>8269</v>
      </c>
      <c r="R3948" s="10" t="s">
        <v>8315</v>
      </c>
      <c r="S3948" t="s">
        <v>8316</v>
      </c>
      <c r="T3948">
        <f t="shared" si="312"/>
        <v>120</v>
      </c>
      <c r="U3948">
        <f t="shared" si="313"/>
        <v>104.57</v>
      </c>
    </row>
    <row r="3949" spans="1:21" ht="43.5" x14ac:dyDescent="0.35">
      <c r="A3949">
        <v>2804</v>
      </c>
      <c r="B3949" s="3" t="s">
        <v>2804</v>
      </c>
      <c r="C3949" s="3" t="s">
        <v>6914</v>
      </c>
      <c r="D3949" s="6">
        <v>1000</v>
      </c>
      <c r="E3949" s="8">
        <v>1150</v>
      </c>
      <c r="F3949" t="s">
        <v>8218</v>
      </c>
      <c r="G3949" t="s">
        <v>8224</v>
      </c>
      <c r="H3949" t="s">
        <v>8246</v>
      </c>
      <c r="I3949">
        <v>1411987990</v>
      </c>
      <c r="J3949">
        <v>1409395990</v>
      </c>
      <c r="K3949" s="14">
        <f t="shared" si="310"/>
        <v>41881.453587962962</v>
      </c>
      <c r="L3949" s="13">
        <f t="shared" si="309"/>
        <v>2014</v>
      </c>
      <c r="M3949" s="14">
        <f t="shared" si="311"/>
        <v>41911.453587962962</v>
      </c>
      <c r="N3949" t="b">
        <v>0</v>
      </c>
      <c r="O3949">
        <v>23</v>
      </c>
      <c r="P3949" t="b">
        <v>1</v>
      </c>
      <c r="Q3949" t="s">
        <v>8269</v>
      </c>
      <c r="R3949" s="10" t="s">
        <v>8315</v>
      </c>
      <c r="S3949" t="s">
        <v>8316</v>
      </c>
      <c r="T3949">
        <f t="shared" si="312"/>
        <v>115</v>
      </c>
      <c r="U3949">
        <f t="shared" si="313"/>
        <v>50</v>
      </c>
    </row>
    <row r="3950" spans="1:21" ht="29" x14ac:dyDescent="0.35">
      <c r="A3950">
        <v>3564</v>
      </c>
      <c r="B3950" s="3" t="s">
        <v>3563</v>
      </c>
      <c r="C3950" s="3" t="s">
        <v>7674</v>
      </c>
      <c r="D3950" s="6">
        <v>1000</v>
      </c>
      <c r="E3950" s="8">
        <v>1005</v>
      </c>
      <c r="F3950" t="s">
        <v>8218</v>
      </c>
      <c r="G3950" t="s">
        <v>8224</v>
      </c>
      <c r="H3950" t="s">
        <v>8246</v>
      </c>
      <c r="I3950">
        <v>1444060800</v>
      </c>
      <c r="J3950">
        <v>1440082649</v>
      </c>
      <c r="K3950" s="14">
        <f t="shared" si="310"/>
        <v>42236.623252314821</v>
      </c>
      <c r="L3950" s="13">
        <f t="shared" si="309"/>
        <v>2015</v>
      </c>
      <c r="M3950" s="14">
        <f t="shared" si="311"/>
        <v>42282.666666666672</v>
      </c>
      <c r="N3950" t="b">
        <v>0</v>
      </c>
      <c r="O3950">
        <v>17</v>
      </c>
      <c r="P3950" t="b">
        <v>1</v>
      </c>
      <c r="Q3950" t="s">
        <v>8269</v>
      </c>
      <c r="R3950" s="10" t="s">
        <v>8315</v>
      </c>
      <c r="S3950" t="s">
        <v>8316</v>
      </c>
      <c r="T3950">
        <f t="shared" si="312"/>
        <v>101</v>
      </c>
      <c r="U3950">
        <f t="shared" si="313"/>
        <v>59.12</v>
      </c>
    </row>
    <row r="3951" spans="1:21" ht="58" x14ac:dyDescent="0.35">
      <c r="A3951">
        <v>3379</v>
      </c>
      <c r="B3951" s="3" t="s">
        <v>3378</v>
      </c>
      <c r="C3951" s="3" t="s">
        <v>7489</v>
      </c>
      <c r="D3951" s="6">
        <v>2000</v>
      </c>
      <c r="E3951" s="8">
        <v>2073</v>
      </c>
      <c r="F3951" t="s">
        <v>8218</v>
      </c>
      <c r="G3951" t="s">
        <v>8224</v>
      </c>
      <c r="H3951" t="s">
        <v>8246</v>
      </c>
      <c r="I3951">
        <v>1440630000</v>
      </c>
      <c r="J3951">
        <v>1439122800</v>
      </c>
      <c r="K3951" s="14">
        <f t="shared" si="310"/>
        <v>42225.513888888891</v>
      </c>
      <c r="L3951" s="13">
        <f t="shared" si="309"/>
        <v>2015</v>
      </c>
      <c r="M3951" s="14">
        <f t="shared" si="311"/>
        <v>42242.958333333328</v>
      </c>
      <c r="N3951" t="b">
        <v>0</v>
      </c>
      <c r="O3951">
        <v>38</v>
      </c>
      <c r="P3951" t="b">
        <v>1</v>
      </c>
      <c r="Q3951" t="s">
        <v>8269</v>
      </c>
      <c r="R3951" s="10" t="s">
        <v>8315</v>
      </c>
      <c r="S3951" t="s">
        <v>8316</v>
      </c>
      <c r="T3951">
        <f t="shared" si="312"/>
        <v>104</v>
      </c>
      <c r="U3951">
        <f t="shared" si="313"/>
        <v>54.55</v>
      </c>
    </row>
    <row r="3952" spans="1:21" ht="43.5" x14ac:dyDescent="0.35">
      <c r="A3952">
        <v>3731</v>
      </c>
      <c r="B3952" s="3" t="s">
        <v>3728</v>
      </c>
      <c r="C3952" s="3" t="s">
        <v>7841</v>
      </c>
      <c r="D3952" s="6">
        <v>5500</v>
      </c>
      <c r="E3952" s="8">
        <v>620</v>
      </c>
      <c r="F3952" t="s">
        <v>8220</v>
      </c>
      <c r="G3952" t="s">
        <v>8223</v>
      </c>
      <c r="H3952" t="s">
        <v>8245</v>
      </c>
      <c r="I3952">
        <v>1420860180</v>
      </c>
      <c r="J3952">
        <v>1418234646</v>
      </c>
      <c r="K3952" s="14">
        <f t="shared" si="310"/>
        <v>41983.752847222218</v>
      </c>
      <c r="L3952" s="13">
        <f t="shared" si="309"/>
        <v>2014</v>
      </c>
      <c r="M3952" s="14">
        <f t="shared" si="311"/>
        <v>42014.140972222223</v>
      </c>
      <c r="N3952" t="b">
        <v>0</v>
      </c>
      <c r="O3952">
        <v>12</v>
      </c>
      <c r="P3952" t="b">
        <v>0</v>
      </c>
      <c r="Q3952" t="s">
        <v>8269</v>
      </c>
      <c r="R3952" s="10" t="s">
        <v>8315</v>
      </c>
      <c r="S3952" t="s">
        <v>8316</v>
      </c>
      <c r="T3952">
        <f t="shared" si="312"/>
        <v>11</v>
      </c>
      <c r="U3952">
        <f t="shared" si="313"/>
        <v>51.67</v>
      </c>
    </row>
    <row r="3953" spans="1:21" x14ac:dyDescent="0.35">
      <c r="A3953">
        <v>3531</v>
      </c>
      <c r="B3953" s="3" t="s">
        <v>3530</v>
      </c>
      <c r="C3953" s="3" t="s">
        <v>7641</v>
      </c>
      <c r="D3953" s="6">
        <v>1000</v>
      </c>
      <c r="E3953" s="8">
        <v>1280</v>
      </c>
      <c r="F3953" t="s">
        <v>8218</v>
      </c>
      <c r="G3953" t="s">
        <v>8223</v>
      </c>
      <c r="H3953" t="s">
        <v>8245</v>
      </c>
      <c r="I3953">
        <v>1467301334</v>
      </c>
      <c r="J3953">
        <v>1464709334</v>
      </c>
      <c r="K3953" s="14">
        <f t="shared" si="310"/>
        <v>42521.654328703706</v>
      </c>
      <c r="L3953" s="13">
        <f t="shared" si="309"/>
        <v>2016</v>
      </c>
      <c r="M3953" s="14">
        <f t="shared" si="311"/>
        <v>42551.654328703706</v>
      </c>
      <c r="N3953" t="b">
        <v>0</v>
      </c>
      <c r="O3953">
        <v>26</v>
      </c>
      <c r="P3953" t="b">
        <v>1</v>
      </c>
      <c r="Q3953" t="s">
        <v>8269</v>
      </c>
      <c r="R3953" s="10" t="s">
        <v>8315</v>
      </c>
      <c r="S3953" t="s">
        <v>8316</v>
      </c>
      <c r="T3953">
        <f t="shared" si="312"/>
        <v>128</v>
      </c>
      <c r="U3953">
        <f t="shared" si="313"/>
        <v>49.23</v>
      </c>
    </row>
    <row r="3954" spans="1:21" ht="43.5" x14ac:dyDescent="0.35">
      <c r="A3954">
        <v>3307</v>
      </c>
      <c r="B3954" s="3" t="s">
        <v>3307</v>
      </c>
      <c r="C3954" s="3" t="s">
        <v>7417</v>
      </c>
      <c r="D3954" s="6">
        <v>1000</v>
      </c>
      <c r="E3954" s="8">
        <v>1066.8</v>
      </c>
      <c r="F3954" t="s">
        <v>8218</v>
      </c>
      <c r="G3954" t="s">
        <v>8223</v>
      </c>
      <c r="H3954" t="s">
        <v>8245</v>
      </c>
      <c r="I3954">
        <v>1463275339</v>
      </c>
      <c r="J3954">
        <v>1460683339</v>
      </c>
      <c r="K3954" s="14">
        <f t="shared" si="310"/>
        <v>42475.057164351849</v>
      </c>
      <c r="L3954" s="13">
        <f t="shared" si="309"/>
        <v>2016</v>
      </c>
      <c r="M3954" s="14">
        <f t="shared" si="311"/>
        <v>42505.057164351849</v>
      </c>
      <c r="N3954" t="b">
        <v>0</v>
      </c>
      <c r="O3954">
        <v>20</v>
      </c>
      <c r="P3954" t="b">
        <v>1</v>
      </c>
      <c r="Q3954" t="s">
        <v>8269</v>
      </c>
      <c r="R3954" s="10" t="s">
        <v>8315</v>
      </c>
      <c r="S3954" t="s">
        <v>8316</v>
      </c>
      <c r="T3954">
        <f t="shared" si="312"/>
        <v>107</v>
      </c>
      <c r="U3954">
        <f t="shared" si="313"/>
        <v>53.34</v>
      </c>
    </row>
    <row r="3955" spans="1:21" ht="58" x14ac:dyDescent="0.35">
      <c r="A3955">
        <v>3898</v>
      </c>
      <c r="B3955" s="3" t="s">
        <v>3895</v>
      </c>
      <c r="C3955" s="3" t="s">
        <v>8006</v>
      </c>
      <c r="D3955" s="6">
        <v>2500</v>
      </c>
      <c r="E3955" s="8">
        <v>814</v>
      </c>
      <c r="F3955" t="s">
        <v>8220</v>
      </c>
      <c r="G3955" t="s">
        <v>8224</v>
      </c>
      <c r="H3955" t="s">
        <v>8246</v>
      </c>
      <c r="I3955">
        <v>1439827200</v>
      </c>
      <c r="J3955">
        <v>1436355270</v>
      </c>
      <c r="K3955" s="14">
        <f t="shared" si="310"/>
        <v>42193.482291666667</v>
      </c>
      <c r="L3955" s="13">
        <f t="shared" si="309"/>
        <v>2015</v>
      </c>
      <c r="M3955" s="14">
        <f t="shared" si="311"/>
        <v>42233.666666666672</v>
      </c>
      <c r="N3955" t="b">
        <v>0</v>
      </c>
      <c r="O3955">
        <v>16</v>
      </c>
      <c r="P3955" t="b">
        <v>0</v>
      </c>
      <c r="Q3955" t="s">
        <v>8269</v>
      </c>
      <c r="R3955" s="10" t="s">
        <v>8315</v>
      </c>
      <c r="S3955" t="s">
        <v>8316</v>
      </c>
      <c r="T3955">
        <f t="shared" si="312"/>
        <v>33</v>
      </c>
      <c r="U3955">
        <f t="shared" si="313"/>
        <v>50.88</v>
      </c>
    </row>
    <row r="3956" spans="1:21" ht="43.5" x14ac:dyDescent="0.35">
      <c r="A3956">
        <v>4017</v>
      </c>
      <c r="B3956" s="3" t="s">
        <v>4013</v>
      </c>
      <c r="C3956" s="3" t="s">
        <v>8122</v>
      </c>
      <c r="D3956" s="6">
        <v>10000</v>
      </c>
      <c r="E3956" s="8">
        <v>105</v>
      </c>
      <c r="F3956" t="s">
        <v>8220</v>
      </c>
      <c r="G3956" t="s">
        <v>8223</v>
      </c>
      <c r="H3956" t="s">
        <v>8245</v>
      </c>
      <c r="I3956">
        <v>1409846874</v>
      </c>
      <c r="J3956">
        <v>1407254874</v>
      </c>
      <c r="K3956" s="14">
        <f t="shared" si="310"/>
        <v>41856.672152777777</v>
      </c>
      <c r="L3956" s="13">
        <f t="shared" si="309"/>
        <v>2014</v>
      </c>
      <c r="M3956" s="14">
        <f t="shared" si="311"/>
        <v>41886.672152777777</v>
      </c>
      <c r="N3956" t="b">
        <v>0</v>
      </c>
      <c r="O3956">
        <v>2</v>
      </c>
      <c r="P3956" t="b">
        <v>0</v>
      </c>
      <c r="Q3956" t="s">
        <v>8269</v>
      </c>
      <c r="R3956" s="10" t="s">
        <v>8315</v>
      </c>
      <c r="S3956" t="s">
        <v>8316</v>
      </c>
      <c r="T3956">
        <f t="shared" si="312"/>
        <v>1</v>
      </c>
      <c r="U3956">
        <f t="shared" si="313"/>
        <v>52.5</v>
      </c>
    </row>
    <row r="3957" spans="1:21" ht="43.5" x14ac:dyDescent="0.35">
      <c r="A3957">
        <v>2824</v>
      </c>
      <c r="B3957" s="3" t="s">
        <v>2824</v>
      </c>
      <c r="C3957" s="3" t="s">
        <v>6934</v>
      </c>
      <c r="D3957" s="6">
        <v>650</v>
      </c>
      <c r="E3957" s="8">
        <v>760</v>
      </c>
      <c r="F3957" t="s">
        <v>8218</v>
      </c>
      <c r="G3957" t="s">
        <v>8223</v>
      </c>
      <c r="H3957" t="s">
        <v>8245</v>
      </c>
      <c r="I3957">
        <v>1434159780</v>
      </c>
      <c r="J3957">
        <v>1431412196</v>
      </c>
      <c r="K3957" s="14">
        <f t="shared" si="310"/>
        <v>42136.270787037036</v>
      </c>
      <c r="L3957" s="13">
        <f t="shared" si="309"/>
        <v>2015</v>
      </c>
      <c r="M3957" s="14">
        <f t="shared" si="311"/>
        <v>42168.071527777778</v>
      </c>
      <c r="N3957" t="b">
        <v>0</v>
      </c>
      <c r="O3957">
        <v>15</v>
      </c>
      <c r="P3957" t="b">
        <v>1</v>
      </c>
      <c r="Q3957" t="s">
        <v>8269</v>
      </c>
      <c r="R3957" s="10" t="s">
        <v>8315</v>
      </c>
      <c r="S3957" t="s">
        <v>8316</v>
      </c>
      <c r="T3957">
        <f t="shared" si="312"/>
        <v>117</v>
      </c>
      <c r="U3957">
        <f t="shared" si="313"/>
        <v>50.67</v>
      </c>
    </row>
    <row r="3958" spans="1:21" ht="43.5" x14ac:dyDescent="0.35">
      <c r="A3958">
        <v>3709</v>
      </c>
      <c r="B3958" s="3" t="s">
        <v>3706</v>
      </c>
      <c r="C3958" s="3" t="s">
        <v>7819</v>
      </c>
      <c r="D3958" s="6">
        <v>1000</v>
      </c>
      <c r="E3958" s="8">
        <v>1082.5</v>
      </c>
      <c r="F3958" t="s">
        <v>8218</v>
      </c>
      <c r="G3958" t="s">
        <v>8224</v>
      </c>
      <c r="H3958" t="s">
        <v>8246</v>
      </c>
      <c r="I3958">
        <v>1403715546</v>
      </c>
      <c r="J3958">
        <v>1401123546</v>
      </c>
      <c r="K3958" s="14">
        <f t="shared" si="310"/>
        <v>41785.707708333335</v>
      </c>
      <c r="L3958" s="13">
        <f t="shared" si="309"/>
        <v>2014</v>
      </c>
      <c r="M3958" s="14">
        <f t="shared" si="311"/>
        <v>41815.707708333335</v>
      </c>
      <c r="N3958" t="b">
        <v>0</v>
      </c>
      <c r="O3958">
        <v>35</v>
      </c>
      <c r="P3958" t="b">
        <v>1</v>
      </c>
      <c r="Q3958" t="s">
        <v>8269</v>
      </c>
      <c r="R3958" s="10" t="s">
        <v>8315</v>
      </c>
      <c r="S3958" t="s">
        <v>8316</v>
      </c>
      <c r="T3958">
        <f t="shared" si="312"/>
        <v>108</v>
      </c>
      <c r="U3958">
        <f t="shared" si="313"/>
        <v>30.93</v>
      </c>
    </row>
    <row r="3959" spans="1:21" ht="43.5" x14ac:dyDescent="0.35">
      <c r="A3959">
        <v>3373</v>
      </c>
      <c r="B3959" s="3" t="s">
        <v>3372</v>
      </c>
      <c r="C3959" s="3" t="s">
        <v>7483</v>
      </c>
      <c r="D3959" s="6">
        <v>2000</v>
      </c>
      <c r="E3959" s="8">
        <v>2005</v>
      </c>
      <c r="F3959" t="s">
        <v>8218</v>
      </c>
      <c r="G3959" t="s">
        <v>8224</v>
      </c>
      <c r="H3959" t="s">
        <v>8246</v>
      </c>
      <c r="I3959">
        <v>1437235200</v>
      </c>
      <c r="J3959">
        <v>1435177840</v>
      </c>
      <c r="K3959" s="14">
        <f t="shared" si="310"/>
        <v>42179.854629629626</v>
      </c>
      <c r="L3959" s="13">
        <f t="shared" si="309"/>
        <v>2015</v>
      </c>
      <c r="M3959" s="14">
        <f t="shared" si="311"/>
        <v>42203.666666666672</v>
      </c>
      <c r="N3959" t="b">
        <v>0</v>
      </c>
      <c r="O3959">
        <v>30</v>
      </c>
      <c r="P3959" t="b">
        <v>1</v>
      </c>
      <c r="Q3959" t="s">
        <v>8269</v>
      </c>
      <c r="R3959" s="10" t="s">
        <v>8315</v>
      </c>
      <c r="S3959" t="s">
        <v>8316</v>
      </c>
      <c r="T3959">
        <f t="shared" si="312"/>
        <v>100</v>
      </c>
      <c r="U3959">
        <f t="shared" si="313"/>
        <v>66.83</v>
      </c>
    </row>
    <row r="3960" spans="1:21" ht="43.5" x14ac:dyDescent="0.35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s="14">
        <f t="shared" si="310"/>
        <v>41828.922905092593</v>
      </c>
      <c r="L3960" s="13">
        <f t="shared" si="309"/>
        <v>2014</v>
      </c>
      <c r="M3960" s="14">
        <f t="shared" si="311"/>
        <v>41888.922905092593</v>
      </c>
      <c r="N3960" t="b">
        <v>0</v>
      </c>
      <c r="O3960">
        <v>2</v>
      </c>
      <c r="P3960" t="b">
        <v>0</v>
      </c>
      <c r="Q3960" t="s">
        <v>8269</v>
      </c>
      <c r="R3960" s="10" t="s">
        <v>8315</v>
      </c>
      <c r="S3960" t="s">
        <v>8316</v>
      </c>
      <c r="T3960">
        <f t="shared" si="312"/>
        <v>0</v>
      </c>
      <c r="U3960">
        <f t="shared" si="313"/>
        <v>1</v>
      </c>
    </row>
    <row r="3961" spans="1:21" ht="29" x14ac:dyDescent="0.35">
      <c r="A3961">
        <v>3334</v>
      </c>
      <c r="B3961" s="3" t="s">
        <v>3334</v>
      </c>
      <c r="C3961" s="3" t="s">
        <v>7444</v>
      </c>
      <c r="D3961" s="6">
        <v>3871</v>
      </c>
      <c r="E3961" s="8">
        <v>5366</v>
      </c>
      <c r="F3961" t="s">
        <v>8218</v>
      </c>
      <c r="G3961" t="s">
        <v>8223</v>
      </c>
      <c r="H3961" t="s">
        <v>8245</v>
      </c>
      <c r="I3961">
        <v>1438259422</v>
      </c>
      <c r="J3961">
        <v>1435667422</v>
      </c>
      <c r="K3961" s="14">
        <f t="shared" si="310"/>
        <v>42185.521087962959</v>
      </c>
      <c r="L3961" s="13">
        <f t="shared" si="309"/>
        <v>2015</v>
      </c>
      <c r="M3961" s="14">
        <f t="shared" si="311"/>
        <v>42215.521087962959</v>
      </c>
      <c r="N3961" t="b">
        <v>0</v>
      </c>
      <c r="O3961">
        <v>46</v>
      </c>
      <c r="P3961" t="b">
        <v>1</v>
      </c>
      <c r="Q3961" t="s">
        <v>8269</v>
      </c>
      <c r="R3961" s="10" t="s">
        <v>8315</v>
      </c>
      <c r="S3961" t="s">
        <v>8316</v>
      </c>
      <c r="T3961">
        <f t="shared" si="312"/>
        <v>139</v>
      </c>
      <c r="U3961">
        <f t="shared" si="313"/>
        <v>116.65</v>
      </c>
    </row>
    <row r="3962" spans="1:21" ht="43.5" x14ac:dyDescent="0.35">
      <c r="A3962">
        <v>2890</v>
      </c>
      <c r="B3962" s="3" t="s">
        <v>2890</v>
      </c>
      <c r="C3962" s="3" t="s">
        <v>7000</v>
      </c>
      <c r="D3962" s="6">
        <v>2000</v>
      </c>
      <c r="E3962" s="8">
        <v>21</v>
      </c>
      <c r="F3962" t="s">
        <v>8220</v>
      </c>
      <c r="G3962" t="s">
        <v>8223</v>
      </c>
      <c r="H3962" t="s">
        <v>8245</v>
      </c>
      <c r="I3962">
        <v>1407553200</v>
      </c>
      <c r="J3962">
        <v>1405100992</v>
      </c>
      <c r="K3962" s="14">
        <f t="shared" si="310"/>
        <v>41831.742962962962</v>
      </c>
      <c r="L3962" s="13">
        <f t="shared" si="309"/>
        <v>2014</v>
      </c>
      <c r="M3962" s="14">
        <f t="shared" si="311"/>
        <v>41860.125</v>
      </c>
      <c r="N3962" t="b">
        <v>0</v>
      </c>
      <c r="O3962">
        <v>3</v>
      </c>
      <c r="P3962" t="b">
        <v>0</v>
      </c>
      <c r="Q3962" t="s">
        <v>8269</v>
      </c>
      <c r="R3962" s="10" t="s">
        <v>8315</v>
      </c>
      <c r="S3962" t="s">
        <v>8316</v>
      </c>
      <c r="T3962">
        <f t="shared" si="312"/>
        <v>1</v>
      </c>
      <c r="U3962">
        <f t="shared" si="313"/>
        <v>7</v>
      </c>
    </row>
    <row r="3963" spans="1:21" ht="58" x14ac:dyDescent="0.35">
      <c r="A3963">
        <v>3892</v>
      </c>
      <c r="B3963" s="3" t="s">
        <v>3889</v>
      </c>
      <c r="C3963" s="3" t="s">
        <v>8000</v>
      </c>
      <c r="D3963" s="6">
        <v>1000</v>
      </c>
      <c r="E3963" s="8">
        <v>0</v>
      </c>
      <c r="F3963" t="s">
        <v>8220</v>
      </c>
      <c r="G3963" t="s">
        <v>8223</v>
      </c>
      <c r="H3963" t="s">
        <v>8245</v>
      </c>
      <c r="I3963">
        <v>1408863600</v>
      </c>
      <c r="J3963">
        <v>1408203557</v>
      </c>
      <c r="K3963" s="14">
        <f t="shared" si="310"/>
        <v>41867.652280092596</v>
      </c>
      <c r="L3963" s="13">
        <f t="shared" si="309"/>
        <v>2014</v>
      </c>
      <c r="M3963" s="14">
        <f t="shared" si="311"/>
        <v>41875.291666666664</v>
      </c>
      <c r="N3963" t="b">
        <v>0</v>
      </c>
      <c r="O3963">
        <v>0</v>
      </c>
      <c r="P3963" t="b">
        <v>0</v>
      </c>
      <c r="Q3963" t="s">
        <v>8269</v>
      </c>
      <c r="R3963" s="10" t="s">
        <v>8315</v>
      </c>
      <c r="S3963" t="s">
        <v>8316</v>
      </c>
      <c r="T3963">
        <f t="shared" si="312"/>
        <v>0</v>
      </c>
      <c r="U3963">
        <f t="shared" si="313"/>
        <v>0</v>
      </c>
    </row>
    <row r="3964" spans="1:21" ht="43.5" x14ac:dyDescent="0.35">
      <c r="A3964">
        <v>3183</v>
      </c>
      <c r="B3964" s="3" t="s">
        <v>3183</v>
      </c>
      <c r="C3964" s="3" t="s">
        <v>7293</v>
      </c>
      <c r="D3964" s="6">
        <v>2500</v>
      </c>
      <c r="E3964" s="8">
        <v>2725</v>
      </c>
      <c r="F3964" t="s">
        <v>8218</v>
      </c>
      <c r="G3964" t="s">
        <v>8223</v>
      </c>
      <c r="H3964" t="s">
        <v>8245</v>
      </c>
      <c r="I3964">
        <v>1377284669</v>
      </c>
      <c r="J3964">
        <v>1375729469</v>
      </c>
      <c r="K3964" s="14">
        <f t="shared" si="310"/>
        <v>41491.79478009259</v>
      </c>
      <c r="L3964" s="13">
        <f t="shared" si="309"/>
        <v>2013</v>
      </c>
      <c r="M3964" s="14">
        <f t="shared" si="311"/>
        <v>41509.79478009259</v>
      </c>
      <c r="N3964" t="b">
        <v>1</v>
      </c>
      <c r="O3964">
        <v>68</v>
      </c>
      <c r="P3964" t="b">
        <v>1</v>
      </c>
      <c r="Q3964" t="s">
        <v>8269</v>
      </c>
      <c r="R3964" s="10" t="s">
        <v>8315</v>
      </c>
      <c r="S3964" t="s">
        <v>8316</v>
      </c>
      <c r="T3964">
        <f t="shared" si="312"/>
        <v>109</v>
      </c>
      <c r="U3964">
        <f t="shared" si="313"/>
        <v>40.07</v>
      </c>
    </row>
    <row r="3965" spans="1:21" ht="43.5" x14ac:dyDescent="0.35">
      <c r="A3965">
        <v>3229</v>
      </c>
      <c r="B3965" s="3" t="s">
        <v>3229</v>
      </c>
      <c r="C3965" s="3" t="s">
        <v>7339</v>
      </c>
      <c r="D3965" s="6">
        <v>20000</v>
      </c>
      <c r="E3965" s="8">
        <v>21573</v>
      </c>
      <c r="F3965" t="s">
        <v>8218</v>
      </c>
      <c r="G3965" t="s">
        <v>8223</v>
      </c>
      <c r="H3965" t="s">
        <v>8245</v>
      </c>
      <c r="I3965">
        <v>1416470398</v>
      </c>
      <c r="J3965">
        <v>1413874798</v>
      </c>
      <c r="K3965" s="14">
        <f t="shared" si="310"/>
        <v>41933.291643518518</v>
      </c>
      <c r="L3965" s="13">
        <f t="shared" si="309"/>
        <v>2014</v>
      </c>
      <c r="M3965" s="14">
        <f t="shared" si="311"/>
        <v>41963.333310185189</v>
      </c>
      <c r="N3965" t="b">
        <v>1</v>
      </c>
      <c r="O3965">
        <v>202</v>
      </c>
      <c r="P3965" t="b">
        <v>1</v>
      </c>
      <c r="Q3965" t="s">
        <v>8269</v>
      </c>
      <c r="R3965" s="10" t="s">
        <v>8315</v>
      </c>
      <c r="S3965" t="s">
        <v>8316</v>
      </c>
      <c r="T3965">
        <f t="shared" si="312"/>
        <v>108</v>
      </c>
      <c r="U3965">
        <f t="shared" si="313"/>
        <v>106.8</v>
      </c>
    </row>
    <row r="3966" spans="1:21" ht="43.5" x14ac:dyDescent="0.35">
      <c r="A3966">
        <v>3422</v>
      </c>
      <c r="B3966" s="3" t="s">
        <v>3421</v>
      </c>
      <c r="C3966" s="3" t="s">
        <v>7532</v>
      </c>
      <c r="D3966" s="6">
        <v>3000</v>
      </c>
      <c r="E3966" s="8">
        <v>3273</v>
      </c>
      <c r="F3966" t="s">
        <v>8218</v>
      </c>
      <c r="G3966" t="s">
        <v>8224</v>
      </c>
      <c r="H3966" t="s">
        <v>8246</v>
      </c>
      <c r="I3966">
        <v>1450051200</v>
      </c>
      <c r="J3966">
        <v>1447594176</v>
      </c>
      <c r="K3966" s="14">
        <f t="shared" si="310"/>
        <v>42323.562222222223</v>
      </c>
      <c r="L3966" s="13">
        <f t="shared" si="309"/>
        <v>2015</v>
      </c>
      <c r="M3966" s="14">
        <f t="shared" si="311"/>
        <v>42352</v>
      </c>
      <c r="N3966" t="b">
        <v>0</v>
      </c>
      <c r="O3966">
        <v>46</v>
      </c>
      <c r="P3966" t="b">
        <v>1</v>
      </c>
      <c r="Q3966" t="s">
        <v>8269</v>
      </c>
      <c r="R3966" s="10" t="s">
        <v>8315</v>
      </c>
      <c r="S3966" t="s">
        <v>8316</v>
      </c>
      <c r="T3966">
        <f t="shared" si="312"/>
        <v>109</v>
      </c>
      <c r="U3966">
        <f t="shared" si="313"/>
        <v>71.150000000000006</v>
      </c>
    </row>
    <row r="3967" spans="1:21" ht="43.5" x14ac:dyDescent="0.35">
      <c r="A3967">
        <v>3971</v>
      </c>
      <c r="B3967" s="3" t="s">
        <v>3968</v>
      </c>
      <c r="C3967" s="3" t="s">
        <v>8078</v>
      </c>
      <c r="D3967" s="6">
        <v>14000</v>
      </c>
      <c r="E3967" s="8">
        <v>136</v>
      </c>
      <c r="F3967" t="s">
        <v>8220</v>
      </c>
      <c r="G3967" t="s">
        <v>8223</v>
      </c>
      <c r="H3967" t="s">
        <v>8245</v>
      </c>
      <c r="I3967">
        <v>1405947126</v>
      </c>
      <c r="J3967">
        <v>1403355126</v>
      </c>
      <c r="K3967" s="14">
        <f t="shared" si="310"/>
        <v>41811.536180555559</v>
      </c>
      <c r="L3967" s="13">
        <f t="shared" si="309"/>
        <v>2014</v>
      </c>
      <c r="M3967" s="14">
        <f t="shared" si="311"/>
        <v>41841.536180555559</v>
      </c>
      <c r="N3967" t="b">
        <v>0</v>
      </c>
      <c r="O3967">
        <v>6</v>
      </c>
      <c r="P3967" t="b">
        <v>0</v>
      </c>
      <c r="Q3967" t="s">
        <v>8269</v>
      </c>
      <c r="R3967" s="10" t="s">
        <v>8315</v>
      </c>
      <c r="S3967" t="s">
        <v>8316</v>
      </c>
      <c r="T3967">
        <f t="shared" si="312"/>
        <v>1</v>
      </c>
      <c r="U3967">
        <f t="shared" si="313"/>
        <v>22.67</v>
      </c>
    </row>
    <row r="3968" spans="1:21" ht="58" x14ac:dyDescent="0.35">
      <c r="A3968">
        <v>3540</v>
      </c>
      <c r="B3968" s="3" t="s">
        <v>3539</v>
      </c>
      <c r="C3968" s="3" t="s">
        <v>7650</v>
      </c>
      <c r="D3968" s="6">
        <v>300</v>
      </c>
      <c r="E3968" s="8">
        <v>369</v>
      </c>
      <c r="F3968" t="s">
        <v>8218</v>
      </c>
      <c r="G3968" t="s">
        <v>8224</v>
      </c>
      <c r="H3968" t="s">
        <v>8246</v>
      </c>
      <c r="I3968">
        <v>1466899491</v>
      </c>
      <c r="J3968">
        <v>1464307491</v>
      </c>
      <c r="K3968" s="14">
        <f t="shared" si="310"/>
        <v>42517.003368055557</v>
      </c>
      <c r="L3968" s="13">
        <f t="shared" si="309"/>
        <v>2016</v>
      </c>
      <c r="M3968" s="14">
        <f t="shared" si="311"/>
        <v>42547.003368055557</v>
      </c>
      <c r="N3968" t="b">
        <v>0</v>
      </c>
      <c r="O3968">
        <v>8</v>
      </c>
      <c r="P3968" t="b">
        <v>1</v>
      </c>
      <c r="Q3968" t="s">
        <v>8269</v>
      </c>
      <c r="R3968" s="10" t="s">
        <v>8315</v>
      </c>
      <c r="S3968" t="s">
        <v>8316</v>
      </c>
      <c r="T3968">
        <f t="shared" si="312"/>
        <v>123</v>
      </c>
      <c r="U3968">
        <f t="shared" si="313"/>
        <v>46.13</v>
      </c>
    </row>
    <row r="3969" spans="1:21" ht="58" x14ac:dyDescent="0.35">
      <c r="A3969">
        <v>3918</v>
      </c>
      <c r="B3969" s="3" t="s">
        <v>3915</v>
      </c>
      <c r="C3969" s="3" t="s">
        <v>8026</v>
      </c>
      <c r="D3969" s="6">
        <v>60000</v>
      </c>
      <c r="E3969" s="8">
        <v>120</v>
      </c>
      <c r="F3969" t="s">
        <v>8220</v>
      </c>
      <c r="G3969" t="s">
        <v>8224</v>
      </c>
      <c r="H3969" t="s">
        <v>8246</v>
      </c>
      <c r="I3969">
        <v>1407168000</v>
      </c>
      <c r="J3969">
        <v>1406131023</v>
      </c>
      <c r="K3969" s="14">
        <f t="shared" si="310"/>
        <v>41843.664618055554</v>
      </c>
      <c r="L3969" s="13">
        <f t="shared" si="309"/>
        <v>2014</v>
      </c>
      <c r="M3969" s="14">
        <f t="shared" si="311"/>
        <v>41855.666666666664</v>
      </c>
      <c r="N3969" t="b">
        <v>0</v>
      </c>
      <c r="O3969">
        <v>3</v>
      </c>
      <c r="P3969" t="b">
        <v>0</v>
      </c>
      <c r="Q3969" t="s">
        <v>8269</v>
      </c>
      <c r="R3969" s="10" t="s">
        <v>8315</v>
      </c>
      <c r="S3969" t="s">
        <v>8316</v>
      </c>
      <c r="T3969">
        <f t="shared" si="312"/>
        <v>0</v>
      </c>
      <c r="U3969">
        <f t="shared" si="313"/>
        <v>40</v>
      </c>
    </row>
    <row r="3970" spans="1:21" ht="43.5" x14ac:dyDescent="0.35">
      <c r="A3970">
        <v>2876</v>
      </c>
      <c r="B3970" s="3" t="s">
        <v>2876</v>
      </c>
      <c r="C3970" s="3" t="s">
        <v>6986</v>
      </c>
      <c r="D3970" s="6">
        <v>150000</v>
      </c>
      <c r="E3970" s="8">
        <v>0</v>
      </c>
      <c r="F3970" t="s">
        <v>8220</v>
      </c>
      <c r="G3970" t="s">
        <v>8223</v>
      </c>
      <c r="H3970" t="s">
        <v>8245</v>
      </c>
      <c r="I3970">
        <v>1437069079</v>
      </c>
      <c r="J3970">
        <v>1434477079</v>
      </c>
      <c r="K3970" s="14">
        <f t="shared" si="310"/>
        <v>42171.743969907402</v>
      </c>
      <c r="L3970" s="13">
        <f t="shared" si="309"/>
        <v>2015</v>
      </c>
      <c r="M3970" s="14">
        <f t="shared" si="311"/>
        <v>42201.743969907402</v>
      </c>
      <c r="N3970" t="b">
        <v>0</v>
      </c>
      <c r="O3970">
        <v>0</v>
      </c>
      <c r="P3970" t="b">
        <v>0</v>
      </c>
      <c r="Q3970" t="s">
        <v>8269</v>
      </c>
      <c r="R3970" s="10" t="s">
        <v>8315</v>
      </c>
      <c r="S3970" t="s">
        <v>8316</v>
      </c>
      <c r="T3970">
        <f t="shared" si="312"/>
        <v>0</v>
      </c>
      <c r="U3970">
        <f t="shared" si="313"/>
        <v>0</v>
      </c>
    </row>
    <row r="3971" spans="1:21" ht="43.5" x14ac:dyDescent="0.35">
      <c r="A3971">
        <v>3999</v>
      </c>
      <c r="B3971" s="3" t="s">
        <v>3995</v>
      </c>
      <c r="C3971" s="3" t="s">
        <v>8105</v>
      </c>
      <c r="D3971" s="6">
        <v>7000</v>
      </c>
      <c r="E3971" s="8">
        <v>1156</v>
      </c>
      <c r="F3971" t="s">
        <v>8220</v>
      </c>
      <c r="G3971" t="s">
        <v>8223</v>
      </c>
      <c r="H3971" t="s">
        <v>8245</v>
      </c>
      <c r="I3971">
        <v>1409514709</v>
      </c>
      <c r="J3971">
        <v>1406058798</v>
      </c>
      <c r="K3971" s="14">
        <f t="shared" si="310"/>
        <v>41842.828680555554</v>
      </c>
      <c r="L3971" s="13">
        <f t="shared" ref="L3971:L4034" si="314">YEAR(K3971)</f>
        <v>2014</v>
      </c>
      <c r="M3971" s="14">
        <f t="shared" si="311"/>
        <v>41882.827650462961</v>
      </c>
      <c r="N3971" t="b">
        <v>0</v>
      </c>
      <c r="O3971">
        <v>14</v>
      </c>
      <c r="P3971" t="b">
        <v>0</v>
      </c>
      <c r="Q3971" t="s">
        <v>8269</v>
      </c>
      <c r="R3971" s="10" t="s">
        <v>8315</v>
      </c>
      <c r="S3971" t="s">
        <v>8316</v>
      </c>
      <c r="T3971">
        <f t="shared" si="312"/>
        <v>17</v>
      </c>
      <c r="U3971">
        <f t="shared" si="313"/>
        <v>82.57</v>
      </c>
    </row>
    <row r="3972" spans="1:21" ht="58" x14ac:dyDescent="0.35">
      <c r="A3972">
        <v>4089</v>
      </c>
      <c r="B3972" s="3" t="s">
        <v>4085</v>
      </c>
      <c r="C3972" s="3" t="s">
        <v>8192</v>
      </c>
      <c r="D3972" s="6">
        <v>5000</v>
      </c>
      <c r="E3972" s="8">
        <v>240</v>
      </c>
      <c r="F3972" t="s">
        <v>8220</v>
      </c>
      <c r="G3972" t="s">
        <v>8223</v>
      </c>
      <c r="H3972" t="s">
        <v>8245</v>
      </c>
      <c r="I3972">
        <v>1433093700</v>
      </c>
      <c r="J3972">
        <v>1430242488</v>
      </c>
      <c r="K3972" s="14">
        <f t="shared" si="310"/>
        <v>42122.732499999998</v>
      </c>
      <c r="L3972" s="13">
        <f t="shared" si="314"/>
        <v>2015</v>
      </c>
      <c r="M3972" s="14">
        <f t="shared" si="311"/>
        <v>42155.732638888891</v>
      </c>
      <c r="N3972" t="b">
        <v>0</v>
      </c>
      <c r="O3972">
        <v>8</v>
      </c>
      <c r="P3972" t="b">
        <v>0</v>
      </c>
      <c r="Q3972" t="s">
        <v>8269</v>
      </c>
      <c r="R3972" s="10" t="s">
        <v>8315</v>
      </c>
      <c r="S3972" t="s">
        <v>8316</v>
      </c>
      <c r="T3972">
        <f t="shared" si="312"/>
        <v>5</v>
      </c>
      <c r="U3972">
        <f t="shared" si="313"/>
        <v>30</v>
      </c>
    </row>
    <row r="3973" spans="1:21" ht="58" x14ac:dyDescent="0.35">
      <c r="A3973">
        <v>3241</v>
      </c>
      <c r="B3973" s="3" t="s">
        <v>3241</v>
      </c>
      <c r="C3973" s="3" t="s">
        <v>7351</v>
      </c>
      <c r="D3973" s="6">
        <v>8500</v>
      </c>
      <c r="E3973" s="8">
        <v>9801</v>
      </c>
      <c r="F3973" t="s">
        <v>8218</v>
      </c>
      <c r="G3973" t="s">
        <v>8223</v>
      </c>
      <c r="H3973" t="s">
        <v>8245</v>
      </c>
      <c r="I3973">
        <v>1413269940</v>
      </c>
      <c r="J3973">
        <v>1410421670</v>
      </c>
      <c r="K3973" s="14">
        <f t="shared" si="310"/>
        <v>41893.324884259258</v>
      </c>
      <c r="L3973" s="13">
        <f t="shared" si="314"/>
        <v>2014</v>
      </c>
      <c r="M3973" s="14">
        <f t="shared" si="311"/>
        <v>41926.290972222225</v>
      </c>
      <c r="N3973" t="b">
        <v>1</v>
      </c>
      <c r="O3973">
        <v>167</v>
      </c>
      <c r="P3973" t="b">
        <v>1</v>
      </c>
      <c r="Q3973" t="s">
        <v>8269</v>
      </c>
      <c r="R3973" s="10" t="s">
        <v>8315</v>
      </c>
      <c r="S3973" t="s">
        <v>8316</v>
      </c>
      <c r="T3973">
        <f t="shared" si="312"/>
        <v>115</v>
      </c>
      <c r="U3973">
        <f t="shared" si="313"/>
        <v>58.69</v>
      </c>
    </row>
    <row r="3974" spans="1:21" ht="43.5" x14ac:dyDescent="0.35">
      <c r="A3974">
        <v>3410</v>
      </c>
      <c r="B3974" s="3" t="s">
        <v>3409</v>
      </c>
      <c r="C3974" s="3" t="s">
        <v>7520</v>
      </c>
      <c r="D3974" s="6">
        <v>3000</v>
      </c>
      <c r="E3974" s="8">
        <v>3255</v>
      </c>
      <c r="F3974" t="s">
        <v>8218</v>
      </c>
      <c r="G3974" t="s">
        <v>8223</v>
      </c>
      <c r="H3974" t="s">
        <v>8245</v>
      </c>
      <c r="I3974">
        <v>1465196400</v>
      </c>
      <c r="J3974">
        <v>1462841990</v>
      </c>
      <c r="K3974" s="14">
        <f t="shared" si="310"/>
        <v>42500.041550925926</v>
      </c>
      <c r="L3974" s="13">
        <f t="shared" si="314"/>
        <v>2016</v>
      </c>
      <c r="M3974" s="14">
        <f t="shared" si="311"/>
        <v>42527.291666666672</v>
      </c>
      <c r="N3974" t="b">
        <v>0</v>
      </c>
      <c r="O3974">
        <v>40</v>
      </c>
      <c r="P3974" t="b">
        <v>1</v>
      </c>
      <c r="Q3974" t="s">
        <v>8269</v>
      </c>
      <c r="R3974" s="10" t="s">
        <v>8315</v>
      </c>
      <c r="S3974" t="s">
        <v>8316</v>
      </c>
      <c r="T3974">
        <f t="shared" si="312"/>
        <v>109</v>
      </c>
      <c r="U3974">
        <f t="shared" si="313"/>
        <v>81.38</v>
      </c>
    </row>
    <row r="3975" spans="1:21" ht="43.5" x14ac:dyDescent="0.35">
      <c r="A3975">
        <v>3667</v>
      </c>
      <c r="B3975" s="3" t="s">
        <v>3664</v>
      </c>
      <c r="C3975" s="3" t="s">
        <v>7777</v>
      </c>
      <c r="D3975" s="6">
        <v>3000</v>
      </c>
      <c r="E3975" s="8">
        <v>3095.11</v>
      </c>
      <c r="F3975" t="s">
        <v>8218</v>
      </c>
      <c r="G3975" t="s">
        <v>8224</v>
      </c>
      <c r="H3975" t="s">
        <v>8246</v>
      </c>
      <c r="I3975">
        <v>1437261419</v>
      </c>
      <c r="J3975">
        <v>1434669419</v>
      </c>
      <c r="K3975" s="14">
        <f t="shared" si="310"/>
        <v>42173.970127314817</v>
      </c>
      <c r="L3975" s="13">
        <f t="shared" si="314"/>
        <v>2015</v>
      </c>
      <c r="M3975" s="14">
        <f t="shared" si="311"/>
        <v>42203.970127314817</v>
      </c>
      <c r="N3975" t="b">
        <v>0</v>
      </c>
      <c r="O3975">
        <v>58</v>
      </c>
      <c r="P3975" t="b">
        <v>1</v>
      </c>
      <c r="Q3975" t="s">
        <v>8269</v>
      </c>
      <c r="R3975" s="10" t="s">
        <v>8315</v>
      </c>
      <c r="S3975" t="s">
        <v>8316</v>
      </c>
      <c r="T3975">
        <f t="shared" si="312"/>
        <v>103</v>
      </c>
      <c r="U3975">
        <f t="shared" si="313"/>
        <v>53.36</v>
      </c>
    </row>
    <row r="3976" spans="1:21" ht="58" x14ac:dyDescent="0.35">
      <c r="A3976">
        <v>3962</v>
      </c>
      <c r="B3976" s="3" t="s">
        <v>3959</v>
      </c>
      <c r="C3976" s="3" t="s">
        <v>8069</v>
      </c>
      <c r="D3976" s="6">
        <v>1400</v>
      </c>
      <c r="E3976" s="8">
        <v>45</v>
      </c>
      <c r="F3976" t="s">
        <v>8220</v>
      </c>
      <c r="G3976" t="s">
        <v>8224</v>
      </c>
      <c r="H3976" t="s">
        <v>8246</v>
      </c>
      <c r="I3976">
        <v>1448722494</v>
      </c>
      <c r="J3976">
        <v>1446562494</v>
      </c>
      <c r="K3976" s="14">
        <f t="shared" si="310"/>
        <v>42311.621458333335</v>
      </c>
      <c r="L3976" s="13">
        <f t="shared" si="314"/>
        <v>2015</v>
      </c>
      <c r="M3976" s="14">
        <f t="shared" si="311"/>
        <v>42336.621458333335</v>
      </c>
      <c r="N3976" t="b">
        <v>0</v>
      </c>
      <c r="O3976">
        <v>3</v>
      </c>
      <c r="P3976" t="b">
        <v>0</v>
      </c>
      <c r="Q3976" t="s">
        <v>8269</v>
      </c>
      <c r="R3976" s="10" t="s">
        <v>8315</v>
      </c>
      <c r="S3976" t="s">
        <v>8316</v>
      </c>
      <c r="T3976">
        <f t="shared" si="312"/>
        <v>3</v>
      </c>
      <c r="U3976">
        <f t="shared" si="313"/>
        <v>15</v>
      </c>
    </row>
    <row r="3977" spans="1:21" ht="58" x14ac:dyDescent="0.35">
      <c r="A3977">
        <v>3974</v>
      </c>
      <c r="B3977" s="3" t="s">
        <v>3971</v>
      </c>
      <c r="C3977" s="3" t="s">
        <v>8081</v>
      </c>
      <c r="D3977" s="6">
        <v>1000</v>
      </c>
      <c r="E3977" s="8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s="14">
        <f t="shared" si="310"/>
        <v>42493.546851851846</v>
      </c>
      <c r="L3977" s="13">
        <f t="shared" si="314"/>
        <v>2016</v>
      </c>
      <c r="M3977" s="14">
        <f t="shared" si="311"/>
        <v>42523.546851851846</v>
      </c>
      <c r="N3977" t="b">
        <v>0</v>
      </c>
      <c r="O3977">
        <v>11</v>
      </c>
      <c r="P3977" t="b">
        <v>0</v>
      </c>
      <c r="Q3977" t="s">
        <v>8269</v>
      </c>
      <c r="R3977" s="10" t="s">
        <v>8315</v>
      </c>
      <c r="S3977" t="s">
        <v>8316</v>
      </c>
      <c r="T3977">
        <f t="shared" si="312"/>
        <v>32</v>
      </c>
      <c r="U3977">
        <f t="shared" si="313"/>
        <v>29.09</v>
      </c>
    </row>
    <row r="3978" spans="1:21" ht="43.5" x14ac:dyDescent="0.35">
      <c r="A3978">
        <v>4055</v>
      </c>
      <c r="B3978" s="3" t="s">
        <v>4051</v>
      </c>
      <c r="C3978" s="3" t="s">
        <v>8159</v>
      </c>
      <c r="D3978" s="6">
        <v>5000</v>
      </c>
      <c r="E3978" s="8">
        <v>881</v>
      </c>
      <c r="F3978" t="s">
        <v>8220</v>
      </c>
      <c r="G3978" t="s">
        <v>8224</v>
      </c>
      <c r="H3978" t="s">
        <v>8246</v>
      </c>
      <c r="I3978">
        <v>1403192031</v>
      </c>
      <c r="J3978">
        <v>1400600031</v>
      </c>
      <c r="K3978" s="14">
        <f t="shared" ref="K3978:K4041" si="315">(((J3978/60)/60)/24)+DATE(1970,1,1)</f>
        <v>41779.648506944446</v>
      </c>
      <c r="L3978" s="13">
        <f t="shared" si="314"/>
        <v>2014</v>
      </c>
      <c r="M3978" s="14">
        <f t="shared" ref="M3978:M4041" si="316">(((I3978/60)/60)/24)+DATE(1970,1,1)</f>
        <v>41809.648506944446</v>
      </c>
      <c r="N3978" t="b">
        <v>0</v>
      </c>
      <c r="O3978">
        <v>21</v>
      </c>
      <c r="P3978" t="b">
        <v>0</v>
      </c>
      <c r="Q3978" t="s">
        <v>8269</v>
      </c>
      <c r="R3978" s="10" t="s">
        <v>8315</v>
      </c>
      <c r="S3978" t="s">
        <v>8316</v>
      </c>
      <c r="T3978">
        <f t="shared" ref="T3978:T4041" si="317">ROUND(E3978/D3978*100,0)</f>
        <v>18</v>
      </c>
      <c r="U3978">
        <f t="shared" ref="U3978:U4041" si="318">IFERROR(ROUND(E3978/O3978,2),0)</f>
        <v>41.95</v>
      </c>
    </row>
    <row r="3979" spans="1:21" ht="43.5" x14ac:dyDescent="0.35">
      <c r="A3979">
        <v>4091</v>
      </c>
      <c r="B3979" s="3" t="s">
        <v>4087</v>
      </c>
      <c r="C3979" s="3" t="s">
        <v>8194</v>
      </c>
      <c r="D3979" s="6">
        <v>1600</v>
      </c>
      <c r="E3979" s="8">
        <v>204</v>
      </c>
      <c r="F3979" t="s">
        <v>8220</v>
      </c>
      <c r="G3979" t="s">
        <v>8223</v>
      </c>
      <c r="H3979" t="s">
        <v>8245</v>
      </c>
      <c r="I3979">
        <v>1421410151</v>
      </c>
      <c r="J3979">
        <v>1418818151</v>
      </c>
      <c r="K3979" s="14">
        <f t="shared" si="315"/>
        <v>41990.506377314814</v>
      </c>
      <c r="L3979" s="13">
        <f t="shared" si="314"/>
        <v>2014</v>
      </c>
      <c r="M3979" s="14">
        <f t="shared" si="316"/>
        <v>42020.506377314814</v>
      </c>
      <c r="N3979" t="b">
        <v>0</v>
      </c>
      <c r="O3979">
        <v>8</v>
      </c>
      <c r="P3979" t="b">
        <v>0</v>
      </c>
      <c r="Q3979" t="s">
        <v>8269</v>
      </c>
      <c r="R3979" s="10" t="s">
        <v>8315</v>
      </c>
      <c r="S3979" t="s">
        <v>8316</v>
      </c>
      <c r="T3979">
        <f t="shared" si="317"/>
        <v>13</v>
      </c>
      <c r="U3979">
        <f t="shared" si="318"/>
        <v>25.5</v>
      </c>
    </row>
    <row r="3980" spans="1:21" ht="43.5" x14ac:dyDescent="0.35">
      <c r="A3980">
        <v>4113</v>
      </c>
      <c r="B3980" s="3" t="s">
        <v>4109</v>
      </c>
      <c r="C3980" s="3" t="s">
        <v>8215</v>
      </c>
      <c r="D3980" s="6">
        <v>1500</v>
      </c>
      <c r="E3980" s="8">
        <v>3</v>
      </c>
      <c r="F3980" t="s">
        <v>8220</v>
      </c>
      <c r="G3980" t="s">
        <v>8223</v>
      </c>
      <c r="H3980" t="s">
        <v>8245</v>
      </c>
      <c r="I3980">
        <v>1452234840</v>
      </c>
      <c r="J3980">
        <v>1450619123</v>
      </c>
      <c r="K3980" s="14">
        <f t="shared" si="315"/>
        <v>42358.573182870372</v>
      </c>
      <c r="L3980" s="13">
        <f t="shared" si="314"/>
        <v>2015</v>
      </c>
      <c r="M3980" s="14">
        <f t="shared" si="316"/>
        <v>42377.273611111115</v>
      </c>
      <c r="N3980" t="b">
        <v>0</v>
      </c>
      <c r="O3980">
        <v>3</v>
      </c>
      <c r="P3980" t="b">
        <v>0</v>
      </c>
      <c r="Q3980" t="s">
        <v>8269</v>
      </c>
      <c r="R3980" s="10" t="s">
        <v>8315</v>
      </c>
      <c r="S3980" t="s">
        <v>8316</v>
      </c>
      <c r="T3980">
        <f t="shared" si="317"/>
        <v>0</v>
      </c>
      <c r="U3980">
        <f t="shared" si="318"/>
        <v>1</v>
      </c>
    </row>
    <row r="3981" spans="1:21" ht="43.5" x14ac:dyDescent="0.35">
      <c r="A3981">
        <v>3583</v>
      </c>
      <c r="B3981" s="3" t="s">
        <v>3582</v>
      </c>
      <c r="C3981" s="3" t="s">
        <v>7693</v>
      </c>
      <c r="D3981" s="6">
        <v>3000</v>
      </c>
      <c r="E3981" s="8">
        <v>3255</v>
      </c>
      <c r="F3981" t="s">
        <v>8218</v>
      </c>
      <c r="G3981" t="s">
        <v>8223</v>
      </c>
      <c r="H3981" t="s">
        <v>8245</v>
      </c>
      <c r="I3981">
        <v>1460970805</v>
      </c>
      <c r="J3981">
        <v>1455790405</v>
      </c>
      <c r="K3981" s="14">
        <f t="shared" si="315"/>
        <v>42418.425983796296</v>
      </c>
      <c r="L3981" s="13">
        <f t="shared" si="314"/>
        <v>2016</v>
      </c>
      <c r="M3981" s="14">
        <f t="shared" si="316"/>
        <v>42478.384317129632</v>
      </c>
      <c r="N3981" t="b">
        <v>0</v>
      </c>
      <c r="O3981">
        <v>24</v>
      </c>
      <c r="P3981" t="b">
        <v>1</v>
      </c>
      <c r="Q3981" t="s">
        <v>8269</v>
      </c>
      <c r="R3981" s="10" t="s">
        <v>8315</v>
      </c>
      <c r="S3981" t="s">
        <v>8316</v>
      </c>
      <c r="T3981">
        <f t="shared" si="317"/>
        <v>109</v>
      </c>
      <c r="U3981">
        <f t="shared" si="318"/>
        <v>135.63</v>
      </c>
    </row>
    <row r="3982" spans="1:21" ht="43.5" x14ac:dyDescent="0.35">
      <c r="A3982">
        <v>3688</v>
      </c>
      <c r="B3982" s="3" t="s">
        <v>3685</v>
      </c>
      <c r="C3982" s="3" t="s">
        <v>7798</v>
      </c>
      <c r="D3982" s="6">
        <v>3000</v>
      </c>
      <c r="E3982" s="8">
        <v>3275</v>
      </c>
      <c r="F3982" t="s">
        <v>8218</v>
      </c>
      <c r="G3982" t="s">
        <v>8224</v>
      </c>
      <c r="H3982" t="s">
        <v>8246</v>
      </c>
      <c r="I3982">
        <v>1407524004</v>
      </c>
      <c r="J3982">
        <v>1404932004</v>
      </c>
      <c r="K3982" s="14">
        <f t="shared" si="315"/>
        <v>41829.787083333329</v>
      </c>
      <c r="L3982" s="13">
        <f t="shared" si="314"/>
        <v>2014</v>
      </c>
      <c r="M3982" s="14">
        <f t="shared" si="316"/>
        <v>41859.787083333329</v>
      </c>
      <c r="N3982" t="b">
        <v>0</v>
      </c>
      <c r="O3982">
        <v>39</v>
      </c>
      <c r="P3982" t="b">
        <v>1</v>
      </c>
      <c r="Q3982" t="s">
        <v>8269</v>
      </c>
      <c r="R3982" s="10" t="s">
        <v>8315</v>
      </c>
      <c r="S3982" t="s">
        <v>8316</v>
      </c>
      <c r="T3982">
        <f t="shared" si="317"/>
        <v>109</v>
      </c>
      <c r="U3982">
        <f t="shared" si="318"/>
        <v>83.97</v>
      </c>
    </row>
    <row r="3983" spans="1:21" ht="58" x14ac:dyDescent="0.35">
      <c r="A3983">
        <v>3655</v>
      </c>
      <c r="B3983" s="3" t="s">
        <v>3652</v>
      </c>
      <c r="C3983" s="3" t="s">
        <v>7765</v>
      </c>
      <c r="D3983" s="6">
        <v>5000</v>
      </c>
      <c r="E3983" s="8">
        <v>5813</v>
      </c>
      <c r="F3983" t="s">
        <v>8218</v>
      </c>
      <c r="G3983" t="s">
        <v>8223</v>
      </c>
      <c r="H3983" t="s">
        <v>8245</v>
      </c>
      <c r="I3983">
        <v>1437202740</v>
      </c>
      <c r="J3983">
        <v>1434654998</v>
      </c>
      <c r="K3983" s="14">
        <f t="shared" si="315"/>
        <v>42173.803217592591</v>
      </c>
      <c r="L3983" s="13">
        <f t="shared" si="314"/>
        <v>2015</v>
      </c>
      <c r="M3983" s="14">
        <f t="shared" si="316"/>
        <v>42203.290972222225</v>
      </c>
      <c r="N3983" t="b">
        <v>0</v>
      </c>
      <c r="O3983">
        <v>79</v>
      </c>
      <c r="P3983" t="b">
        <v>1</v>
      </c>
      <c r="Q3983" t="s">
        <v>8269</v>
      </c>
      <c r="R3983" s="10" t="s">
        <v>8315</v>
      </c>
      <c r="S3983" t="s">
        <v>8316</v>
      </c>
      <c r="T3983">
        <f t="shared" si="317"/>
        <v>116</v>
      </c>
      <c r="U3983">
        <f t="shared" si="318"/>
        <v>73.58</v>
      </c>
    </row>
    <row r="3984" spans="1:21" ht="43.5" x14ac:dyDescent="0.35">
      <c r="A3984">
        <v>3376</v>
      </c>
      <c r="B3984" s="3" t="s">
        <v>3375</v>
      </c>
      <c r="C3984" s="3" t="s">
        <v>7486</v>
      </c>
      <c r="D3984" s="6">
        <v>8000</v>
      </c>
      <c r="E3984" s="8">
        <v>8001</v>
      </c>
      <c r="F3984" t="s">
        <v>8218</v>
      </c>
      <c r="G3984" t="s">
        <v>8223</v>
      </c>
      <c r="H3984" t="s">
        <v>8245</v>
      </c>
      <c r="I3984">
        <v>1429976994</v>
      </c>
      <c r="J3984">
        <v>1424796594</v>
      </c>
      <c r="K3984" s="14">
        <f t="shared" si="315"/>
        <v>42059.701319444444</v>
      </c>
      <c r="L3984" s="13">
        <f t="shared" si="314"/>
        <v>2015</v>
      </c>
      <c r="M3984" s="14">
        <f t="shared" si="316"/>
        <v>42119.659652777773</v>
      </c>
      <c r="N3984" t="b">
        <v>0</v>
      </c>
      <c r="O3984">
        <v>19</v>
      </c>
      <c r="P3984" t="b">
        <v>1</v>
      </c>
      <c r="Q3984" t="s">
        <v>8269</v>
      </c>
      <c r="R3984" s="10" t="s">
        <v>8315</v>
      </c>
      <c r="S3984" t="s">
        <v>8316</v>
      </c>
      <c r="T3984">
        <f t="shared" si="317"/>
        <v>100</v>
      </c>
      <c r="U3984">
        <f t="shared" si="318"/>
        <v>421.11</v>
      </c>
    </row>
    <row r="3985" spans="1:21" ht="43.5" x14ac:dyDescent="0.35">
      <c r="A3985">
        <v>3451</v>
      </c>
      <c r="B3985" s="3" t="s">
        <v>3450</v>
      </c>
      <c r="C3985" s="3" t="s">
        <v>7561</v>
      </c>
      <c r="D3985" s="6">
        <v>650</v>
      </c>
      <c r="E3985" s="8">
        <v>658</v>
      </c>
      <c r="F3985" t="s">
        <v>8218</v>
      </c>
      <c r="G3985" t="s">
        <v>8223</v>
      </c>
      <c r="H3985" t="s">
        <v>8245</v>
      </c>
      <c r="I3985">
        <v>1429636927</v>
      </c>
      <c r="J3985">
        <v>1427304127</v>
      </c>
      <c r="K3985" s="14">
        <f t="shared" si="315"/>
        <v>42088.723692129628</v>
      </c>
      <c r="L3985" s="13">
        <f t="shared" si="314"/>
        <v>2015</v>
      </c>
      <c r="M3985" s="14">
        <f t="shared" si="316"/>
        <v>42115.723692129628</v>
      </c>
      <c r="N3985" t="b">
        <v>0</v>
      </c>
      <c r="O3985">
        <v>16</v>
      </c>
      <c r="P3985" t="b">
        <v>1</v>
      </c>
      <c r="Q3985" t="s">
        <v>8269</v>
      </c>
      <c r="R3985" s="10" t="s">
        <v>8315</v>
      </c>
      <c r="S3985" t="s">
        <v>8316</v>
      </c>
      <c r="T3985">
        <f t="shared" si="317"/>
        <v>101</v>
      </c>
      <c r="U3985">
        <f t="shared" si="318"/>
        <v>41.13</v>
      </c>
    </row>
    <row r="3986" spans="1:21" ht="43.5" x14ac:dyDescent="0.35">
      <c r="A3986">
        <v>3548</v>
      </c>
      <c r="B3986" s="3" t="s">
        <v>3547</v>
      </c>
      <c r="C3986" s="3" t="s">
        <v>7658</v>
      </c>
      <c r="D3986" s="6">
        <v>2100</v>
      </c>
      <c r="E3986" s="8">
        <v>2140</v>
      </c>
      <c r="F3986" t="s">
        <v>8218</v>
      </c>
      <c r="G3986" t="s">
        <v>8223</v>
      </c>
      <c r="H3986" t="s">
        <v>8245</v>
      </c>
      <c r="I3986">
        <v>1457139600</v>
      </c>
      <c r="J3986">
        <v>1455230214</v>
      </c>
      <c r="K3986" s="14">
        <f t="shared" si="315"/>
        <v>42411.942291666666</v>
      </c>
      <c r="L3986" s="13">
        <f t="shared" si="314"/>
        <v>2016</v>
      </c>
      <c r="M3986" s="14">
        <f t="shared" si="316"/>
        <v>42434.041666666672</v>
      </c>
      <c r="N3986" t="b">
        <v>0</v>
      </c>
      <c r="O3986">
        <v>13</v>
      </c>
      <c r="P3986" t="b">
        <v>1</v>
      </c>
      <c r="Q3986" t="s">
        <v>8269</v>
      </c>
      <c r="R3986" s="10" t="s">
        <v>8315</v>
      </c>
      <c r="S3986" t="s">
        <v>8316</v>
      </c>
      <c r="T3986">
        <f t="shared" si="317"/>
        <v>102</v>
      </c>
      <c r="U3986">
        <f t="shared" si="318"/>
        <v>164.62</v>
      </c>
    </row>
    <row r="3987" spans="1:21" ht="58" x14ac:dyDescent="0.35">
      <c r="A3987">
        <v>3537</v>
      </c>
      <c r="B3987" s="3" t="s">
        <v>3536</v>
      </c>
      <c r="C3987" s="3" t="s">
        <v>7647</v>
      </c>
      <c r="D3987" s="6">
        <v>675</v>
      </c>
      <c r="E3987" s="8">
        <v>1218</v>
      </c>
      <c r="F3987" t="s">
        <v>8218</v>
      </c>
      <c r="G3987" t="s">
        <v>8228</v>
      </c>
      <c r="H3987" t="s">
        <v>8250</v>
      </c>
      <c r="I3987">
        <v>1416211140</v>
      </c>
      <c r="J3987">
        <v>1413016216</v>
      </c>
      <c r="K3987" s="14">
        <f t="shared" si="315"/>
        <v>41923.354351851849</v>
      </c>
      <c r="L3987" s="13">
        <f t="shared" si="314"/>
        <v>2014</v>
      </c>
      <c r="M3987" s="14">
        <f t="shared" si="316"/>
        <v>41960.332638888889</v>
      </c>
      <c r="N3987" t="b">
        <v>0</v>
      </c>
      <c r="O3987">
        <v>28</v>
      </c>
      <c r="P3987" t="b">
        <v>1</v>
      </c>
      <c r="Q3987" t="s">
        <v>8269</v>
      </c>
      <c r="R3987" s="10" t="s">
        <v>8315</v>
      </c>
      <c r="S3987" t="s">
        <v>8316</v>
      </c>
      <c r="T3987">
        <f t="shared" si="317"/>
        <v>180</v>
      </c>
      <c r="U3987">
        <f t="shared" si="318"/>
        <v>43.5</v>
      </c>
    </row>
    <row r="3988" spans="1:21" ht="29" x14ac:dyDescent="0.35">
      <c r="A3988">
        <v>3447</v>
      </c>
      <c r="B3988" s="3" t="s">
        <v>3446</v>
      </c>
      <c r="C3988" s="3" t="s">
        <v>7557</v>
      </c>
      <c r="D3988" s="6">
        <v>1000</v>
      </c>
      <c r="E3988" s="8">
        <v>1078</v>
      </c>
      <c r="F3988" t="s">
        <v>8218</v>
      </c>
      <c r="G3988" t="s">
        <v>8223</v>
      </c>
      <c r="H3988" t="s">
        <v>8245</v>
      </c>
      <c r="I3988">
        <v>1458332412</v>
      </c>
      <c r="J3988">
        <v>1454448012</v>
      </c>
      <c r="K3988" s="14">
        <f t="shared" si="315"/>
        <v>42402.889027777783</v>
      </c>
      <c r="L3988" s="13">
        <f t="shared" si="314"/>
        <v>2016</v>
      </c>
      <c r="M3988" s="14">
        <f t="shared" si="316"/>
        <v>42447.847361111111</v>
      </c>
      <c r="N3988" t="b">
        <v>0</v>
      </c>
      <c r="O3988">
        <v>14</v>
      </c>
      <c r="P3988" t="b">
        <v>1</v>
      </c>
      <c r="Q3988" t="s">
        <v>8269</v>
      </c>
      <c r="R3988" s="10" t="s">
        <v>8315</v>
      </c>
      <c r="S3988" t="s">
        <v>8316</v>
      </c>
      <c r="T3988">
        <f t="shared" si="317"/>
        <v>108</v>
      </c>
      <c r="U3988">
        <f t="shared" si="318"/>
        <v>77</v>
      </c>
    </row>
    <row r="3989" spans="1:21" ht="29" x14ac:dyDescent="0.35">
      <c r="A3989">
        <v>3850</v>
      </c>
      <c r="B3989" s="3" t="s">
        <v>3847</v>
      </c>
      <c r="C3989" s="3" t="s">
        <v>7959</v>
      </c>
      <c r="D3989" s="6">
        <v>1000</v>
      </c>
      <c r="E3989" s="8">
        <v>38</v>
      </c>
      <c r="F3989" t="s">
        <v>8220</v>
      </c>
      <c r="G3989" t="s">
        <v>8223</v>
      </c>
      <c r="H3989" t="s">
        <v>8245</v>
      </c>
      <c r="I3989">
        <v>1420081143</v>
      </c>
      <c r="J3989">
        <v>1417489143</v>
      </c>
      <c r="K3989" s="14">
        <f t="shared" si="315"/>
        <v>41975.124340277776</v>
      </c>
      <c r="L3989" s="13">
        <f t="shared" si="314"/>
        <v>2014</v>
      </c>
      <c r="M3989" s="14">
        <f t="shared" si="316"/>
        <v>42005.124340277776</v>
      </c>
      <c r="N3989" t="b">
        <v>1</v>
      </c>
      <c r="O3989">
        <v>4</v>
      </c>
      <c r="P3989" t="b">
        <v>0</v>
      </c>
      <c r="Q3989" t="s">
        <v>8269</v>
      </c>
      <c r="R3989" s="10" t="s">
        <v>8315</v>
      </c>
      <c r="S3989" t="s">
        <v>8316</v>
      </c>
      <c r="T3989">
        <f t="shared" si="317"/>
        <v>4</v>
      </c>
      <c r="U3989">
        <f t="shared" si="318"/>
        <v>9.5</v>
      </c>
    </row>
    <row r="3990" spans="1:21" ht="43.5" x14ac:dyDescent="0.35">
      <c r="A3990">
        <v>3495</v>
      </c>
      <c r="B3990" s="3" t="s">
        <v>3494</v>
      </c>
      <c r="C3990" s="3" t="s">
        <v>7605</v>
      </c>
      <c r="D3990" s="6">
        <v>5000</v>
      </c>
      <c r="E3990" s="8">
        <v>5343</v>
      </c>
      <c r="F3990" t="s">
        <v>8218</v>
      </c>
      <c r="G3990" t="s">
        <v>8228</v>
      </c>
      <c r="H3990" t="s">
        <v>8250</v>
      </c>
      <c r="I3990">
        <v>1414862280</v>
      </c>
      <c r="J3990">
        <v>1412360309</v>
      </c>
      <c r="K3990" s="14">
        <f t="shared" si="315"/>
        <v>41915.762835648151</v>
      </c>
      <c r="L3990" s="13">
        <f t="shared" si="314"/>
        <v>2014</v>
      </c>
      <c r="M3990" s="14">
        <f t="shared" si="316"/>
        <v>41944.720833333333</v>
      </c>
      <c r="N3990" t="b">
        <v>0</v>
      </c>
      <c r="O3990">
        <v>72</v>
      </c>
      <c r="P3990" t="b">
        <v>1</v>
      </c>
      <c r="Q3990" t="s">
        <v>8269</v>
      </c>
      <c r="R3990" s="10" t="s">
        <v>8315</v>
      </c>
      <c r="S3990" t="s">
        <v>8316</v>
      </c>
      <c r="T3990">
        <f t="shared" si="317"/>
        <v>107</v>
      </c>
      <c r="U3990">
        <f t="shared" si="318"/>
        <v>74.209999999999994</v>
      </c>
    </row>
    <row r="3991" spans="1:21" ht="43.5" x14ac:dyDescent="0.35">
      <c r="A3991">
        <v>4076</v>
      </c>
      <c r="B3991" s="3" t="s">
        <v>4072</v>
      </c>
      <c r="C3991" s="3" t="s">
        <v>8179</v>
      </c>
      <c r="D3991" s="6">
        <v>700</v>
      </c>
      <c r="E3991" s="8">
        <v>0</v>
      </c>
      <c r="F3991" t="s">
        <v>8220</v>
      </c>
      <c r="G3991" t="s">
        <v>8223</v>
      </c>
      <c r="H3991" t="s">
        <v>8245</v>
      </c>
      <c r="I3991">
        <v>1413921060</v>
      </c>
      <c r="J3991">
        <v>1411499149</v>
      </c>
      <c r="K3991" s="14">
        <f t="shared" si="315"/>
        <v>41905.795706018522</v>
      </c>
      <c r="L3991" s="13">
        <f t="shared" si="314"/>
        <v>2014</v>
      </c>
      <c r="M3991" s="14">
        <f t="shared" si="316"/>
        <v>41933.82708333333</v>
      </c>
      <c r="N3991" t="b">
        <v>0</v>
      </c>
      <c r="O3991">
        <v>0</v>
      </c>
      <c r="P3991" t="b">
        <v>0</v>
      </c>
      <c r="Q3991" t="s">
        <v>8269</v>
      </c>
      <c r="R3991" s="10" t="s">
        <v>8315</v>
      </c>
      <c r="S3991" t="s">
        <v>8316</v>
      </c>
      <c r="T3991">
        <f t="shared" si="317"/>
        <v>0</v>
      </c>
      <c r="U3991">
        <f t="shared" si="318"/>
        <v>0</v>
      </c>
    </row>
    <row r="3992" spans="1:21" ht="29" x14ac:dyDescent="0.35">
      <c r="A3992">
        <v>2885</v>
      </c>
      <c r="B3992" s="3" t="s">
        <v>2885</v>
      </c>
      <c r="C3992" s="3" t="s">
        <v>6995</v>
      </c>
      <c r="D3992" s="6">
        <v>400</v>
      </c>
      <c r="E3992" s="8">
        <v>130</v>
      </c>
      <c r="F3992" t="s">
        <v>8220</v>
      </c>
      <c r="G3992" t="s">
        <v>8223</v>
      </c>
      <c r="H3992" t="s">
        <v>8245</v>
      </c>
      <c r="I3992">
        <v>1426294201</v>
      </c>
      <c r="J3992">
        <v>1423705801</v>
      </c>
      <c r="K3992" s="14">
        <f t="shared" si="315"/>
        <v>42047.07640046296</v>
      </c>
      <c r="L3992" s="13">
        <f t="shared" si="314"/>
        <v>2015</v>
      </c>
      <c r="M3992" s="14">
        <f t="shared" si="316"/>
        <v>42077.034733796296</v>
      </c>
      <c r="N3992" t="b">
        <v>0</v>
      </c>
      <c r="O3992">
        <v>5</v>
      </c>
      <c r="P3992" t="b">
        <v>0</v>
      </c>
      <c r="Q3992" t="s">
        <v>8269</v>
      </c>
      <c r="R3992" s="10" t="s">
        <v>8315</v>
      </c>
      <c r="S3992" t="s">
        <v>8316</v>
      </c>
      <c r="T3992">
        <f t="shared" si="317"/>
        <v>33</v>
      </c>
      <c r="U3992">
        <f t="shared" si="318"/>
        <v>26</v>
      </c>
    </row>
    <row r="3993" spans="1:21" ht="43.5" x14ac:dyDescent="0.35">
      <c r="A3993">
        <v>3314</v>
      </c>
      <c r="B3993" s="3" t="s">
        <v>3314</v>
      </c>
      <c r="C3993" s="3" t="s">
        <v>7424</v>
      </c>
      <c r="D3993" s="6">
        <v>800</v>
      </c>
      <c r="E3993" s="8">
        <v>1686</v>
      </c>
      <c r="F3993" t="s">
        <v>8218</v>
      </c>
      <c r="G3993" t="s">
        <v>8224</v>
      </c>
      <c r="H3993" t="s">
        <v>8246</v>
      </c>
      <c r="I3993">
        <v>1431115500</v>
      </c>
      <c r="J3993">
        <v>1428733511</v>
      </c>
      <c r="K3993" s="14">
        <f t="shared" si="315"/>
        <v>42105.267488425925</v>
      </c>
      <c r="L3993" s="13">
        <f t="shared" si="314"/>
        <v>2015</v>
      </c>
      <c r="M3993" s="14">
        <f t="shared" si="316"/>
        <v>42132.836805555555</v>
      </c>
      <c r="N3993" t="b">
        <v>0</v>
      </c>
      <c r="O3993">
        <v>58</v>
      </c>
      <c r="P3993" t="b">
        <v>1</v>
      </c>
      <c r="Q3993" t="s">
        <v>8269</v>
      </c>
      <c r="R3993" s="10" t="s">
        <v>8315</v>
      </c>
      <c r="S3993" t="s">
        <v>8316</v>
      </c>
      <c r="T3993">
        <f t="shared" si="317"/>
        <v>211</v>
      </c>
      <c r="U3993">
        <f t="shared" si="318"/>
        <v>29.07</v>
      </c>
    </row>
    <row r="3994" spans="1:21" ht="58" x14ac:dyDescent="0.35">
      <c r="A3994">
        <v>3434</v>
      </c>
      <c r="B3994" s="3" t="s">
        <v>3433</v>
      </c>
      <c r="C3994" s="3" t="s">
        <v>7544</v>
      </c>
      <c r="D3994" s="6">
        <v>10000</v>
      </c>
      <c r="E3994" s="8">
        <v>10555</v>
      </c>
      <c r="F3994" t="s">
        <v>8218</v>
      </c>
      <c r="G3994" t="s">
        <v>8223</v>
      </c>
      <c r="H3994" t="s">
        <v>8245</v>
      </c>
      <c r="I3994">
        <v>1404983269</v>
      </c>
      <c r="J3994">
        <v>1402391269</v>
      </c>
      <c r="K3994" s="14">
        <f t="shared" si="315"/>
        <v>41800.380428240744</v>
      </c>
      <c r="L3994" s="13">
        <f t="shared" si="314"/>
        <v>2014</v>
      </c>
      <c r="M3994" s="14">
        <f t="shared" si="316"/>
        <v>41830.380428240744</v>
      </c>
      <c r="N3994" t="b">
        <v>0</v>
      </c>
      <c r="O3994">
        <v>168</v>
      </c>
      <c r="P3994" t="b">
        <v>1</v>
      </c>
      <c r="Q3994" t="s">
        <v>8269</v>
      </c>
      <c r="R3994" s="10" t="s">
        <v>8315</v>
      </c>
      <c r="S3994" t="s">
        <v>8316</v>
      </c>
      <c r="T3994">
        <f t="shared" si="317"/>
        <v>106</v>
      </c>
      <c r="U3994">
        <f t="shared" si="318"/>
        <v>62.83</v>
      </c>
    </row>
    <row r="3995" spans="1:21" ht="29" x14ac:dyDescent="0.35">
      <c r="A3995">
        <v>3169</v>
      </c>
      <c r="B3995" s="3" t="s">
        <v>3169</v>
      </c>
      <c r="C3995" s="3" t="s">
        <v>7279</v>
      </c>
      <c r="D3995" s="6">
        <v>8000</v>
      </c>
      <c r="E3995" s="8">
        <v>8241</v>
      </c>
      <c r="F3995" t="s">
        <v>8218</v>
      </c>
      <c r="G3995" t="s">
        <v>8223</v>
      </c>
      <c r="H3995" t="s">
        <v>8245</v>
      </c>
      <c r="I3995">
        <v>1386910740</v>
      </c>
      <c r="J3995">
        <v>1384364561</v>
      </c>
      <c r="K3995" s="14">
        <f t="shared" si="315"/>
        <v>41591.737974537034</v>
      </c>
      <c r="L3995" s="13">
        <f t="shared" si="314"/>
        <v>2013</v>
      </c>
      <c r="M3995" s="14">
        <f t="shared" si="316"/>
        <v>41621.207638888889</v>
      </c>
      <c r="N3995" t="b">
        <v>1</v>
      </c>
      <c r="O3995">
        <v>82</v>
      </c>
      <c r="P3995" t="b">
        <v>1</v>
      </c>
      <c r="Q3995" t="s">
        <v>8269</v>
      </c>
      <c r="R3995" s="10" t="s">
        <v>8315</v>
      </c>
      <c r="S3995" t="s">
        <v>8316</v>
      </c>
      <c r="T3995">
        <f t="shared" si="317"/>
        <v>103</v>
      </c>
      <c r="U3995">
        <f t="shared" si="318"/>
        <v>100.5</v>
      </c>
    </row>
    <row r="3996" spans="1:21" ht="43.5" x14ac:dyDescent="0.35">
      <c r="A3996">
        <v>3956</v>
      </c>
      <c r="B3996" s="3" t="s">
        <v>3953</v>
      </c>
      <c r="C3996" s="3" t="s">
        <v>8063</v>
      </c>
      <c r="D3996" s="6">
        <v>5500</v>
      </c>
      <c r="E3996" s="8">
        <v>0</v>
      </c>
      <c r="F3996" t="s">
        <v>8220</v>
      </c>
      <c r="G3996" t="s">
        <v>8223</v>
      </c>
      <c r="H3996" t="s">
        <v>8245</v>
      </c>
      <c r="I3996">
        <v>1461543600</v>
      </c>
      <c r="J3996">
        <v>1459203727</v>
      </c>
      <c r="K3996" s="14">
        <f t="shared" si="315"/>
        <v>42457.932025462964</v>
      </c>
      <c r="L3996" s="13">
        <f t="shared" si="314"/>
        <v>2016</v>
      </c>
      <c r="M3996" s="14">
        <f t="shared" si="316"/>
        <v>42485.013888888891</v>
      </c>
      <c r="N3996" t="b">
        <v>0</v>
      </c>
      <c r="O3996">
        <v>0</v>
      </c>
      <c r="P3996" t="b">
        <v>0</v>
      </c>
      <c r="Q3996" t="s">
        <v>8269</v>
      </c>
      <c r="R3996" s="10" t="s">
        <v>8315</v>
      </c>
      <c r="S3996" t="s">
        <v>8316</v>
      </c>
      <c r="T3996">
        <f t="shared" si="317"/>
        <v>0</v>
      </c>
      <c r="U3996">
        <f t="shared" si="318"/>
        <v>0</v>
      </c>
    </row>
    <row r="3997" spans="1:21" ht="58" x14ac:dyDescent="0.35">
      <c r="A3997">
        <v>2974</v>
      </c>
      <c r="B3997" s="3" t="s">
        <v>2974</v>
      </c>
      <c r="C3997" s="3" t="s">
        <v>7084</v>
      </c>
      <c r="D3997" s="6">
        <v>5000</v>
      </c>
      <c r="E3997" s="8">
        <v>5100</v>
      </c>
      <c r="F3997" t="s">
        <v>8218</v>
      </c>
      <c r="G3997" t="s">
        <v>8223</v>
      </c>
      <c r="H3997" t="s">
        <v>8245</v>
      </c>
      <c r="I3997">
        <v>1411695300</v>
      </c>
      <c r="J3997">
        <v>1409275671</v>
      </c>
      <c r="K3997" s="14">
        <f t="shared" si="315"/>
        <v>41880.061006944445</v>
      </c>
      <c r="L3997" s="13">
        <f t="shared" si="314"/>
        <v>2014</v>
      </c>
      <c r="M3997" s="14">
        <f t="shared" si="316"/>
        <v>41908.065972222219</v>
      </c>
      <c r="N3997" t="b">
        <v>0</v>
      </c>
      <c r="O3997">
        <v>87</v>
      </c>
      <c r="P3997" t="b">
        <v>1</v>
      </c>
      <c r="Q3997" t="s">
        <v>8269</v>
      </c>
      <c r="R3997" s="10" t="s">
        <v>8315</v>
      </c>
      <c r="S3997" t="s">
        <v>8316</v>
      </c>
      <c r="T3997">
        <f t="shared" si="317"/>
        <v>102</v>
      </c>
      <c r="U3997">
        <f t="shared" si="318"/>
        <v>58.62</v>
      </c>
    </row>
    <row r="3998" spans="1:21" ht="29" x14ac:dyDescent="0.35">
      <c r="A3998">
        <v>3711</v>
      </c>
      <c r="B3998" s="3" t="s">
        <v>3708</v>
      </c>
      <c r="C3998" s="3" t="s">
        <v>7821</v>
      </c>
      <c r="D3998" s="6">
        <v>500</v>
      </c>
      <c r="E3998" s="8">
        <v>570</v>
      </c>
      <c r="F3998" t="s">
        <v>8218</v>
      </c>
      <c r="G3998" t="s">
        <v>8223</v>
      </c>
      <c r="H3998" t="s">
        <v>8245</v>
      </c>
      <c r="I3998">
        <v>1402848000</v>
      </c>
      <c r="J3998">
        <v>1400606573</v>
      </c>
      <c r="K3998" s="14">
        <f t="shared" si="315"/>
        <v>41779.724224537036</v>
      </c>
      <c r="L3998" s="13">
        <f t="shared" si="314"/>
        <v>2014</v>
      </c>
      <c r="M3998" s="14">
        <f t="shared" si="316"/>
        <v>41805.666666666664</v>
      </c>
      <c r="N3998" t="b">
        <v>0</v>
      </c>
      <c r="O3998">
        <v>21</v>
      </c>
      <c r="P3998" t="b">
        <v>1</v>
      </c>
      <c r="Q3998" t="s">
        <v>8269</v>
      </c>
      <c r="R3998" s="10" t="s">
        <v>8315</v>
      </c>
      <c r="S3998" t="s">
        <v>8316</v>
      </c>
      <c r="T3998">
        <f t="shared" si="317"/>
        <v>114</v>
      </c>
      <c r="U3998">
        <f t="shared" si="318"/>
        <v>27.14</v>
      </c>
    </row>
    <row r="3999" spans="1:21" ht="43.5" x14ac:dyDescent="0.35">
      <c r="A3999">
        <v>4096</v>
      </c>
      <c r="B3999" s="3" t="s">
        <v>4092</v>
      </c>
      <c r="C3999" s="3" t="s">
        <v>8199</v>
      </c>
      <c r="D3999" s="6">
        <v>3500</v>
      </c>
      <c r="E3999" s="8">
        <v>400</v>
      </c>
      <c r="F3999" t="s">
        <v>8220</v>
      </c>
      <c r="G3999" t="s">
        <v>8224</v>
      </c>
      <c r="H3999" t="s">
        <v>8246</v>
      </c>
      <c r="I3999">
        <v>1488271860</v>
      </c>
      <c r="J3999">
        <v>1484484219</v>
      </c>
      <c r="K3999" s="14">
        <f t="shared" si="315"/>
        <v>42750.530312499999</v>
      </c>
      <c r="L3999" s="13">
        <f t="shared" si="314"/>
        <v>2017</v>
      </c>
      <c r="M3999" s="14">
        <f t="shared" si="316"/>
        <v>42794.368749999994</v>
      </c>
      <c r="N3999" t="b">
        <v>0</v>
      </c>
      <c r="O3999">
        <v>5</v>
      </c>
      <c r="P3999" t="b">
        <v>0</v>
      </c>
      <c r="Q3999" t="s">
        <v>8269</v>
      </c>
      <c r="R3999" s="10" t="s">
        <v>8315</v>
      </c>
      <c r="S3999" t="s">
        <v>8316</v>
      </c>
      <c r="T3999">
        <f t="shared" si="317"/>
        <v>11</v>
      </c>
      <c r="U3999">
        <f t="shared" si="318"/>
        <v>80</v>
      </c>
    </row>
    <row r="4000" spans="1:21" ht="43.5" x14ac:dyDescent="0.35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s="14">
        <f t="shared" si="315"/>
        <v>42270.810995370368</v>
      </c>
      <c r="L4000" s="13">
        <f t="shared" si="314"/>
        <v>2015</v>
      </c>
      <c r="M4000" s="14">
        <f t="shared" si="316"/>
        <v>42309.958333333328</v>
      </c>
      <c r="N4000" t="b">
        <v>0</v>
      </c>
      <c r="O4000">
        <v>48</v>
      </c>
      <c r="P4000" t="b">
        <v>1</v>
      </c>
      <c r="Q4000" t="s">
        <v>8269</v>
      </c>
      <c r="R4000" s="10" t="s">
        <v>8315</v>
      </c>
      <c r="S4000" t="s">
        <v>8316</v>
      </c>
      <c r="T4000">
        <f t="shared" si="317"/>
        <v>105</v>
      </c>
      <c r="U4000">
        <f t="shared" si="318"/>
        <v>327.08</v>
      </c>
    </row>
    <row r="4001" spans="1:21" ht="58" x14ac:dyDescent="0.35">
      <c r="A4001">
        <v>2822</v>
      </c>
      <c r="B4001" s="3" t="s">
        <v>2822</v>
      </c>
      <c r="C4001" s="3" t="s">
        <v>6932</v>
      </c>
      <c r="D4001" s="6">
        <v>6000</v>
      </c>
      <c r="E4001" s="8">
        <v>6000</v>
      </c>
      <c r="F4001" t="s">
        <v>8218</v>
      </c>
      <c r="G4001" t="s">
        <v>8223</v>
      </c>
      <c r="H4001" t="s">
        <v>8245</v>
      </c>
      <c r="I4001">
        <v>1427469892</v>
      </c>
      <c r="J4001">
        <v>1424881492</v>
      </c>
      <c r="K4001" s="14">
        <f t="shared" si="315"/>
        <v>42060.683935185181</v>
      </c>
      <c r="L4001" s="13">
        <f t="shared" si="314"/>
        <v>2015</v>
      </c>
      <c r="M4001" s="14">
        <f t="shared" si="316"/>
        <v>42090.642268518524</v>
      </c>
      <c r="N4001" t="b">
        <v>0</v>
      </c>
      <c r="O4001">
        <v>94</v>
      </c>
      <c r="P4001" t="b">
        <v>1</v>
      </c>
      <c r="Q4001" t="s">
        <v>8269</v>
      </c>
      <c r="R4001" s="10" t="s">
        <v>8315</v>
      </c>
      <c r="S4001" t="s">
        <v>8316</v>
      </c>
      <c r="T4001">
        <f t="shared" si="317"/>
        <v>100</v>
      </c>
      <c r="U4001">
        <f t="shared" si="318"/>
        <v>63.83</v>
      </c>
    </row>
    <row r="4002" spans="1:21" ht="43.5" x14ac:dyDescent="0.35">
      <c r="A4002">
        <v>4078</v>
      </c>
      <c r="B4002" s="3" t="s">
        <v>4074</v>
      </c>
      <c r="C4002" s="3" t="s">
        <v>8181</v>
      </c>
      <c r="D4002" s="6">
        <v>250</v>
      </c>
      <c r="E4002" s="8">
        <v>0</v>
      </c>
      <c r="F4002" t="s">
        <v>8220</v>
      </c>
      <c r="G4002" t="s">
        <v>8224</v>
      </c>
      <c r="H4002" t="s">
        <v>8246</v>
      </c>
      <c r="I4002">
        <v>1485543242</v>
      </c>
      <c r="J4002">
        <v>1482951242</v>
      </c>
      <c r="K4002" s="14">
        <f t="shared" si="315"/>
        <v>42732.787523148145</v>
      </c>
      <c r="L4002" s="13">
        <f t="shared" si="314"/>
        <v>2016</v>
      </c>
      <c r="M4002" s="14">
        <f t="shared" si="316"/>
        <v>42762.787523148145</v>
      </c>
      <c r="N4002" t="b">
        <v>0</v>
      </c>
      <c r="O4002">
        <v>0</v>
      </c>
      <c r="P4002" t="b">
        <v>0</v>
      </c>
      <c r="Q4002" t="s">
        <v>8269</v>
      </c>
      <c r="R4002" s="10" t="s">
        <v>8315</v>
      </c>
      <c r="S4002" t="s">
        <v>8316</v>
      </c>
      <c r="T4002">
        <f t="shared" si="317"/>
        <v>0</v>
      </c>
      <c r="U4002">
        <f t="shared" si="318"/>
        <v>0</v>
      </c>
    </row>
    <row r="4003" spans="1:21" ht="58" x14ac:dyDescent="0.35">
      <c r="A4003">
        <v>2869</v>
      </c>
      <c r="B4003" s="3" t="s">
        <v>2869</v>
      </c>
      <c r="C4003" s="3" t="s">
        <v>6979</v>
      </c>
      <c r="D4003" s="6">
        <v>20000</v>
      </c>
      <c r="E4003" s="8">
        <v>177</v>
      </c>
      <c r="F4003" t="s">
        <v>8220</v>
      </c>
      <c r="G4003" t="s">
        <v>8223</v>
      </c>
      <c r="H4003" t="s">
        <v>8245</v>
      </c>
      <c r="I4003">
        <v>1468937681</v>
      </c>
      <c r="J4003">
        <v>1466345681</v>
      </c>
      <c r="K4003" s="14">
        <f t="shared" si="315"/>
        <v>42540.593530092592</v>
      </c>
      <c r="L4003" s="13">
        <f t="shared" si="314"/>
        <v>2016</v>
      </c>
      <c r="M4003" s="14">
        <f t="shared" si="316"/>
        <v>42570.593530092592</v>
      </c>
      <c r="N4003" t="b">
        <v>0</v>
      </c>
      <c r="O4003">
        <v>5</v>
      </c>
      <c r="P4003" t="b">
        <v>0</v>
      </c>
      <c r="Q4003" t="s">
        <v>8269</v>
      </c>
      <c r="R4003" s="10" t="s">
        <v>8315</v>
      </c>
      <c r="S4003" t="s">
        <v>8316</v>
      </c>
      <c r="T4003">
        <f t="shared" si="317"/>
        <v>1</v>
      </c>
      <c r="U4003">
        <f t="shared" si="318"/>
        <v>35.4</v>
      </c>
    </row>
    <row r="4004" spans="1:21" ht="43.5" x14ac:dyDescent="0.35">
      <c r="A4004">
        <v>3626</v>
      </c>
      <c r="B4004" s="3" t="s">
        <v>3624</v>
      </c>
      <c r="C4004" s="3" t="s">
        <v>7736</v>
      </c>
      <c r="D4004" s="6">
        <v>4000</v>
      </c>
      <c r="E4004" s="8">
        <v>4073</v>
      </c>
      <c r="F4004" t="s">
        <v>8218</v>
      </c>
      <c r="G4004" t="s">
        <v>8224</v>
      </c>
      <c r="H4004" t="s">
        <v>8246</v>
      </c>
      <c r="I4004">
        <v>1408204857</v>
      </c>
      <c r="J4004">
        <v>1406390457</v>
      </c>
      <c r="K4004" s="14">
        <f t="shared" si="315"/>
        <v>41846.667326388888</v>
      </c>
      <c r="L4004" s="13">
        <f t="shared" si="314"/>
        <v>2014</v>
      </c>
      <c r="M4004" s="14">
        <f t="shared" si="316"/>
        <v>41867.667326388888</v>
      </c>
      <c r="N4004" t="b">
        <v>0</v>
      </c>
      <c r="O4004">
        <v>48</v>
      </c>
      <c r="P4004" t="b">
        <v>1</v>
      </c>
      <c r="Q4004" t="s">
        <v>8269</v>
      </c>
      <c r="R4004" s="10" t="s">
        <v>8315</v>
      </c>
      <c r="S4004" t="s">
        <v>8316</v>
      </c>
      <c r="T4004">
        <f t="shared" si="317"/>
        <v>102</v>
      </c>
      <c r="U4004">
        <f t="shared" si="318"/>
        <v>84.85</v>
      </c>
    </row>
    <row r="4005" spans="1:21" ht="43.5" x14ac:dyDescent="0.35">
      <c r="A4005">
        <v>3456</v>
      </c>
      <c r="B4005" s="3" t="s">
        <v>3455</v>
      </c>
      <c r="C4005" s="3" t="s">
        <v>7566</v>
      </c>
      <c r="D4005" s="6">
        <v>3000</v>
      </c>
      <c r="E4005" s="8">
        <v>5739</v>
      </c>
      <c r="F4005" t="s">
        <v>8218</v>
      </c>
      <c r="G4005" t="s">
        <v>8223</v>
      </c>
      <c r="H4005" t="s">
        <v>8245</v>
      </c>
      <c r="I4005">
        <v>1406876340</v>
      </c>
      <c r="J4005">
        <v>1404190567</v>
      </c>
      <c r="K4005" s="14">
        <f t="shared" si="315"/>
        <v>41821.205636574072</v>
      </c>
      <c r="L4005" s="13">
        <f t="shared" si="314"/>
        <v>2014</v>
      </c>
      <c r="M4005" s="14">
        <f t="shared" si="316"/>
        <v>41852.290972222225</v>
      </c>
      <c r="N4005" t="b">
        <v>0</v>
      </c>
      <c r="O4005">
        <v>16</v>
      </c>
      <c r="P4005" t="b">
        <v>1</v>
      </c>
      <c r="Q4005" t="s">
        <v>8269</v>
      </c>
      <c r="R4005" s="10" t="s">
        <v>8315</v>
      </c>
      <c r="S4005" t="s">
        <v>8316</v>
      </c>
      <c r="T4005">
        <f t="shared" si="317"/>
        <v>191</v>
      </c>
      <c r="U4005">
        <f t="shared" si="318"/>
        <v>358.69</v>
      </c>
    </row>
    <row r="4006" spans="1:21" ht="58" x14ac:dyDescent="0.35">
      <c r="A4006">
        <v>3143</v>
      </c>
      <c r="B4006" s="3" t="s">
        <v>3143</v>
      </c>
      <c r="C4006" s="3" t="s">
        <v>7253</v>
      </c>
      <c r="D4006" s="6">
        <v>700</v>
      </c>
      <c r="E4006" s="8">
        <v>0</v>
      </c>
      <c r="F4006" t="s">
        <v>8221</v>
      </c>
      <c r="G4006" t="s">
        <v>8224</v>
      </c>
      <c r="H4006" t="s">
        <v>8246</v>
      </c>
      <c r="I4006">
        <v>1491726956</v>
      </c>
      <c r="J4006">
        <v>1489480556</v>
      </c>
      <c r="K4006" s="14">
        <f t="shared" si="315"/>
        <v>42808.358287037037</v>
      </c>
      <c r="L4006" s="13">
        <f t="shared" si="314"/>
        <v>2017</v>
      </c>
      <c r="M4006" s="14">
        <f t="shared" si="316"/>
        <v>42834.358287037037</v>
      </c>
      <c r="N4006" t="b">
        <v>0</v>
      </c>
      <c r="O4006">
        <v>0</v>
      </c>
      <c r="P4006" t="b">
        <v>0</v>
      </c>
      <c r="Q4006" t="s">
        <v>8269</v>
      </c>
      <c r="R4006" s="10" t="s">
        <v>8315</v>
      </c>
      <c r="S4006" t="s">
        <v>8316</v>
      </c>
      <c r="T4006">
        <f t="shared" si="317"/>
        <v>0</v>
      </c>
      <c r="U4006">
        <f t="shared" si="318"/>
        <v>0</v>
      </c>
    </row>
    <row r="4007" spans="1:21" ht="58" x14ac:dyDescent="0.35">
      <c r="A4007">
        <v>3401</v>
      </c>
      <c r="B4007" s="3" t="s">
        <v>3400</v>
      </c>
      <c r="C4007" s="3" t="s">
        <v>7511</v>
      </c>
      <c r="D4007" s="6">
        <v>2900</v>
      </c>
      <c r="E4007" s="8">
        <v>2954</v>
      </c>
      <c r="F4007" t="s">
        <v>8218</v>
      </c>
      <c r="G4007" t="s">
        <v>8224</v>
      </c>
      <c r="H4007" t="s">
        <v>8246</v>
      </c>
      <c r="I4007">
        <v>1438968146</v>
      </c>
      <c r="J4007">
        <v>1436376146</v>
      </c>
      <c r="K4007" s="14">
        <f t="shared" si="315"/>
        <v>42193.723912037036</v>
      </c>
      <c r="L4007" s="13">
        <f t="shared" si="314"/>
        <v>2015</v>
      </c>
      <c r="M4007" s="14">
        <f t="shared" si="316"/>
        <v>42223.723912037036</v>
      </c>
      <c r="N4007" t="b">
        <v>0</v>
      </c>
      <c r="O4007">
        <v>66</v>
      </c>
      <c r="P4007" t="b">
        <v>1</v>
      </c>
      <c r="Q4007" t="s">
        <v>8269</v>
      </c>
      <c r="R4007" s="10" t="s">
        <v>8315</v>
      </c>
      <c r="S4007" t="s">
        <v>8316</v>
      </c>
      <c r="T4007">
        <f t="shared" si="317"/>
        <v>102</v>
      </c>
      <c r="U4007">
        <f t="shared" si="318"/>
        <v>44.76</v>
      </c>
    </row>
    <row r="4008" spans="1:21" ht="43.5" x14ac:dyDescent="0.35">
      <c r="A4008">
        <v>4020</v>
      </c>
      <c r="B4008" s="3" t="s">
        <v>4016</v>
      </c>
      <c r="C4008" s="3" t="s">
        <v>8125</v>
      </c>
      <c r="D4008" s="6">
        <v>600</v>
      </c>
      <c r="E4008" s="8">
        <v>100</v>
      </c>
      <c r="F4008" t="s">
        <v>8220</v>
      </c>
      <c r="G4008" t="s">
        <v>8223</v>
      </c>
      <c r="H4008" t="s">
        <v>8245</v>
      </c>
      <c r="I4008">
        <v>1427168099</v>
      </c>
      <c r="J4008">
        <v>1424579699</v>
      </c>
      <c r="K4008" s="14">
        <f t="shared" si="315"/>
        <v>42057.190960648149</v>
      </c>
      <c r="L4008" s="13">
        <f t="shared" si="314"/>
        <v>2015</v>
      </c>
      <c r="M4008" s="14">
        <f t="shared" si="316"/>
        <v>42087.149293981478</v>
      </c>
      <c r="N4008" t="b">
        <v>0</v>
      </c>
      <c r="O4008">
        <v>3</v>
      </c>
      <c r="P4008" t="b">
        <v>0</v>
      </c>
      <c r="Q4008" t="s">
        <v>8269</v>
      </c>
      <c r="R4008" s="10" t="s">
        <v>8315</v>
      </c>
      <c r="S4008" t="s">
        <v>8316</v>
      </c>
      <c r="T4008">
        <f t="shared" si="317"/>
        <v>17</v>
      </c>
      <c r="U4008">
        <f t="shared" si="318"/>
        <v>33.33</v>
      </c>
    </row>
    <row r="4009" spans="1:21" ht="58" x14ac:dyDescent="0.35">
      <c r="A4009">
        <v>3134</v>
      </c>
      <c r="B4009" s="3" t="s">
        <v>3134</v>
      </c>
      <c r="C4009" s="3" t="s">
        <v>7244</v>
      </c>
      <c r="D4009" s="6">
        <v>1000</v>
      </c>
      <c r="E4009" s="8">
        <v>225</v>
      </c>
      <c r="F4009" t="s">
        <v>8221</v>
      </c>
      <c r="G4009" t="s">
        <v>8224</v>
      </c>
      <c r="H4009" t="s">
        <v>8246</v>
      </c>
      <c r="I4009">
        <v>1490631419</v>
      </c>
      <c r="J4009">
        <v>1488820619</v>
      </c>
      <c r="K4009" s="14">
        <f t="shared" si="315"/>
        <v>42800.720127314817</v>
      </c>
      <c r="L4009" s="13">
        <f t="shared" si="314"/>
        <v>2017</v>
      </c>
      <c r="M4009" s="14">
        <f t="shared" si="316"/>
        <v>42821.678460648152</v>
      </c>
      <c r="N4009" t="b">
        <v>0</v>
      </c>
      <c r="O4009">
        <v>12</v>
      </c>
      <c r="P4009" t="b">
        <v>0</v>
      </c>
      <c r="Q4009" t="s">
        <v>8269</v>
      </c>
      <c r="R4009" s="10" t="s">
        <v>8315</v>
      </c>
      <c r="S4009" t="s">
        <v>8316</v>
      </c>
      <c r="T4009">
        <f t="shared" si="317"/>
        <v>23</v>
      </c>
      <c r="U4009">
        <f t="shared" si="318"/>
        <v>18.75</v>
      </c>
    </row>
    <row r="4010" spans="1:21" ht="58" x14ac:dyDescent="0.35">
      <c r="A4010">
        <v>3694</v>
      </c>
      <c r="B4010" s="3" t="s">
        <v>3691</v>
      </c>
      <c r="C4010" s="3" t="s">
        <v>7804</v>
      </c>
      <c r="D4010" s="6">
        <v>3500</v>
      </c>
      <c r="E4010" s="8">
        <v>3760</v>
      </c>
      <c r="F4010" t="s">
        <v>8218</v>
      </c>
      <c r="G4010" t="s">
        <v>8223</v>
      </c>
      <c r="H4010" t="s">
        <v>8245</v>
      </c>
      <c r="I4010">
        <v>1465178400</v>
      </c>
      <c r="J4010">
        <v>1461985967</v>
      </c>
      <c r="K4010" s="14">
        <f t="shared" si="315"/>
        <v>42490.133877314816</v>
      </c>
      <c r="L4010" s="13">
        <f t="shared" si="314"/>
        <v>2016</v>
      </c>
      <c r="M4010" s="14">
        <f t="shared" si="316"/>
        <v>42527.083333333328</v>
      </c>
      <c r="N4010" t="b">
        <v>0</v>
      </c>
      <c r="O4010">
        <v>60</v>
      </c>
      <c r="P4010" t="b">
        <v>1</v>
      </c>
      <c r="Q4010" t="s">
        <v>8269</v>
      </c>
      <c r="R4010" s="10" t="s">
        <v>8315</v>
      </c>
      <c r="S4010" t="s">
        <v>8316</v>
      </c>
      <c r="T4010">
        <f t="shared" si="317"/>
        <v>107</v>
      </c>
      <c r="U4010">
        <f t="shared" si="318"/>
        <v>62.67</v>
      </c>
    </row>
    <row r="4011" spans="1:21" ht="43.5" x14ac:dyDescent="0.35">
      <c r="A4011">
        <v>3933</v>
      </c>
      <c r="B4011" s="3" t="s">
        <v>3930</v>
      </c>
      <c r="C4011" s="3" t="s">
        <v>8041</v>
      </c>
      <c r="D4011" s="6">
        <v>7000</v>
      </c>
      <c r="E4011" s="8">
        <v>1102</v>
      </c>
      <c r="F4011" t="s">
        <v>8220</v>
      </c>
      <c r="G4011" t="s">
        <v>8223</v>
      </c>
      <c r="H4011" t="s">
        <v>8245</v>
      </c>
      <c r="I4011">
        <v>1468716180</v>
      </c>
      <c r="J4011">
        <v>1466205262</v>
      </c>
      <c r="K4011" s="14">
        <f t="shared" si="315"/>
        <v>42538.968310185184</v>
      </c>
      <c r="L4011" s="13">
        <f t="shared" si="314"/>
        <v>2016</v>
      </c>
      <c r="M4011" s="14">
        <f t="shared" si="316"/>
        <v>42568.029861111107</v>
      </c>
      <c r="N4011" t="b">
        <v>0</v>
      </c>
      <c r="O4011">
        <v>12</v>
      </c>
      <c r="P4011" t="b">
        <v>0</v>
      </c>
      <c r="Q4011" t="s">
        <v>8269</v>
      </c>
      <c r="R4011" s="10" t="s">
        <v>8315</v>
      </c>
      <c r="S4011" t="s">
        <v>8316</v>
      </c>
      <c r="T4011">
        <f t="shared" si="317"/>
        <v>16</v>
      </c>
      <c r="U4011">
        <f t="shared" si="318"/>
        <v>91.83</v>
      </c>
    </row>
    <row r="4012" spans="1:21" ht="29" x14ac:dyDescent="0.35">
      <c r="A4012">
        <v>3287</v>
      </c>
      <c r="B4012" s="3" t="s">
        <v>3287</v>
      </c>
      <c r="C4012" s="3" t="s">
        <v>7397</v>
      </c>
      <c r="D4012" s="6">
        <v>2500</v>
      </c>
      <c r="E4012" s="8">
        <v>2500</v>
      </c>
      <c r="F4012" t="s">
        <v>8218</v>
      </c>
      <c r="G4012" t="s">
        <v>8228</v>
      </c>
      <c r="H4012" t="s">
        <v>8250</v>
      </c>
      <c r="I4012">
        <v>1448733628</v>
      </c>
      <c r="J4012">
        <v>1446573628</v>
      </c>
      <c r="K4012" s="14">
        <f t="shared" si="315"/>
        <v>42311.750324074077</v>
      </c>
      <c r="L4012" s="13">
        <f t="shared" si="314"/>
        <v>2015</v>
      </c>
      <c r="M4012" s="14">
        <f t="shared" si="316"/>
        <v>42336.750324074077</v>
      </c>
      <c r="N4012" t="b">
        <v>0</v>
      </c>
      <c r="O4012">
        <v>34</v>
      </c>
      <c r="P4012" t="b">
        <v>1</v>
      </c>
      <c r="Q4012" t="s">
        <v>8269</v>
      </c>
      <c r="R4012" s="10" t="s">
        <v>8315</v>
      </c>
      <c r="S4012" t="s">
        <v>8316</v>
      </c>
      <c r="T4012">
        <f t="shared" si="317"/>
        <v>100</v>
      </c>
      <c r="U4012">
        <f t="shared" si="318"/>
        <v>73.53</v>
      </c>
    </row>
    <row r="4013" spans="1:21" ht="58" x14ac:dyDescent="0.35">
      <c r="A4013">
        <v>3293</v>
      </c>
      <c r="B4013" s="3" t="s">
        <v>3293</v>
      </c>
      <c r="C4013" s="3" t="s">
        <v>7403</v>
      </c>
      <c r="D4013" s="6">
        <v>4500</v>
      </c>
      <c r="E4013" s="8">
        <v>7670</v>
      </c>
      <c r="F4013" t="s">
        <v>8218</v>
      </c>
      <c r="G4013" t="s">
        <v>8227</v>
      </c>
      <c r="H4013" t="s">
        <v>8249</v>
      </c>
      <c r="I4013">
        <v>1488622352</v>
      </c>
      <c r="J4013">
        <v>1486030352</v>
      </c>
      <c r="K4013" s="14">
        <f t="shared" si="315"/>
        <v>42768.425370370373</v>
      </c>
      <c r="L4013" s="13">
        <f t="shared" si="314"/>
        <v>2017</v>
      </c>
      <c r="M4013" s="14">
        <f t="shared" si="316"/>
        <v>42798.425370370373</v>
      </c>
      <c r="N4013" t="b">
        <v>0</v>
      </c>
      <c r="O4013">
        <v>91</v>
      </c>
      <c r="P4013" t="b">
        <v>1</v>
      </c>
      <c r="Q4013" t="s">
        <v>8269</v>
      </c>
      <c r="R4013" s="10" t="s">
        <v>8315</v>
      </c>
      <c r="S4013" t="s">
        <v>8316</v>
      </c>
      <c r="T4013">
        <f t="shared" si="317"/>
        <v>170</v>
      </c>
      <c r="U4013">
        <f t="shared" si="318"/>
        <v>84.29</v>
      </c>
    </row>
    <row r="4014" spans="1:21" ht="58" x14ac:dyDescent="0.35">
      <c r="A4014">
        <v>3562</v>
      </c>
      <c r="B4014" s="3" t="s">
        <v>3561</v>
      </c>
      <c r="C4014" s="3" t="s">
        <v>7672</v>
      </c>
      <c r="D4014" s="6">
        <v>315</v>
      </c>
      <c r="E4014" s="8">
        <v>469</v>
      </c>
      <c r="F4014" t="s">
        <v>8218</v>
      </c>
      <c r="G4014" t="s">
        <v>8224</v>
      </c>
      <c r="H4014" t="s">
        <v>8246</v>
      </c>
      <c r="I4014">
        <v>1457906400</v>
      </c>
      <c r="J4014">
        <v>1457115427</v>
      </c>
      <c r="K4014" s="14">
        <f t="shared" si="315"/>
        <v>42433.761886574073</v>
      </c>
      <c r="L4014" s="13">
        <f t="shared" si="314"/>
        <v>2016</v>
      </c>
      <c r="M4014" s="14">
        <f t="shared" si="316"/>
        <v>42442.916666666672</v>
      </c>
      <c r="N4014" t="b">
        <v>0</v>
      </c>
      <c r="O4014">
        <v>31</v>
      </c>
      <c r="P4014" t="b">
        <v>1</v>
      </c>
      <c r="Q4014" t="s">
        <v>8269</v>
      </c>
      <c r="R4014" s="10" t="s">
        <v>8315</v>
      </c>
      <c r="S4014" t="s">
        <v>8316</v>
      </c>
      <c r="T4014">
        <f t="shared" si="317"/>
        <v>149</v>
      </c>
      <c r="U4014">
        <f t="shared" si="318"/>
        <v>15.13</v>
      </c>
    </row>
    <row r="4015" spans="1:21" ht="58" x14ac:dyDescent="0.35">
      <c r="A4015">
        <v>4052</v>
      </c>
      <c r="B4015" s="3" t="s">
        <v>4048</v>
      </c>
      <c r="C4015" s="3" t="s">
        <v>8156</v>
      </c>
      <c r="D4015" s="6">
        <v>3000</v>
      </c>
      <c r="E4015" s="8">
        <v>1126</v>
      </c>
      <c r="F4015" t="s">
        <v>8220</v>
      </c>
      <c r="G4015" t="s">
        <v>8223</v>
      </c>
      <c r="H4015" t="s">
        <v>8245</v>
      </c>
      <c r="I4015">
        <v>1413234316</v>
      </c>
      <c r="J4015">
        <v>1408050316</v>
      </c>
      <c r="K4015" s="14">
        <f t="shared" si="315"/>
        <v>41865.878657407404</v>
      </c>
      <c r="L4015" s="13">
        <f t="shared" si="314"/>
        <v>2014</v>
      </c>
      <c r="M4015" s="14">
        <f t="shared" si="316"/>
        <v>41925.878657407404</v>
      </c>
      <c r="N4015" t="b">
        <v>0</v>
      </c>
      <c r="O4015">
        <v>13</v>
      </c>
      <c r="P4015" t="b">
        <v>0</v>
      </c>
      <c r="Q4015" t="s">
        <v>8269</v>
      </c>
      <c r="R4015" s="10" t="s">
        <v>8315</v>
      </c>
      <c r="S4015" t="s">
        <v>8316</v>
      </c>
      <c r="T4015">
        <f t="shared" si="317"/>
        <v>38</v>
      </c>
      <c r="U4015">
        <f t="shared" si="318"/>
        <v>86.62</v>
      </c>
    </row>
    <row r="4016" spans="1:21" ht="43.5" x14ac:dyDescent="0.35">
      <c r="A4016">
        <v>3435</v>
      </c>
      <c r="B4016" s="3" t="s">
        <v>3434</v>
      </c>
      <c r="C4016" s="3" t="s">
        <v>7545</v>
      </c>
      <c r="D4016" s="6">
        <v>1000</v>
      </c>
      <c r="E4016" s="8">
        <v>1120</v>
      </c>
      <c r="F4016" t="s">
        <v>8218</v>
      </c>
      <c r="G4016" t="s">
        <v>8223</v>
      </c>
      <c r="H4016" t="s">
        <v>8245</v>
      </c>
      <c r="I4016">
        <v>1470538800</v>
      </c>
      <c r="J4016">
        <v>1469112493</v>
      </c>
      <c r="K4016" s="14">
        <f t="shared" si="315"/>
        <v>42572.61681712963</v>
      </c>
      <c r="L4016" s="13">
        <f t="shared" si="314"/>
        <v>2016</v>
      </c>
      <c r="M4016" s="14">
        <f t="shared" si="316"/>
        <v>42589.125</v>
      </c>
      <c r="N4016" t="b">
        <v>0</v>
      </c>
      <c r="O4016">
        <v>19</v>
      </c>
      <c r="P4016" t="b">
        <v>1</v>
      </c>
      <c r="Q4016" t="s">
        <v>8269</v>
      </c>
      <c r="R4016" s="10" t="s">
        <v>8315</v>
      </c>
      <c r="S4016" t="s">
        <v>8316</v>
      </c>
      <c r="T4016">
        <f t="shared" si="317"/>
        <v>112</v>
      </c>
      <c r="U4016">
        <f t="shared" si="318"/>
        <v>58.95</v>
      </c>
    </row>
    <row r="4017" spans="1:21" ht="43.5" x14ac:dyDescent="0.35">
      <c r="A4017">
        <v>3177</v>
      </c>
      <c r="B4017" s="3" t="s">
        <v>3177</v>
      </c>
      <c r="C4017" s="3" t="s">
        <v>7287</v>
      </c>
      <c r="D4017" s="6">
        <v>2500</v>
      </c>
      <c r="E4017" s="8">
        <v>2935</v>
      </c>
      <c r="F4017" t="s">
        <v>8218</v>
      </c>
      <c r="G4017" t="s">
        <v>8223</v>
      </c>
      <c r="H4017" t="s">
        <v>8245</v>
      </c>
      <c r="I4017">
        <v>1403366409</v>
      </c>
      <c r="J4017">
        <v>1400774409</v>
      </c>
      <c r="K4017" s="14">
        <f t="shared" si="315"/>
        <v>41781.666770833333</v>
      </c>
      <c r="L4017" s="13">
        <f t="shared" si="314"/>
        <v>2014</v>
      </c>
      <c r="M4017" s="14">
        <f t="shared" si="316"/>
        <v>41811.666770833333</v>
      </c>
      <c r="N4017" t="b">
        <v>1</v>
      </c>
      <c r="O4017">
        <v>51</v>
      </c>
      <c r="P4017" t="b">
        <v>1</v>
      </c>
      <c r="Q4017" t="s">
        <v>8269</v>
      </c>
      <c r="R4017" s="10" t="s">
        <v>8315</v>
      </c>
      <c r="S4017" t="s">
        <v>8316</v>
      </c>
      <c r="T4017">
        <f t="shared" si="317"/>
        <v>117</v>
      </c>
      <c r="U4017">
        <f t="shared" si="318"/>
        <v>57.55</v>
      </c>
    </row>
    <row r="4018" spans="1:21" ht="43.5" x14ac:dyDescent="0.35">
      <c r="A4018">
        <v>4053</v>
      </c>
      <c r="B4018" s="3" t="s">
        <v>4049</v>
      </c>
      <c r="C4018" s="3" t="s">
        <v>8157</v>
      </c>
      <c r="D4018" s="6">
        <v>500</v>
      </c>
      <c r="E4018" s="8">
        <v>110</v>
      </c>
      <c r="F4018" t="s">
        <v>8220</v>
      </c>
      <c r="G4018" t="s">
        <v>8224</v>
      </c>
      <c r="H4018" t="s">
        <v>8246</v>
      </c>
      <c r="I4018">
        <v>1416081600</v>
      </c>
      <c r="J4018">
        <v>1413477228</v>
      </c>
      <c r="K4018" s="14">
        <f t="shared" si="315"/>
        <v>41928.690138888887</v>
      </c>
      <c r="L4018" s="13">
        <f t="shared" si="314"/>
        <v>2014</v>
      </c>
      <c r="M4018" s="14">
        <f t="shared" si="316"/>
        <v>41958.833333333328</v>
      </c>
      <c r="N4018" t="b">
        <v>0</v>
      </c>
      <c r="O4018">
        <v>2</v>
      </c>
      <c r="P4018" t="b">
        <v>0</v>
      </c>
      <c r="Q4018" t="s">
        <v>8269</v>
      </c>
      <c r="R4018" s="10" t="s">
        <v>8315</v>
      </c>
      <c r="S4018" t="s">
        <v>8316</v>
      </c>
      <c r="T4018">
        <f t="shared" si="317"/>
        <v>22</v>
      </c>
      <c r="U4018">
        <f t="shared" si="318"/>
        <v>55</v>
      </c>
    </row>
    <row r="4019" spans="1:21" ht="43.5" x14ac:dyDescent="0.35">
      <c r="A4019">
        <v>3808</v>
      </c>
      <c r="B4019" s="3" t="s">
        <v>3805</v>
      </c>
      <c r="C4019" s="3" t="s">
        <v>7918</v>
      </c>
      <c r="D4019" s="6">
        <v>1000</v>
      </c>
      <c r="E4019" s="8">
        <v>1000</v>
      </c>
      <c r="F4019" t="s">
        <v>8218</v>
      </c>
      <c r="G4019" t="s">
        <v>8224</v>
      </c>
      <c r="H4019" t="s">
        <v>8246</v>
      </c>
      <c r="I4019">
        <v>1429955619</v>
      </c>
      <c r="J4019">
        <v>1424775219</v>
      </c>
      <c r="K4019" s="14">
        <f t="shared" si="315"/>
        <v>42059.453923611116</v>
      </c>
      <c r="L4019" s="13">
        <f t="shared" si="314"/>
        <v>2015</v>
      </c>
      <c r="M4019" s="14">
        <f t="shared" si="316"/>
        <v>42119.412256944444</v>
      </c>
      <c r="N4019" t="b">
        <v>0</v>
      </c>
      <c r="O4019">
        <v>24</v>
      </c>
      <c r="P4019" t="b">
        <v>1</v>
      </c>
      <c r="Q4019" t="s">
        <v>8269</v>
      </c>
      <c r="R4019" s="10" t="s">
        <v>8315</v>
      </c>
      <c r="S4019" t="s">
        <v>8316</v>
      </c>
      <c r="T4019">
        <f t="shared" si="317"/>
        <v>100</v>
      </c>
      <c r="U4019">
        <f t="shared" si="318"/>
        <v>41.67</v>
      </c>
    </row>
    <row r="4020" spans="1:21" ht="43.5" x14ac:dyDescent="0.35">
      <c r="A4020">
        <v>3244</v>
      </c>
      <c r="B4020" s="3" t="s">
        <v>3244</v>
      </c>
      <c r="C4020" s="3" t="s">
        <v>7354</v>
      </c>
      <c r="D4020" s="6">
        <v>1600</v>
      </c>
      <c r="E4020" s="8">
        <v>1647</v>
      </c>
      <c r="F4020" t="s">
        <v>8218</v>
      </c>
      <c r="G4020" t="s">
        <v>8224</v>
      </c>
      <c r="H4020" t="s">
        <v>8246</v>
      </c>
      <c r="I4020">
        <v>1480613982</v>
      </c>
      <c r="J4020">
        <v>1478018382</v>
      </c>
      <c r="K4020" s="14">
        <f t="shared" si="315"/>
        <v>42675.694236111114</v>
      </c>
      <c r="L4020" s="13">
        <f t="shared" si="314"/>
        <v>2016</v>
      </c>
      <c r="M4020" s="14">
        <f t="shared" si="316"/>
        <v>42705.735902777778</v>
      </c>
      <c r="N4020" t="b">
        <v>0</v>
      </c>
      <c r="O4020">
        <v>69</v>
      </c>
      <c r="P4020" t="b">
        <v>1</v>
      </c>
      <c r="Q4020" t="s">
        <v>8269</v>
      </c>
      <c r="R4020" s="10" t="s">
        <v>8315</v>
      </c>
      <c r="S4020" t="s">
        <v>8316</v>
      </c>
      <c r="T4020">
        <f t="shared" si="317"/>
        <v>103</v>
      </c>
      <c r="U4020">
        <f t="shared" si="318"/>
        <v>23.87</v>
      </c>
    </row>
    <row r="4021" spans="1:21" ht="29" x14ac:dyDescent="0.35">
      <c r="A4021">
        <v>4018</v>
      </c>
      <c r="B4021" s="3" t="s">
        <v>4014</v>
      </c>
      <c r="C4021" s="3" t="s">
        <v>8123</v>
      </c>
      <c r="D4021" s="6">
        <v>1500</v>
      </c>
      <c r="E4021" s="8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s="14">
        <f t="shared" si="315"/>
        <v>42620.91097222222</v>
      </c>
      <c r="L4021" s="13">
        <f t="shared" si="314"/>
        <v>2016</v>
      </c>
      <c r="M4021" s="14">
        <f t="shared" si="316"/>
        <v>42650.91097222222</v>
      </c>
      <c r="N4021" t="b">
        <v>0</v>
      </c>
      <c r="O4021">
        <v>4</v>
      </c>
      <c r="P4021" t="b">
        <v>0</v>
      </c>
      <c r="Q4021" t="s">
        <v>8269</v>
      </c>
      <c r="R4021" s="10" t="s">
        <v>8315</v>
      </c>
      <c r="S4021" t="s">
        <v>8316</v>
      </c>
      <c r="T4021">
        <f t="shared" si="317"/>
        <v>9</v>
      </c>
      <c r="U4021">
        <f t="shared" si="318"/>
        <v>32.5</v>
      </c>
    </row>
    <row r="4022" spans="1:21" ht="43.5" x14ac:dyDescent="0.35">
      <c r="A4022">
        <v>3330</v>
      </c>
      <c r="B4022" s="3" t="s">
        <v>3330</v>
      </c>
      <c r="C4022" s="3" t="s">
        <v>7440</v>
      </c>
      <c r="D4022" s="6">
        <v>1500</v>
      </c>
      <c r="E4022" s="8">
        <v>1594</v>
      </c>
      <c r="F4022" t="s">
        <v>8218</v>
      </c>
      <c r="G4022" t="s">
        <v>8224</v>
      </c>
      <c r="H4022" t="s">
        <v>8246</v>
      </c>
      <c r="I4022">
        <v>1427919468</v>
      </c>
      <c r="J4022">
        <v>1425331068</v>
      </c>
      <c r="K4022" s="14">
        <f t="shared" si="315"/>
        <v>42065.887361111112</v>
      </c>
      <c r="L4022" s="13">
        <f t="shared" si="314"/>
        <v>2015</v>
      </c>
      <c r="M4022" s="14">
        <f t="shared" si="316"/>
        <v>42095.845694444448</v>
      </c>
      <c r="N4022" t="b">
        <v>0</v>
      </c>
      <c r="O4022">
        <v>69</v>
      </c>
      <c r="P4022" t="b">
        <v>1</v>
      </c>
      <c r="Q4022" t="s">
        <v>8269</v>
      </c>
      <c r="R4022" s="10" t="s">
        <v>8315</v>
      </c>
      <c r="S4022" t="s">
        <v>8316</v>
      </c>
      <c r="T4022">
        <f t="shared" si="317"/>
        <v>106</v>
      </c>
      <c r="U4022">
        <f t="shared" si="318"/>
        <v>23.1</v>
      </c>
    </row>
    <row r="4023" spans="1:21" ht="58" x14ac:dyDescent="0.35">
      <c r="A4023">
        <v>3211</v>
      </c>
      <c r="B4023" s="3" t="s">
        <v>3211</v>
      </c>
      <c r="C4023" s="3" t="s">
        <v>7321</v>
      </c>
      <c r="D4023" s="6">
        <v>23000</v>
      </c>
      <c r="E4023" s="8">
        <v>27541</v>
      </c>
      <c r="F4023" t="s">
        <v>8218</v>
      </c>
      <c r="G4023" t="s">
        <v>8223</v>
      </c>
      <c r="H4023" t="s">
        <v>8245</v>
      </c>
      <c r="I4023">
        <v>1408068000</v>
      </c>
      <c r="J4023">
        <v>1405346680</v>
      </c>
      <c r="K4023" s="14">
        <f t="shared" si="315"/>
        <v>41834.586574074077</v>
      </c>
      <c r="L4023" s="13">
        <f t="shared" si="314"/>
        <v>2014</v>
      </c>
      <c r="M4023" s="14">
        <f t="shared" si="316"/>
        <v>41866.083333333336</v>
      </c>
      <c r="N4023" t="b">
        <v>1</v>
      </c>
      <c r="O4023">
        <v>322</v>
      </c>
      <c r="P4023" t="b">
        <v>1</v>
      </c>
      <c r="Q4023" t="s">
        <v>8269</v>
      </c>
      <c r="R4023" s="10" t="s">
        <v>8315</v>
      </c>
      <c r="S4023" t="s">
        <v>8316</v>
      </c>
      <c r="T4023">
        <f t="shared" si="317"/>
        <v>120</v>
      </c>
      <c r="U4023">
        <f t="shared" si="318"/>
        <v>85.53</v>
      </c>
    </row>
    <row r="4024" spans="1:21" ht="29" x14ac:dyDescent="0.35">
      <c r="A4024">
        <v>3263</v>
      </c>
      <c r="B4024" s="3" t="s">
        <v>3263</v>
      </c>
      <c r="C4024" s="3" t="s">
        <v>7373</v>
      </c>
      <c r="D4024" s="6">
        <v>2500</v>
      </c>
      <c r="E4024" s="8">
        <v>2804.16</v>
      </c>
      <c r="F4024" t="s">
        <v>8218</v>
      </c>
      <c r="G4024" t="s">
        <v>8223</v>
      </c>
      <c r="H4024" t="s">
        <v>8245</v>
      </c>
      <c r="I4024">
        <v>1446238800</v>
      </c>
      <c r="J4024">
        <v>1444220588</v>
      </c>
      <c r="K4024" s="14">
        <f t="shared" si="315"/>
        <v>42284.516064814816</v>
      </c>
      <c r="L4024" s="13">
        <f t="shared" si="314"/>
        <v>2015</v>
      </c>
      <c r="M4024" s="14">
        <f t="shared" si="316"/>
        <v>42307.875</v>
      </c>
      <c r="N4024" t="b">
        <v>1</v>
      </c>
      <c r="O4024">
        <v>68</v>
      </c>
      <c r="P4024" t="b">
        <v>1</v>
      </c>
      <c r="Q4024" t="s">
        <v>8269</v>
      </c>
      <c r="R4024" s="10" t="s">
        <v>8315</v>
      </c>
      <c r="S4024" t="s">
        <v>8316</v>
      </c>
      <c r="T4024">
        <f t="shared" si="317"/>
        <v>112</v>
      </c>
      <c r="U4024">
        <f t="shared" si="318"/>
        <v>41.24</v>
      </c>
    </row>
    <row r="4025" spans="1:21" ht="43.5" x14ac:dyDescent="0.35">
      <c r="A4025">
        <v>3377</v>
      </c>
      <c r="B4025" s="3" t="s">
        <v>3376</v>
      </c>
      <c r="C4025" s="3" t="s">
        <v>7487</v>
      </c>
      <c r="D4025" s="6">
        <v>8000</v>
      </c>
      <c r="E4025" s="8">
        <v>8084</v>
      </c>
      <c r="F4025" t="s">
        <v>8218</v>
      </c>
      <c r="G4025" t="s">
        <v>8224</v>
      </c>
      <c r="H4025" t="s">
        <v>8246</v>
      </c>
      <c r="I4025">
        <v>1426870560</v>
      </c>
      <c r="J4025">
        <v>1424280899</v>
      </c>
      <c r="K4025" s="14">
        <f t="shared" si="315"/>
        <v>42053.732627314821</v>
      </c>
      <c r="L4025" s="13">
        <f t="shared" si="314"/>
        <v>2015</v>
      </c>
      <c r="M4025" s="14">
        <f t="shared" si="316"/>
        <v>42083.705555555556</v>
      </c>
      <c r="N4025" t="b">
        <v>0</v>
      </c>
      <c r="O4025">
        <v>77</v>
      </c>
      <c r="P4025" t="b">
        <v>1</v>
      </c>
      <c r="Q4025" t="s">
        <v>8269</v>
      </c>
      <c r="R4025" s="10" t="s">
        <v>8315</v>
      </c>
      <c r="S4025" t="s">
        <v>8316</v>
      </c>
      <c r="T4025">
        <f t="shared" si="317"/>
        <v>101</v>
      </c>
      <c r="U4025">
        <f t="shared" si="318"/>
        <v>104.99</v>
      </c>
    </row>
    <row r="4026" spans="1:21" ht="43.5" x14ac:dyDescent="0.35">
      <c r="A4026">
        <v>3341</v>
      </c>
      <c r="B4026" s="3" t="s">
        <v>3341</v>
      </c>
      <c r="C4026" s="3" t="s">
        <v>7451</v>
      </c>
      <c r="D4026" s="6">
        <v>3350</v>
      </c>
      <c r="E4026" s="8">
        <v>3350</v>
      </c>
      <c r="F4026" t="s">
        <v>8218</v>
      </c>
      <c r="G4026" t="s">
        <v>8224</v>
      </c>
      <c r="H4026" t="s">
        <v>8246</v>
      </c>
      <c r="I4026">
        <v>1465750800</v>
      </c>
      <c r="J4026">
        <v>1463771421</v>
      </c>
      <c r="K4026" s="14">
        <f t="shared" si="315"/>
        <v>42510.798854166671</v>
      </c>
      <c r="L4026" s="13">
        <f t="shared" si="314"/>
        <v>2016</v>
      </c>
      <c r="M4026" s="14">
        <f t="shared" si="316"/>
        <v>42533.708333333328</v>
      </c>
      <c r="N4026" t="b">
        <v>0</v>
      </c>
      <c r="O4026">
        <v>28</v>
      </c>
      <c r="P4026" t="b">
        <v>1</v>
      </c>
      <c r="Q4026" t="s">
        <v>8269</v>
      </c>
      <c r="R4026" s="10" t="s">
        <v>8315</v>
      </c>
      <c r="S4026" t="s">
        <v>8316</v>
      </c>
      <c r="T4026">
        <f t="shared" si="317"/>
        <v>100</v>
      </c>
      <c r="U4026">
        <f t="shared" si="318"/>
        <v>119.64</v>
      </c>
    </row>
    <row r="4027" spans="1:21" ht="43.5" x14ac:dyDescent="0.35">
      <c r="A4027">
        <v>3717</v>
      </c>
      <c r="B4027" s="3" t="s">
        <v>3714</v>
      </c>
      <c r="C4027" s="3" t="s">
        <v>7827</v>
      </c>
      <c r="D4027" s="6">
        <v>4000</v>
      </c>
      <c r="E4027" s="8">
        <v>4030</v>
      </c>
      <c r="F4027" t="s">
        <v>8218</v>
      </c>
      <c r="G4027" t="s">
        <v>8224</v>
      </c>
      <c r="H4027" t="s">
        <v>8246</v>
      </c>
      <c r="I4027">
        <v>1431204449</v>
      </c>
      <c r="J4027">
        <v>1428526049</v>
      </c>
      <c r="K4027" s="14">
        <f t="shared" si="315"/>
        <v>42102.866307870368</v>
      </c>
      <c r="L4027" s="13">
        <f t="shared" si="314"/>
        <v>2015</v>
      </c>
      <c r="M4027" s="14">
        <f t="shared" si="316"/>
        <v>42133.866307870368</v>
      </c>
      <c r="N4027" t="b">
        <v>0</v>
      </c>
      <c r="O4027">
        <v>13</v>
      </c>
      <c r="P4027" t="b">
        <v>1</v>
      </c>
      <c r="Q4027" t="s">
        <v>8269</v>
      </c>
      <c r="R4027" s="10" t="s">
        <v>8315</v>
      </c>
      <c r="S4027" t="s">
        <v>8316</v>
      </c>
      <c r="T4027">
        <f t="shared" si="317"/>
        <v>101</v>
      </c>
      <c r="U4027">
        <f t="shared" si="318"/>
        <v>310</v>
      </c>
    </row>
    <row r="4028" spans="1:21" ht="43.5" x14ac:dyDescent="0.35">
      <c r="A4028">
        <v>3547</v>
      </c>
      <c r="B4028" s="3" t="s">
        <v>3546</v>
      </c>
      <c r="C4028" s="3" t="s">
        <v>7657</v>
      </c>
      <c r="D4028" s="6">
        <v>35000</v>
      </c>
      <c r="E4028" s="8">
        <v>40043.25</v>
      </c>
      <c r="F4028" t="s">
        <v>8218</v>
      </c>
      <c r="G4028" t="s">
        <v>8223</v>
      </c>
      <c r="H4028" t="s">
        <v>8245</v>
      </c>
      <c r="I4028">
        <v>1463198340</v>
      </c>
      <c r="J4028">
        <v>1461117201</v>
      </c>
      <c r="K4028" s="14">
        <f t="shared" si="315"/>
        <v>42480.078715277778</v>
      </c>
      <c r="L4028" s="13">
        <f t="shared" si="314"/>
        <v>2016</v>
      </c>
      <c r="M4028" s="14">
        <f t="shared" si="316"/>
        <v>42504.165972222225</v>
      </c>
      <c r="N4028" t="b">
        <v>0</v>
      </c>
      <c r="O4028">
        <v>336</v>
      </c>
      <c r="P4028" t="b">
        <v>1</v>
      </c>
      <c r="Q4028" t="s">
        <v>8269</v>
      </c>
      <c r="R4028" s="10" t="s">
        <v>8315</v>
      </c>
      <c r="S4028" t="s">
        <v>8316</v>
      </c>
      <c r="T4028">
        <f t="shared" si="317"/>
        <v>114</v>
      </c>
      <c r="U4028">
        <f t="shared" si="318"/>
        <v>119.18</v>
      </c>
    </row>
    <row r="4029" spans="1:21" ht="43.5" x14ac:dyDescent="0.35">
      <c r="A4029">
        <v>3840</v>
      </c>
      <c r="B4029" s="3" t="s">
        <v>3837</v>
      </c>
      <c r="C4029" s="3" t="s">
        <v>7949</v>
      </c>
      <c r="D4029" s="6">
        <v>1</v>
      </c>
      <c r="E4029" s="8">
        <v>65</v>
      </c>
      <c r="F4029" t="s">
        <v>8218</v>
      </c>
      <c r="G4029" t="s">
        <v>8224</v>
      </c>
      <c r="H4029" t="s">
        <v>8246</v>
      </c>
      <c r="I4029">
        <v>1459180229</v>
      </c>
      <c r="J4029">
        <v>1457023829</v>
      </c>
      <c r="K4029" s="14">
        <f t="shared" si="315"/>
        <v>42432.701724537037</v>
      </c>
      <c r="L4029" s="13">
        <f t="shared" si="314"/>
        <v>2016</v>
      </c>
      <c r="M4029" s="14">
        <f t="shared" si="316"/>
        <v>42457.660057870366</v>
      </c>
      <c r="N4029" t="b">
        <v>0</v>
      </c>
      <c r="O4029">
        <v>3</v>
      </c>
      <c r="P4029" t="b">
        <v>1</v>
      </c>
      <c r="Q4029" t="s">
        <v>8269</v>
      </c>
      <c r="R4029" s="10" t="s">
        <v>8315</v>
      </c>
      <c r="S4029" t="s">
        <v>8316</v>
      </c>
      <c r="T4029">
        <f t="shared" si="317"/>
        <v>6500</v>
      </c>
      <c r="U4029">
        <f t="shared" si="318"/>
        <v>21.67</v>
      </c>
    </row>
    <row r="4030" spans="1:21" ht="58" x14ac:dyDescent="0.35">
      <c r="A4030">
        <v>3273</v>
      </c>
      <c r="B4030" s="3" t="s">
        <v>3273</v>
      </c>
      <c r="C4030" s="3" t="s">
        <v>7383</v>
      </c>
      <c r="D4030" s="6">
        <v>4000</v>
      </c>
      <c r="E4030" s="8">
        <v>4296</v>
      </c>
      <c r="F4030" t="s">
        <v>8218</v>
      </c>
      <c r="G4030" t="s">
        <v>8223</v>
      </c>
      <c r="H4030" t="s">
        <v>8245</v>
      </c>
      <c r="I4030">
        <v>1473879600</v>
      </c>
      <c r="J4030">
        <v>1472498042</v>
      </c>
      <c r="K4030" s="14">
        <f t="shared" si="315"/>
        <v>42611.801412037035</v>
      </c>
      <c r="L4030" s="13">
        <f t="shared" si="314"/>
        <v>2016</v>
      </c>
      <c r="M4030" s="14">
        <f t="shared" si="316"/>
        <v>42627.791666666672</v>
      </c>
      <c r="N4030" t="b">
        <v>1</v>
      </c>
      <c r="O4030">
        <v>21</v>
      </c>
      <c r="P4030" t="b">
        <v>1</v>
      </c>
      <c r="Q4030" t="s">
        <v>8269</v>
      </c>
      <c r="R4030" s="10" t="s">
        <v>8315</v>
      </c>
      <c r="S4030" t="s">
        <v>8316</v>
      </c>
      <c r="T4030">
        <f t="shared" si="317"/>
        <v>107</v>
      </c>
      <c r="U4030">
        <f t="shared" si="318"/>
        <v>204.57</v>
      </c>
    </row>
    <row r="4031" spans="1:21" ht="58" x14ac:dyDescent="0.35">
      <c r="A4031">
        <v>3444</v>
      </c>
      <c r="B4031" s="3" t="s">
        <v>3443</v>
      </c>
      <c r="C4031" s="3" t="s">
        <v>7554</v>
      </c>
      <c r="D4031" s="6">
        <v>300</v>
      </c>
      <c r="E4031" s="8">
        <v>867</v>
      </c>
      <c r="F4031" t="s">
        <v>8218</v>
      </c>
      <c r="G4031" t="s">
        <v>8225</v>
      </c>
      <c r="H4031" t="s">
        <v>8247</v>
      </c>
      <c r="I4031">
        <v>1465394340</v>
      </c>
      <c r="J4031">
        <v>1464677986</v>
      </c>
      <c r="K4031" s="14">
        <f t="shared" si="315"/>
        <v>42521.291504629626</v>
      </c>
      <c r="L4031" s="13">
        <f t="shared" si="314"/>
        <v>2016</v>
      </c>
      <c r="M4031" s="14">
        <f t="shared" si="316"/>
        <v>42529.582638888889</v>
      </c>
      <c r="N4031" t="b">
        <v>0</v>
      </c>
      <c r="O4031">
        <v>20</v>
      </c>
      <c r="P4031" t="b">
        <v>1</v>
      </c>
      <c r="Q4031" t="s">
        <v>8269</v>
      </c>
      <c r="R4031" s="10" t="s">
        <v>8315</v>
      </c>
      <c r="S4031" t="s">
        <v>8316</v>
      </c>
      <c r="T4031">
        <f t="shared" si="317"/>
        <v>289</v>
      </c>
      <c r="U4031">
        <f t="shared" si="318"/>
        <v>43.35</v>
      </c>
    </row>
    <row r="4032" spans="1:21" ht="58" x14ac:dyDescent="0.35">
      <c r="A4032">
        <v>3391</v>
      </c>
      <c r="B4032" s="3" t="s">
        <v>3390</v>
      </c>
      <c r="C4032" s="3" t="s">
        <v>7501</v>
      </c>
      <c r="D4032" s="6">
        <v>500</v>
      </c>
      <c r="E4032" s="8">
        <v>1115</v>
      </c>
      <c r="F4032" t="s">
        <v>8218</v>
      </c>
      <c r="G4032" t="s">
        <v>8223</v>
      </c>
      <c r="H4032" t="s">
        <v>8245</v>
      </c>
      <c r="I4032">
        <v>1407536880</v>
      </c>
      <c r="J4032">
        <v>1404997548</v>
      </c>
      <c r="K4032" s="14">
        <f t="shared" si="315"/>
        <v>41830.545694444445</v>
      </c>
      <c r="L4032" s="13">
        <f t="shared" si="314"/>
        <v>2014</v>
      </c>
      <c r="M4032" s="14">
        <f t="shared" si="316"/>
        <v>41859.936111111114</v>
      </c>
      <c r="N4032" t="b">
        <v>0</v>
      </c>
      <c r="O4032">
        <v>18</v>
      </c>
      <c r="P4032" t="b">
        <v>1</v>
      </c>
      <c r="Q4032" t="s">
        <v>8269</v>
      </c>
      <c r="R4032" s="10" t="s">
        <v>8315</v>
      </c>
      <c r="S4032" t="s">
        <v>8316</v>
      </c>
      <c r="T4032">
        <f t="shared" si="317"/>
        <v>223</v>
      </c>
      <c r="U4032">
        <f t="shared" si="318"/>
        <v>61.94</v>
      </c>
    </row>
    <row r="4033" spans="1:21" ht="43.5" x14ac:dyDescent="0.35">
      <c r="A4033">
        <v>4054</v>
      </c>
      <c r="B4033" s="3" t="s">
        <v>4050</v>
      </c>
      <c r="C4033" s="3" t="s">
        <v>8158</v>
      </c>
      <c r="D4033" s="6">
        <v>8880</v>
      </c>
      <c r="E4033" s="8">
        <v>0</v>
      </c>
      <c r="F4033" t="s">
        <v>8220</v>
      </c>
      <c r="G4033" t="s">
        <v>8223</v>
      </c>
      <c r="H4033" t="s">
        <v>8245</v>
      </c>
      <c r="I4033">
        <v>1475294400</v>
      </c>
      <c r="J4033">
        <v>1472674285</v>
      </c>
      <c r="K4033" s="14">
        <f t="shared" si="315"/>
        <v>42613.841261574074</v>
      </c>
      <c r="L4033" s="13">
        <f t="shared" si="314"/>
        <v>2016</v>
      </c>
      <c r="M4033" s="14">
        <f t="shared" si="316"/>
        <v>42644.166666666672</v>
      </c>
      <c r="N4033" t="b">
        <v>0</v>
      </c>
      <c r="O4033">
        <v>0</v>
      </c>
      <c r="P4033" t="b">
        <v>0</v>
      </c>
      <c r="Q4033" t="s">
        <v>8269</v>
      </c>
      <c r="R4033" s="10" t="s">
        <v>8315</v>
      </c>
      <c r="S4033" t="s">
        <v>8316</v>
      </c>
      <c r="T4033">
        <f t="shared" si="317"/>
        <v>0</v>
      </c>
      <c r="U4033">
        <f t="shared" si="318"/>
        <v>0</v>
      </c>
    </row>
    <row r="4034" spans="1:21" ht="43.5" x14ac:dyDescent="0.35">
      <c r="A4034">
        <v>3922</v>
      </c>
      <c r="B4034" s="3" t="s">
        <v>3919</v>
      </c>
      <c r="C4034" s="3" t="s">
        <v>8030</v>
      </c>
      <c r="D4034" s="6">
        <v>750</v>
      </c>
      <c r="E4034" s="8">
        <v>61</v>
      </c>
      <c r="F4034" t="s">
        <v>8220</v>
      </c>
      <c r="G4034" t="s">
        <v>8223</v>
      </c>
      <c r="H4034" t="s">
        <v>8245</v>
      </c>
      <c r="I4034">
        <v>1425337200</v>
      </c>
      <c r="J4034">
        <v>1421432810</v>
      </c>
      <c r="K4034" s="14">
        <f t="shared" si="315"/>
        <v>42020.768634259264</v>
      </c>
      <c r="L4034" s="13">
        <f t="shared" si="314"/>
        <v>2015</v>
      </c>
      <c r="M4034" s="14">
        <f t="shared" si="316"/>
        <v>42065.958333333328</v>
      </c>
      <c r="N4034" t="b">
        <v>0</v>
      </c>
      <c r="O4034">
        <v>6</v>
      </c>
      <c r="P4034" t="b">
        <v>0</v>
      </c>
      <c r="Q4034" t="s">
        <v>8269</v>
      </c>
      <c r="R4034" s="10" t="s">
        <v>8315</v>
      </c>
      <c r="S4034" t="s">
        <v>8316</v>
      </c>
      <c r="T4034">
        <f t="shared" si="317"/>
        <v>8</v>
      </c>
      <c r="U4034">
        <f t="shared" si="318"/>
        <v>10.17</v>
      </c>
    </row>
    <row r="4035" spans="1:21" ht="43.5" x14ac:dyDescent="0.35">
      <c r="A4035">
        <v>3820</v>
      </c>
      <c r="B4035" s="3" t="s">
        <v>3817</v>
      </c>
      <c r="C4035" s="3" t="s">
        <v>7929</v>
      </c>
      <c r="D4035" s="6">
        <v>300</v>
      </c>
      <c r="E4035" s="8">
        <v>430</v>
      </c>
      <c r="F4035" t="s">
        <v>8218</v>
      </c>
      <c r="G4035" t="s">
        <v>8224</v>
      </c>
      <c r="H4035" t="s">
        <v>8246</v>
      </c>
      <c r="I4035">
        <v>1436110717</v>
      </c>
      <c r="J4035">
        <v>1433518717</v>
      </c>
      <c r="K4035" s="14">
        <f t="shared" si="315"/>
        <v>42160.651817129634</v>
      </c>
      <c r="L4035" s="13">
        <f t="shared" ref="L4035:L4098" si="319">YEAR(K4035)</f>
        <v>2015</v>
      </c>
      <c r="M4035" s="14">
        <f t="shared" si="316"/>
        <v>42190.651817129634</v>
      </c>
      <c r="N4035" t="b">
        <v>0</v>
      </c>
      <c r="O4035">
        <v>20</v>
      </c>
      <c r="P4035" t="b">
        <v>1</v>
      </c>
      <c r="Q4035" t="s">
        <v>8269</v>
      </c>
      <c r="R4035" s="10" t="s">
        <v>8315</v>
      </c>
      <c r="S4035" t="s">
        <v>8316</v>
      </c>
      <c r="T4035">
        <f t="shared" si="317"/>
        <v>143</v>
      </c>
      <c r="U4035">
        <f t="shared" si="318"/>
        <v>21.5</v>
      </c>
    </row>
    <row r="4036" spans="1:21" ht="43.5" x14ac:dyDescent="0.35">
      <c r="A4036">
        <v>3515</v>
      </c>
      <c r="B4036" s="3" t="s">
        <v>3514</v>
      </c>
      <c r="C4036" s="3" t="s">
        <v>7625</v>
      </c>
      <c r="D4036" s="6">
        <v>3000</v>
      </c>
      <c r="E4036" s="8">
        <v>3080</v>
      </c>
      <c r="F4036" t="s">
        <v>8218</v>
      </c>
      <c r="G4036" t="s">
        <v>8223</v>
      </c>
      <c r="H4036" t="s">
        <v>8245</v>
      </c>
      <c r="I4036">
        <v>1433097171</v>
      </c>
      <c r="J4036">
        <v>1430505171</v>
      </c>
      <c r="K4036" s="14">
        <f t="shared" si="315"/>
        <v>42125.772812499999</v>
      </c>
      <c r="L4036" s="13">
        <f t="shared" si="319"/>
        <v>2015</v>
      </c>
      <c r="M4036" s="14">
        <f t="shared" si="316"/>
        <v>42155.772812499999</v>
      </c>
      <c r="N4036" t="b">
        <v>0</v>
      </c>
      <c r="O4036">
        <v>46</v>
      </c>
      <c r="P4036" t="b">
        <v>1</v>
      </c>
      <c r="Q4036" t="s">
        <v>8269</v>
      </c>
      <c r="R4036" s="10" t="s">
        <v>8315</v>
      </c>
      <c r="S4036" t="s">
        <v>8316</v>
      </c>
      <c r="T4036">
        <f t="shared" si="317"/>
        <v>103</v>
      </c>
      <c r="U4036">
        <f t="shared" si="318"/>
        <v>66.959999999999994</v>
      </c>
    </row>
    <row r="4037" spans="1:21" ht="43.5" x14ac:dyDescent="0.35">
      <c r="A4037">
        <v>3541</v>
      </c>
      <c r="B4037" s="3" t="s">
        <v>3540</v>
      </c>
      <c r="C4037" s="3" t="s">
        <v>7651</v>
      </c>
      <c r="D4037" s="6">
        <v>1200</v>
      </c>
      <c r="E4037" s="8">
        <v>1260</v>
      </c>
      <c r="F4037" t="s">
        <v>8218</v>
      </c>
      <c r="G4037" t="s">
        <v>8224</v>
      </c>
      <c r="H4037" t="s">
        <v>8246</v>
      </c>
      <c r="I4037">
        <v>1441042275</v>
      </c>
      <c r="J4037">
        <v>1438882275</v>
      </c>
      <c r="K4037" s="14">
        <f t="shared" si="315"/>
        <v>42222.730034722219</v>
      </c>
      <c r="L4037" s="13">
        <f t="shared" si="319"/>
        <v>2015</v>
      </c>
      <c r="M4037" s="14">
        <f t="shared" si="316"/>
        <v>42247.730034722219</v>
      </c>
      <c r="N4037" t="b">
        <v>0</v>
      </c>
      <c r="O4037">
        <v>32</v>
      </c>
      <c r="P4037" t="b">
        <v>1</v>
      </c>
      <c r="Q4037" t="s">
        <v>8269</v>
      </c>
      <c r="R4037" s="10" t="s">
        <v>8315</v>
      </c>
      <c r="S4037" t="s">
        <v>8316</v>
      </c>
      <c r="T4037">
        <f t="shared" si="317"/>
        <v>105</v>
      </c>
      <c r="U4037">
        <f t="shared" si="318"/>
        <v>39.380000000000003</v>
      </c>
    </row>
    <row r="4038" spans="1:21" ht="43.5" x14ac:dyDescent="0.35">
      <c r="A4038">
        <v>3535</v>
      </c>
      <c r="B4038" s="3" t="s">
        <v>3534</v>
      </c>
      <c r="C4038" s="3" t="s">
        <v>7645</v>
      </c>
      <c r="D4038" s="6">
        <v>2000</v>
      </c>
      <c r="E4038" s="8">
        <v>2063</v>
      </c>
      <c r="F4038" t="s">
        <v>8218</v>
      </c>
      <c r="G4038" t="s">
        <v>8224</v>
      </c>
      <c r="H4038" t="s">
        <v>8246</v>
      </c>
      <c r="I4038">
        <v>1443808800</v>
      </c>
      <c r="J4038">
        <v>1441120910</v>
      </c>
      <c r="K4038" s="14">
        <f t="shared" si="315"/>
        <v>42248.640162037031</v>
      </c>
      <c r="L4038" s="13">
        <f t="shared" si="319"/>
        <v>2015</v>
      </c>
      <c r="M4038" s="14">
        <f t="shared" si="316"/>
        <v>42279.75</v>
      </c>
      <c r="N4038" t="b">
        <v>0</v>
      </c>
      <c r="O4038">
        <v>46</v>
      </c>
      <c r="P4038" t="b">
        <v>1</v>
      </c>
      <c r="Q4038" t="s">
        <v>8269</v>
      </c>
      <c r="R4038" s="10" t="s">
        <v>8315</v>
      </c>
      <c r="S4038" t="s">
        <v>8316</v>
      </c>
      <c r="T4038">
        <f t="shared" si="317"/>
        <v>103</v>
      </c>
      <c r="U4038">
        <f t="shared" si="318"/>
        <v>44.85</v>
      </c>
    </row>
    <row r="4039" spans="1:21" ht="43.5" x14ac:dyDescent="0.35">
      <c r="A4039">
        <v>3817</v>
      </c>
      <c r="B4039" s="3" t="s">
        <v>3814</v>
      </c>
      <c r="C4039" s="3" t="s">
        <v>7927</v>
      </c>
      <c r="D4039" s="6">
        <v>2000</v>
      </c>
      <c r="E4039" s="8">
        <v>2145</v>
      </c>
      <c r="F4039" t="s">
        <v>8218</v>
      </c>
      <c r="G4039" t="s">
        <v>8223</v>
      </c>
      <c r="H4039" t="s">
        <v>8245</v>
      </c>
      <c r="I4039">
        <v>1445659140</v>
      </c>
      <c r="J4039">
        <v>1444236216</v>
      </c>
      <c r="K4039" s="14">
        <f t="shared" si="315"/>
        <v>42284.69694444444</v>
      </c>
      <c r="L4039" s="13">
        <f t="shared" si="319"/>
        <v>2015</v>
      </c>
      <c r="M4039" s="14">
        <f t="shared" si="316"/>
        <v>42301.165972222225</v>
      </c>
      <c r="N4039" t="b">
        <v>0</v>
      </c>
      <c r="O4039">
        <v>20</v>
      </c>
      <c r="P4039" t="b">
        <v>1</v>
      </c>
      <c r="Q4039" t="s">
        <v>8269</v>
      </c>
      <c r="R4039" s="10" t="s">
        <v>8315</v>
      </c>
      <c r="S4039" t="s">
        <v>8316</v>
      </c>
      <c r="T4039">
        <f t="shared" si="317"/>
        <v>107</v>
      </c>
      <c r="U4039">
        <f t="shared" si="318"/>
        <v>107.25</v>
      </c>
    </row>
    <row r="4040" spans="1:21" ht="43.5" x14ac:dyDescent="0.35">
      <c r="A4040">
        <v>3225</v>
      </c>
      <c r="B4040" s="3" t="s">
        <v>3225</v>
      </c>
      <c r="C4040" s="3" t="s">
        <v>7335</v>
      </c>
      <c r="D4040" s="6">
        <v>2000</v>
      </c>
      <c r="E4040" s="8">
        <v>2047</v>
      </c>
      <c r="F4040" t="s">
        <v>8218</v>
      </c>
      <c r="G4040" t="s">
        <v>8223</v>
      </c>
      <c r="H4040" t="s">
        <v>8245</v>
      </c>
      <c r="I4040">
        <v>1464987600</v>
      </c>
      <c r="J4040">
        <v>1463145938</v>
      </c>
      <c r="K4040" s="14">
        <f t="shared" si="315"/>
        <v>42503.559467592597</v>
      </c>
      <c r="L4040" s="13">
        <f t="shared" si="319"/>
        <v>2016</v>
      </c>
      <c r="M4040" s="14">
        <f t="shared" si="316"/>
        <v>42524.875</v>
      </c>
      <c r="N4040" t="b">
        <v>1</v>
      </c>
      <c r="O4040">
        <v>39</v>
      </c>
      <c r="P4040" t="b">
        <v>1</v>
      </c>
      <c r="Q4040" t="s">
        <v>8269</v>
      </c>
      <c r="R4040" s="10" t="s">
        <v>8315</v>
      </c>
      <c r="S4040" t="s">
        <v>8316</v>
      </c>
      <c r="T4040">
        <f t="shared" si="317"/>
        <v>102</v>
      </c>
      <c r="U4040">
        <f t="shared" si="318"/>
        <v>52.49</v>
      </c>
    </row>
    <row r="4041" spans="1:21" ht="72.5" x14ac:dyDescent="0.35">
      <c r="A4041">
        <v>3941</v>
      </c>
      <c r="B4041" s="3" t="s">
        <v>3938</v>
      </c>
      <c r="C4041" s="3" t="s">
        <v>8049</v>
      </c>
      <c r="D4041" s="6">
        <v>5500</v>
      </c>
      <c r="E4041" s="8">
        <v>50</v>
      </c>
      <c r="F4041" t="s">
        <v>8220</v>
      </c>
      <c r="G4041" t="s">
        <v>8223</v>
      </c>
      <c r="H4041" t="s">
        <v>8245</v>
      </c>
      <c r="I4041">
        <v>1416877200</v>
      </c>
      <c r="J4041">
        <v>1414505137</v>
      </c>
      <c r="K4041" s="14">
        <f t="shared" si="315"/>
        <v>41940.587233796294</v>
      </c>
      <c r="L4041" s="13">
        <f t="shared" si="319"/>
        <v>2014</v>
      </c>
      <c r="M4041" s="14">
        <f t="shared" si="316"/>
        <v>41968.041666666672</v>
      </c>
      <c r="N4041" t="b">
        <v>0</v>
      </c>
      <c r="O4041">
        <v>2</v>
      </c>
      <c r="P4041" t="b">
        <v>0</v>
      </c>
      <c r="Q4041" t="s">
        <v>8269</v>
      </c>
      <c r="R4041" s="10" t="s">
        <v>8315</v>
      </c>
      <c r="S4041" t="s">
        <v>8316</v>
      </c>
      <c r="T4041">
        <f t="shared" si="317"/>
        <v>1</v>
      </c>
      <c r="U4041">
        <f t="shared" si="318"/>
        <v>25</v>
      </c>
    </row>
    <row r="4042" spans="1:21" ht="43.5" x14ac:dyDescent="0.35">
      <c r="A4042">
        <v>3685</v>
      </c>
      <c r="B4042" s="3" t="s">
        <v>3682</v>
      </c>
      <c r="C4042" s="3" t="s">
        <v>7795</v>
      </c>
      <c r="D4042" s="6">
        <v>5000</v>
      </c>
      <c r="E4042" s="8">
        <v>5285</v>
      </c>
      <c r="F4042" t="s">
        <v>8218</v>
      </c>
      <c r="G4042" t="s">
        <v>8223</v>
      </c>
      <c r="H4042" t="s">
        <v>8245</v>
      </c>
      <c r="I4042">
        <v>1400533200</v>
      </c>
      <c r="J4042">
        <v>1398348859</v>
      </c>
      <c r="K4042" s="14">
        <f t="shared" ref="K4042:K4105" si="320">(((J4042/60)/60)/24)+DATE(1970,1,1)</f>
        <v>41753.593275462961</v>
      </c>
      <c r="L4042" s="13">
        <f t="shared" si="319"/>
        <v>2014</v>
      </c>
      <c r="M4042" s="14">
        <f t="shared" ref="M4042:M4105" si="321">(((I4042/60)/60)/24)+DATE(1970,1,1)</f>
        <v>41778.875</v>
      </c>
      <c r="N4042" t="b">
        <v>0</v>
      </c>
      <c r="O4042">
        <v>126</v>
      </c>
      <c r="P4042" t="b">
        <v>1</v>
      </c>
      <c r="Q4042" t="s">
        <v>8269</v>
      </c>
      <c r="R4042" s="10" t="s">
        <v>8315</v>
      </c>
      <c r="S4042" t="s">
        <v>8316</v>
      </c>
      <c r="T4042">
        <f t="shared" ref="T4042:T4105" si="322">ROUND(E4042/D4042*100,0)</f>
        <v>106</v>
      </c>
      <c r="U4042">
        <f t="shared" ref="U4042:U4105" si="323">IFERROR(ROUND(E4042/O4042,2),0)</f>
        <v>41.94</v>
      </c>
    </row>
    <row r="4043" spans="1:21" ht="43.5" x14ac:dyDescent="0.35">
      <c r="A4043">
        <v>3745</v>
      </c>
      <c r="B4043" s="3" t="s">
        <v>3742</v>
      </c>
      <c r="C4043" s="3" t="s">
        <v>7855</v>
      </c>
      <c r="D4043" s="6">
        <v>100</v>
      </c>
      <c r="E4043" s="8">
        <v>10</v>
      </c>
      <c r="F4043" t="s">
        <v>8220</v>
      </c>
      <c r="G4043" t="s">
        <v>8223</v>
      </c>
      <c r="H4043" t="s">
        <v>8245</v>
      </c>
      <c r="I4043">
        <v>1407689102</v>
      </c>
      <c r="J4043">
        <v>1405097102</v>
      </c>
      <c r="K4043" s="14">
        <f t="shared" si="320"/>
        <v>41831.697939814818</v>
      </c>
      <c r="L4043" s="13">
        <f t="shared" si="319"/>
        <v>2014</v>
      </c>
      <c r="M4043" s="14">
        <f t="shared" si="321"/>
        <v>41861.697939814818</v>
      </c>
      <c r="N4043" t="b">
        <v>0</v>
      </c>
      <c r="O4043">
        <v>1</v>
      </c>
      <c r="P4043" t="b">
        <v>0</v>
      </c>
      <c r="Q4043" t="s">
        <v>8269</v>
      </c>
      <c r="R4043" s="10" t="s">
        <v>8315</v>
      </c>
      <c r="S4043" t="s">
        <v>8316</v>
      </c>
      <c r="T4043">
        <f t="shared" si="322"/>
        <v>10</v>
      </c>
      <c r="U4043">
        <f t="shared" si="323"/>
        <v>10</v>
      </c>
    </row>
    <row r="4044" spans="1:21" ht="43.5" x14ac:dyDescent="0.35">
      <c r="A4044">
        <v>521</v>
      </c>
      <c r="B4044" s="3" t="s">
        <v>522</v>
      </c>
      <c r="C4044" s="3" t="s">
        <v>4631</v>
      </c>
      <c r="D4044" s="6">
        <v>5000</v>
      </c>
      <c r="E4044" s="8">
        <v>5232</v>
      </c>
      <c r="F4044" t="s">
        <v>8218</v>
      </c>
      <c r="G4044" t="s">
        <v>8223</v>
      </c>
      <c r="H4044" t="s">
        <v>8245</v>
      </c>
      <c r="I4044">
        <v>1477976340</v>
      </c>
      <c r="J4044">
        <v>1475460819</v>
      </c>
      <c r="K4044" s="14">
        <f t="shared" si="320"/>
        <v>42646.092812499999</v>
      </c>
      <c r="L4044" s="13">
        <f t="shared" si="319"/>
        <v>2016</v>
      </c>
      <c r="M4044" s="14">
        <f t="shared" si="321"/>
        <v>42675.207638888889</v>
      </c>
      <c r="N4044" t="b">
        <v>0</v>
      </c>
      <c r="O4044">
        <v>56</v>
      </c>
      <c r="P4044" t="b">
        <v>1</v>
      </c>
      <c r="Q4044" t="s">
        <v>8269</v>
      </c>
      <c r="R4044" s="10" t="s">
        <v>8315</v>
      </c>
      <c r="S4044" t="s">
        <v>8316</v>
      </c>
      <c r="T4044">
        <f t="shared" si="322"/>
        <v>105</v>
      </c>
      <c r="U4044">
        <f t="shared" si="323"/>
        <v>93.43</v>
      </c>
    </row>
    <row r="4045" spans="1:21" ht="43.5" x14ac:dyDescent="0.35">
      <c r="A4045">
        <v>2854</v>
      </c>
      <c r="B4045" s="3" t="s">
        <v>2854</v>
      </c>
      <c r="C4045" s="3" t="s">
        <v>6964</v>
      </c>
      <c r="D4045" s="6">
        <v>1000</v>
      </c>
      <c r="E4045" s="8">
        <v>417</v>
      </c>
      <c r="F4045" t="s">
        <v>8220</v>
      </c>
      <c r="G4045" t="s">
        <v>8224</v>
      </c>
      <c r="H4045" t="s">
        <v>8246</v>
      </c>
      <c r="I4045">
        <v>1431018719</v>
      </c>
      <c r="J4045">
        <v>1429290719</v>
      </c>
      <c r="K4045" s="14">
        <f t="shared" si="320"/>
        <v>42111.71665509259</v>
      </c>
      <c r="L4045" s="13">
        <f t="shared" si="319"/>
        <v>2015</v>
      </c>
      <c r="M4045" s="14">
        <f t="shared" si="321"/>
        <v>42131.71665509259</v>
      </c>
      <c r="N4045" t="b">
        <v>0</v>
      </c>
      <c r="O4045">
        <v>14</v>
      </c>
      <c r="P4045" t="b">
        <v>0</v>
      </c>
      <c r="Q4045" t="s">
        <v>8269</v>
      </c>
      <c r="R4045" s="10" t="s">
        <v>8315</v>
      </c>
      <c r="S4045" t="s">
        <v>8316</v>
      </c>
      <c r="T4045">
        <f t="shared" si="322"/>
        <v>42</v>
      </c>
      <c r="U4045">
        <f t="shared" si="323"/>
        <v>29.79</v>
      </c>
    </row>
    <row r="4046" spans="1:21" ht="43.5" x14ac:dyDescent="0.35">
      <c r="A4046">
        <v>3345</v>
      </c>
      <c r="B4046" s="3" t="s">
        <v>3345</v>
      </c>
      <c r="C4046" s="3" t="s">
        <v>7455</v>
      </c>
      <c r="D4046" s="6">
        <v>500</v>
      </c>
      <c r="E4046" s="8">
        <v>650</v>
      </c>
      <c r="F4046" t="s">
        <v>8218</v>
      </c>
      <c r="G4046" t="s">
        <v>8223</v>
      </c>
      <c r="H4046" t="s">
        <v>8245</v>
      </c>
      <c r="I4046">
        <v>1429317420</v>
      </c>
      <c r="J4046">
        <v>1424226768</v>
      </c>
      <c r="K4046" s="14">
        <f t="shared" si="320"/>
        <v>42053.106111111112</v>
      </c>
      <c r="L4046" s="13">
        <f t="shared" si="319"/>
        <v>2015</v>
      </c>
      <c r="M4046" s="14">
        <f t="shared" si="321"/>
        <v>42112.025694444441</v>
      </c>
      <c r="N4046" t="b">
        <v>0</v>
      </c>
      <c r="O4046">
        <v>13</v>
      </c>
      <c r="P4046" t="b">
        <v>1</v>
      </c>
      <c r="Q4046" t="s">
        <v>8269</v>
      </c>
      <c r="R4046" s="10" t="s">
        <v>8315</v>
      </c>
      <c r="S4046" t="s">
        <v>8316</v>
      </c>
      <c r="T4046">
        <f t="shared" si="322"/>
        <v>130</v>
      </c>
      <c r="U4046">
        <f t="shared" si="323"/>
        <v>50</v>
      </c>
    </row>
    <row r="4047" spans="1:21" ht="43.5" x14ac:dyDescent="0.35">
      <c r="A4047">
        <v>3863</v>
      </c>
      <c r="B4047" s="3" t="s">
        <v>3860</v>
      </c>
      <c r="C4047" s="3" t="s">
        <v>7972</v>
      </c>
      <c r="D4047" s="6">
        <v>6000</v>
      </c>
      <c r="E4047" s="8">
        <v>0</v>
      </c>
      <c r="F4047" t="s">
        <v>8220</v>
      </c>
      <c r="G4047" t="s">
        <v>8223</v>
      </c>
      <c r="H4047" t="s">
        <v>8245</v>
      </c>
      <c r="I4047">
        <v>1446739905</v>
      </c>
      <c r="J4047">
        <v>1441552305</v>
      </c>
      <c r="K4047" s="14">
        <f t="shared" si="320"/>
        <v>42253.633159722223</v>
      </c>
      <c r="L4047" s="13">
        <f t="shared" si="319"/>
        <v>2015</v>
      </c>
      <c r="M4047" s="14">
        <f t="shared" si="321"/>
        <v>42313.674826388888</v>
      </c>
      <c r="N4047" t="b">
        <v>0</v>
      </c>
      <c r="O4047">
        <v>0</v>
      </c>
      <c r="P4047" t="b">
        <v>0</v>
      </c>
      <c r="Q4047" t="s">
        <v>8269</v>
      </c>
      <c r="R4047" s="10" t="s">
        <v>8315</v>
      </c>
      <c r="S4047" t="s">
        <v>8316</v>
      </c>
      <c r="T4047">
        <f t="shared" si="322"/>
        <v>0</v>
      </c>
      <c r="U4047">
        <f t="shared" si="323"/>
        <v>0</v>
      </c>
    </row>
    <row r="4048" spans="1:21" ht="43.5" x14ac:dyDescent="0.35">
      <c r="A4048">
        <v>3463</v>
      </c>
      <c r="B4048" s="3" t="s">
        <v>3462</v>
      </c>
      <c r="C4048" s="3" t="s">
        <v>7573</v>
      </c>
      <c r="D4048" s="6">
        <v>10000</v>
      </c>
      <c r="E4048" s="8">
        <v>10338</v>
      </c>
      <c r="F4048" t="s">
        <v>8218</v>
      </c>
      <c r="G4048" t="s">
        <v>8228</v>
      </c>
      <c r="H4048" t="s">
        <v>8250</v>
      </c>
      <c r="I4048">
        <v>1476158340</v>
      </c>
      <c r="J4048">
        <v>1472594585</v>
      </c>
      <c r="K4048" s="14">
        <f t="shared" si="320"/>
        <v>42612.918807870374</v>
      </c>
      <c r="L4048" s="13">
        <f t="shared" si="319"/>
        <v>2016</v>
      </c>
      <c r="M4048" s="14">
        <f t="shared" si="321"/>
        <v>42654.165972222225</v>
      </c>
      <c r="N4048" t="b">
        <v>0</v>
      </c>
      <c r="O4048">
        <v>114</v>
      </c>
      <c r="P4048" t="b">
        <v>1</v>
      </c>
      <c r="Q4048" t="s">
        <v>8269</v>
      </c>
      <c r="R4048" s="10" t="s">
        <v>8315</v>
      </c>
      <c r="S4048" t="s">
        <v>8316</v>
      </c>
      <c r="T4048">
        <f t="shared" si="322"/>
        <v>103</v>
      </c>
      <c r="U4048">
        <f t="shared" si="323"/>
        <v>90.68</v>
      </c>
    </row>
    <row r="4049" spans="1:21" ht="43.5" x14ac:dyDescent="0.35">
      <c r="A4049">
        <v>4080</v>
      </c>
      <c r="B4049" s="3" t="s">
        <v>4076</v>
      </c>
      <c r="C4049" s="3" t="s">
        <v>8183</v>
      </c>
      <c r="D4049" s="6">
        <v>3000</v>
      </c>
      <c r="E4049" s="8">
        <v>0</v>
      </c>
      <c r="F4049" t="s">
        <v>8220</v>
      </c>
      <c r="G4049" t="s">
        <v>8223</v>
      </c>
      <c r="H4049" t="s">
        <v>8245</v>
      </c>
      <c r="I4049">
        <v>1465930440</v>
      </c>
      <c r="J4049">
        <v>1463849116</v>
      </c>
      <c r="K4049" s="14">
        <f t="shared" si="320"/>
        <v>42511.698101851856</v>
      </c>
      <c r="L4049" s="13">
        <f t="shared" si="319"/>
        <v>2016</v>
      </c>
      <c r="M4049" s="14">
        <f t="shared" si="321"/>
        <v>42535.787500000006</v>
      </c>
      <c r="N4049" t="b">
        <v>0</v>
      </c>
      <c r="O4049">
        <v>0</v>
      </c>
      <c r="P4049" t="b">
        <v>0</v>
      </c>
      <c r="Q4049" t="s">
        <v>8269</v>
      </c>
      <c r="R4049" s="10" t="s">
        <v>8315</v>
      </c>
      <c r="S4049" t="s">
        <v>8316</v>
      </c>
      <c r="T4049">
        <f t="shared" si="322"/>
        <v>0</v>
      </c>
      <c r="U4049">
        <f t="shared" si="323"/>
        <v>0</v>
      </c>
    </row>
    <row r="4050" spans="1:21" ht="58" x14ac:dyDescent="0.35">
      <c r="A4050">
        <v>3908</v>
      </c>
      <c r="B4050" s="3" t="s">
        <v>3905</v>
      </c>
      <c r="C4050" s="3" t="s">
        <v>8016</v>
      </c>
      <c r="D4050" s="6">
        <v>750</v>
      </c>
      <c r="E4050" s="8">
        <v>65</v>
      </c>
      <c r="F4050" t="s">
        <v>8220</v>
      </c>
      <c r="G4050" t="s">
        <v>8223</v>
      </c>
      <c r="H4050" t="s">
        <v>8245</v>
      </c>
      <c r="I4050">
        <v>1406603696</v>
      </c>
      <c r="J4050">
        <v>1405307696</v>
      </c>
      <c r="K4050" s="14">
        <f t="shared" si="320"/>
        <v>41834.135370370372</v>
      </c>
      <c r="L4050" s="13">
        <f t="shared" si="319"/>
        <v>2014</v>
      </c>
      <c r="M4050" s="14">
        <f t="shared" si="321"/>
        <v>41849.135370370372</v>
      </c>
      <c r="N4050" t="b">
        <v>0</v>
      </c>
      <c r="O4050">
        <v>4</v>
      </c>
      <c r="P4050" t="b">
        <v>0</v>
      </c>
      <c r="Q4050" t="s">
        <v>8269</v>
      </c>
      <c r="R4050" s="10" t="s">
        <v>8315</v>
      </c>
      <c r="S4050" t="s">
        <v>8316</v>
      </c>
      <c r="T4050">
        <f t="shared" si="322"/>
        <v>9</v>
      </c>
      <c r="U4050">
        <f t="shared" si="323"/>
        <v>16.25</v>
      </c>
    </row>
    <row r="4051" spans="1:21" ht="58" x14ac:dyDescent="0.35">
      <c r="A4051">
        <v>3963</v>
      </c>
      <c r="B4051" s="3" t="s">
        <v>3960</v>
      </c>
      <c r="C4051" s="3" t="s">
        <v>8070</v>
      </c>
      <c r="D4051" s="6">
        <v>10000</v>
      </c>
      <c r="E4051" s="8">
        <v>0</v>
      </c>
      <c r="F4051" t="s">
        <v>8220</v>
      </c>
      <c r="G4051" t="s">
        <v>8228</v>
      </c>
      <c r="H4051" t="s">
        <v>8250</v>
      </c>
      <c r="I4051">
        <v>1447821717</v>
      </c>
      <c r="J4051">
        <v>1445226117</v>
      </c>
      <c r="K4051" s="14">
        <f t="shared" si="320"/>
        <v>42296.154131944444</v>
      </c>
      <c r="L4051" s="13">
        <f t="shared" si="319"/>
        <v>2015</v>
      </c>
      <c r="M4051" s="14">
        <f t="shared" si="321"/>
        <v>42326.195798611108</v>
      </c>
      <c r="N4051" t="b">
        <v>0</v>
      </c>
      <c r="O4051">
        <v>0</v>
      </c>
      <c r="P4051" t="b">
        <v>0</v>
      </c>
      <c r="Q4051" t="s">
        <v>8269</v>
      </c>
      <c r="R4051" s="10" t="s">
        <v>8315</v>
      </c>
      <c r="S4051" t="s">
        <v>8316</v>
      </c>
      <c r="T4051">
        <f t="shared" si="322"/>
        <v>0</v>
      </c>
      <c r="U4051">
        <f t="shared" si="323"/>
        <v>0</v>
      </c>
    </row>
    <row r="4052" spans="1:21" ht="58" x14ac:dyDescent="0.35">
      <c r="A4052">
        <v>3335</v>
      </c>
      <c r="B4052" s="3" t="s">
        <v>3335</v>
      </c>
      <c r="C4052" s="3" t="s">
        <v>7445</v>
      </c>
      <c r="D4052" s="6">
        <v>5000</v>
      </c>
      <c r="E4052" s="8">
        <v>5016</v>
      </c>
      <c r="F4052" t="s">
        <v>8218</v>
      </c>
      <c r="G4052" t="s">
        <v>8224</v>
      </c>
      <c r="H4052" t="s">
        <v>8246</v>
      </c>
      <c r="I4052">
        <v>1407106800</v>
      </c>
      <c r="J4052">
        <v>1404749446</v>
      </c>
      <c r="K4052" s="14">
        <f t="shared" si="320"/>
        <v>41827.674143518518</v>
      </c>
      <c r="L4052" s="13">
        <f t="shared" si="319"/>
        <v>2014</v>
      </c>
      <c r="M4052" s="14">
        <f t="shared" si="321"/>
        <v>41854.958333333336</v>
      </c>
      <c r="N4052" t="b">
        <v>0</v>
      </c>
      <c r="O4052">
        <v>63</v>
      </c>
      <c r="P4052" t="b">
        <v>1</v>
      </c>
      <c r="Q4052" t="s">
        <v>8269</v>
      </c>
      <c r="R4052" s="10" t="s">
        <v>8315</v>
      </c>
      <c r="S4052" t="s">
        <v>8316</v>
      </c>
      <c r="T4052">
        <f t="shared" si="322"/>
        <v>100</v>
      </c>
      <c r="U4052">
        <f t="shared" si="323"/>
        <v>79.62</v>
      </c>
    </row>
    <row r="4053" spans="1:21" ht="43.5" x14ac:dyDescent="0.35">
      <c r="A4053">
        <v>2781</v>
      </c>
      <c r="B4053" s="3" t="s">
        <v>2781</v>
      </c>
      <c r="C4053" s="3" t="s">
        <v>6891</v>
      </c>
      <c r="D4053" s="6">
        <v>1250</v>
      </c>
      <c r="E4053" s="8">
        <v>1316</v>
      </c>
      <c r="F4053" t="s">
        <v>8218</v>
      </c>
      <c r="G4053" t="s">
        <v>8223</v>
      </c>
      <c r="H4053" t="s">
        <v>8245</v>
      </c>
      <c r="I4053">
        <v>1423724400</v>
      </c>
      <c r="J4053">
        <v>1421274954</v>
      </c>
      <c r="K4053" s="14">
        <f t="shared" si="320"/>
        <v>42018.94159722222</v>
      </c>
      <c r="L4053" s="13">
        <f t="shared" si="319"/>
        <v>2015</v>
      </c>
      <c r="M4053" s="14">
        <f t="shared" si="321"/>
        <v>42047.291666666672</v>
      </c>
      <c r="N4053" t="b">
        <v>0</v>
      </c>
      <c r="O4053">
        <v>28</v>
      </c>
      <c r="P4053" t="b">
        <v>1</v>
      </c>
      <c r="Q4053" t="s">
        <v>8269</v>
      </c>
      <c r="R4053" s="10" t="s">
        <v>8315</v>
      </c>
      <c r="S4053" t="s">
        <v>8316</v>
      </c>
      <c r="T4053">
        <f t="shared" si="322"/>
        <v>105</v>
      </c>
      <c r="U4053">
        <f t="shared" si="323"/>
        <v>47</v>
      </c>
    </row>
    <row r="4054" spans="1:21" ht="58" x14ac:dyDescent="0.35">
      <c r="A4054">
        <v>3278</v>
      </c>
      <c r="B4054" s="3" t="s">
        <v>3278</v>
      </c>
      <c r="C4054" s="3" t="s">
        <v>7388</v>
      </c>
      <c r="D4054" s="6">
        <v>2500</v>
      </c>
      <c r="E4054" s="8">
        <v>2585</v>
      </c>
      <c r="F4054" t="s">
        <v>8218</v>
      </c>
      <c r="G4054" t="s">
        <v>8224</v>
      </c>
      <c r="H4054" t="s">
        <v>8246</v>
      </c>
      <c r="I4054">
        <v>1433017303</v>
      </c>
      <c r="J4054">
        <v>1430425303</v>
      </c>
      <c r="K4054" s="14">
        <f t="shared" si="320"/>
        <v>42124.848414351851</v>
      </c>
      <c r="L4054" s="13">
        <f t="shared" si="319"/>
        <v>2015</v>
      </c>
      <c r="M4054" s="14">
        <f t="shared" si="321"/>
        <v>42154.848414351851</v>
      </c>
      <c r="N4054" t="b">
        <v>1</v>
      </c>
      <c r="O4054">
        <v>34</v>
      </c>
      <c r="P4054" t="b">
        <v>1</v>
      </c>
      <c r="Q4054" t="s">
        <v>8269</v>
      </c>
      <c r="R4054" s="10" t="s">
        <v>8315</v>
      </c>
      <c r="S4054" t="s">
        <v>8316</v>
      </c>
      <c r="T4054">
        <f t="shared" si="322"/>
        <v>103</v>
      </c>
      <c r="U4054">
        <f t="shared" si="323"/>
        <v>76.03</v>
      </c>
    </row>
    <row r="4055" spans="1:21" ht="43.5" x14ac:dyDescent="0.35">
      <c r="A4055">
        <v>3342</v>
      </c>
      <c r="B4055" s="3" t="s">
        <v>3342</v>
      </c>
      <c r="C4055" s="3" t="s">
        <v>7452</v>
      </c>
      <c r="D4055" s="6">
        <v>6000</v>
      </c>
      <c r="E4055" s="8">
        <v>6100</v>
      </c>
      <c r="F4055" t="s">
        <v>8218</v>
      </c>
      <c r="G4055" t="s">
        <v>8223</v>
      </c>
      <c r="H4055" t="s">
        <v>8245</v>
      </c>
      <c r="I4055">
        <v>1427864340</v>
      </c>
      <c r="J4055">
        <v>1425020810</v>
      </c>
      <c r="K4055" s="14">
        <f t="shared" si="320"/>
        <v>42062.296412037031</v>
      </c>
      <c r="L4055" s="13">
        <f t="shared" si="319"/>
        <v>2015</v>
      </c>
      <c r="M4055" s="14">
        <f t="shared" si="321"/>
        <v>42095.207638888889</v>
      </c>
      <c r="N4055" t="b">
        <v>0</v>
      </c>
      <c r="O4055">
        <v>78</v>
      </c>
      <c r="P4055" t="b">
        <v>1</v>
      </c>
      <c r="Q4055" t="s">
        <v>8269</v>
      </c>
      <c r="R4055" s="10" t="s">
        <v>8315</v>
      </c>
      <c r="S4055" t="s">
        <v>8316</v>
      </c>
      <c r="T4055">
        <f t="shared" si="322"/>
        <v>102</v>
      </c>
      <c r="U4055">
        <f t="shared" si="323"/>
        <v>78.209999999999994</v>
      </c>
    </row>
    <row r="4056" spans="1:21" ht="43.5" x14ac:dyDescent="0.35">
      <c r="A4056">
        <v>3462</v>
      </c>
      <c r="B4056" s="3" t="s">
        <v>3461</v>
      </c>
      <c r="C4056" s="3" t="s">
        <v>7572</v>
      </c>
      <c r="D4056" s="6">
        <v>250</v>
      </c>
      <c r="E4056" s="8">
        <v>505</v>
      </c>
      <c r="F4056" t="s">
        <v>8218</v>
      </c>
      <c r="G4056" t="s">
        <v>8223</v>
      </c>
      <c r="H4056" t="s">
        <v>8245</v>
      </c>
      <c r="I4056">
        <v>1436551200</v>
      </c>
      <c r="J4056">
        <v>1435181628</v>
      </c>
      <c r="K4056" s="14">
        <f t="shared" si="320"/>
        <v>42179.898472222223</v>
      </c>
      <c r="L4056" s="13">
        <f t="shared" si="319"/>
        <v>2015</v>
      </c>
      <c r="M4056" s="14">
        <f t="shared" si="321"/>
        <v>42195.75</v>
      </c>
      <c r="N4056" t="b">
        <v>0</v>
      </c>
      <c r="O4056">
        <v>17</v>
      </c>
      <c r="P4056" t="b">
        <v>1</v>
      </c>
      <c r="Q4056" t="s">
        <v>8269</v>
      </c>
      <c r="R4056" s="10" t="s">
        <v>8315</v>
      </c>
      <c r="S4056" t="s">
        <v>8316</v>
      </c>
      <c r="T4056">
        <f t="shared" si="322"/>
        <v>202</v>
      </c>
      <c r="U4056">
        <f t="shared" si="323"/>
        <v>29.71</v>
      </c>
    </row>
    <row r="4057" spans="1:21" ht="43.5" x14ac:dyDescent="0.35">
      <c r="A4057">
        <v>3972</v>
      </c>
      <c r="B4057" s="3" t="s">
        <v>3969</v>
      </c>
      <c r="C4057" s="3" t="s">
        <v>8079</v>
      </c>
      <c r="D4057" s="6">
        <v>1000</v>
      </c>
      <c r="E4057" s="8">
        <v>211</v>
      </c>
      <c r="F4057" t="s">
        <v>8220</v>
      </c>
      <c r="G4057" t="s">
        <v>8223</v>
      </c>
      <c r="H4057" t="s">
        <v>8245</v>
      </c>
      <c r="I4057">
        <v>1423186634</v>
      </c>
      <c r="J4057">
        <v>1418002634</v>
      </c>
      <c r="K4057" s="14">
        <f t="shared" si="320"/>
        <v>41981.067523148144</v>
      </c>
      <c r="L4057" s="13">
        <f t="shared" si="319"/>
        <v>2014</v>
      </c>
      <c r="M4057" s="14">
        <f t="shared" si="321"/>
        <v>42041.067523148144</v>
      </c>
      <c r="N4057" t="b">
        <v>0</v>
      </c>
      <c r="O4057">
        <v>8</v>
      </c>
      <c r="P4057" t="b">
        <v>0</v>
      </c>
      <c r="Q4057" t="s">
        <v>8269</v>
      </c>
      <c r="R4057" s="10" t="s">
        <v>8315</v>
      </c>
      <c r="S4057" t="s">
        <v>8316</v>
      </c>
      <c r="T4057">
        <f t="shared" si="322"/>
        <v>21</v>
      </c>
      <c r="U4057">
        <f t="shared" si="323"/>
        <v>26.38</v>
      </c>
    </row>
    <row r="4058" spans="1:21" ht="43.5" x14ac:dyDescent="0.35">
      <c r="A4058">
        <v>3566</v>
      </c>
      <c r="B4058" s="3" t="s">
        <v>3565</v>
      </c>
      <c r="C4058" s="3" t="s">
        <v>7676</v>
      </c>
      <c r="D4058" s="6">
        <v>2000</v>
      </c>
      <c r="E4058" s="8">
        <v>2095</v>
      </c>
      <c r="F4058" t="s">
        <v>8218</v>
      </c>
      <c r="G4058" t="s">
        <v>8224</v>
      </c>
      <c r="H4058" t="s">
        <v>8246</v>
      </c>
      <c r="I4058">
        <v>1422015083</v>
      </c>
      <c r="J4058">
        <v>1419423083</v>
      </c>
      <c r="K4058" s="14">
        <f t="shared" si="320"/>
        <v>41997.507905092592</v>
      </c>
      <c r="L4058" s="13">
        <f t="shared" si="319"/>
        <v>2014</v>
      </c>
      <c r="M4058" s="14">
        <f t="shared" si="321"/>
        <v>42027.507905092592</v>
      </c>
      <c r="N4058" t="b">
        <v>0</v>
      </c>
      <c r="O4058">
        <v>38</v>
      </c>
      <c r="P4058" t="b">
        <v>1</v>
      </c>
      <c r="Q4058" t="s">
        <v>8269</v>
      </c>
      <c r="R4058" s="10" t="s">
        <v>8315</v>
      </c>
      <c r="S4058" t="s">
        <v>8316</v>
      </c>
      <c r="T4058">
        <f t="shared" si="322"/>
        <v>105</v>
      </c>
      <c r="U4058">
        <f t="shared" si="323"/>
        <v>55.13</v>
      </c>
    </row>
    <row r="4059" spans="1:21" ht="58" x14ac:dyDescent="0.35">
      <c r="A4059">
        <v>3949</v>
      </c>
      <c r="B4059" s="3" t="s">
        <v>3946</v>
      </c>
      <c r="C4059" s="3" t="s">
        <v>8057</v>
      </c>
      <c r="D4059" s="6">
        <v>10000</v>
      </c>
      <c r="E4059" s="8">
        <v>1577</v>
      </c>
      <c r="F4059" t="s">
        <v>8220</v>
      </c>
      <c r="G4059" t="s">
        <v>8225</v>
      </c>
      <c r="H4059" t="s">
        <v>8247</v>
      </c>
      <c r="I4059">
        <v>1423623221</v>
      </c>
      <c r="J4059">
        <v>1421031221</v>
      </c>
      <c r="K4059" s="14">
        <f t="shared" si="320"/>
        <v>42016.120613425926</v>
      </c>
      <c r="L4059" s="13">
        <f t="shared" si="319"/>
        <v>2015</v>
      </c>
      <c r="M4059" s="14">
        <f t="shared" si="321"/>
        <v>42046.120613425926</v>
      </c>
      <c r="N4059" t="b">
        <v>0</v>
      </c>
      <c r="O4059">
        <v>32</v>
      </c>
      <c r="P4059" t="b">
        <v>0</v>
      </c>
      <c r="Q4059" t="s">
        <v>8269</v>
      </c>
      <c r="R4059" s="10" t="s">
        <v>8315</v>
      </c>
      <c r="S4059" t="s">
        <v>8316</v>
      </c>
      <c r="T4059">
        <f t="shared" si="322"/>
        <v>16</v>
      </c>
      <c r="U4059">
        <f t="shared" si="323"/>
        <v>49.28</v>
      </c>
    </row>
    <row r="4060" spans="1:21" ht="43.5" x14ac:dyDescent="0.35">
      <c r="A4060">
        <v>3843</v>
      </c>
      <c r="B4060" s="3" t="s">
        <v>3840</v>
      </c>
      <c r="C4060" s="3" t="s">
        <v>7952</v>
      </c>
      <c r="D4060" s="6">
        <v>5000</v>
      </c>
      <c r="E4060" s="8">
        <v>1065</v>
      </c>
      <c r="F4060" t="s">
        <v>8220</v>
      </c>
      <c r="G4060" t="s">
        <v>8223</v>
      </c>
      <c r="H4060" t="s">
        <v>8245</v>
      </c>
      <c r="I4060">
        <v>1401587064</v>
      </c>
      <c r="J4060">
        <v>1399427064</v>
      </c>
      <c r="K4060" s="14">
        <f t="shared" si="320"/>
        <v>41766.072500000002</v>
      </c>
      <c r="L4060" s="13">
        <f t="shared" si="319"/>
        <v>2014</v>
      </c>
      <c r="M4060" s="14">
        <f t="shared" si="321"/>
        <v>41791.072500000002</v>
      </c>
      <c r="N4060" t="b">
        <v>1</v>
      </c>
      <c r="O4060">
        <v>19</v>
      </c>
      <c r="P4060" t="b">
        <v>0</v>
      </c>
      <c r="Q4060" t="s">
        <v>8269</v>
      </c>
      <c r="R4060" s="10" t="s">
        <v>8315</v>
      </c>
      <c r="S4060" t="s">
        <v>8316</v>
      </c>
      <c r="T4060">
        <f t="shared" si="322"/>
        <v>21</v>
      </c>
      <c r="U4060">
        <f t="shared" si="323"/>
        <v>56.05</v>
      </c>
    </row>
    <row r="4061" spans="1:21" x14ac:dyDescent="0.35">
      <c r="A4061">
        <v>3467</v>
      </c>
      <c r="B4061" s="3" t="s">
        <v>3466</v>
      </c>
      <c r="C4061" s="3" t="s">
        <v>7577</v>
      </c>
      <c r="D4061" s="6">
        <v>3000</v>
      </c>
      <c r="E4061" s="8">
        <v>3030</v>
      </c>
      <c r="F4061" t="s">
        <v>8218</v>
      </c>
      <c r="G4061" t="s">
        <v>8223</v>
      </c>
      <c r="H4061" t="s">
        <v>8245</v>
      </c>
      <c r="I4061">
        <v>1426864032</v>
      </c>
      <c r="J4061">
        <v>1424275632</v>
      </c>
      <c r="K4061" s="14">
        <f t="shared" si="320"/>
        <v>42053.671666666662</v>
      </c>
      <c r="L4061" s="13">
        <f t="shared" si="319"/>
        <v>2015</v>
      </c>
      <c r="M4061" s="14">
        <f t="shared" si="321"/>
        <v>42083.630000000005</v>
      </c>
      <c r="N4061" t="b">
        <v>0</v>
      </c>
      <c r="O4061">
        <v>47</v>
      </c>
      <c r="P4061" t="b">
        <v>1</v>
      </c>
      <c r="Q4061" t="s">
        <v>8269</v>
      </c>
      <c r="R4061" s="10" t="s">
        <v>8315</v>
      </c>
      <c r="S4061" t="s">
        <v>8316</v>
      </c>
      <c r="T4061">
        <f t="shared" si="322"/>
        <v>101</v>
      </c>
      <c r="U4061">
        <f t="shared" si="323"/>
        <v>64.47</v>
      </c>
    </row>
    <row r="4062" spans="1:21" ht="43.5" x14ac:dyDescent="0.35">
      <c r="A4062">
        <v>3166</v>
      </c>
      <c r="B4062" s="3" t="s">
        <v>3166</v>
      </c>
      <c r="C4062" s="3" t="s">
        <v>7276</v>
      </c>
      <c r="D4062" s="6">
        <v>35000</v>
      </c>
      <c r="E4062" s="8">
        <v>56079.83</v>
      </c>
      <c r="F4062" t="s">
        <v>8218</v>
      </c>
      <c r="G4062" t="s">
        <v>8223</v>
      </c>
      <c r="H4062" t="s">
        <v>8245</v>
      </c>
      <c r="I4062">
        <v>1416988740</v>
      </c>
      <c r="J4062">
        <v>1414514153</v>
      </c>
      <c r="K4062" s="14">
        <f t="shared" si="320"/>
        <v>41940.69158564815</v>
      </c>
      <c r="L4062" s="13">
        <f t="shared" si="319"/>
        <v>2014</v>
      </c>
      <c r="M4062" s="14">
        <f t="shared" si="321"/>
        <v>41969.332638888889</v>
      </c>
      <c r="N4062" t="b">
        <v>1</v>
      </c>
      <c r="O4062">
        <v>930</v>
      </c>
      <c r="P4062" t="b">
        <v>1</v>
      </c>
      <c r="Q4062" t="s">
        <v>8269</v>
      </c>
      <c r="R4062" s="10" t="s">
        <v>8315</v>
      </c>
      <c r="S4062" t="s">
        <v>8316</v>
      </c>
      <c r="T4062">
        <f t="shared" si="322"/>
        <v>160</v>
      </c>
      <c r="U4062">
        <f t="shared" si="323"/>
        <v>60.3</v>
      </c>
    </row>
    <row r="4063" spans="1:21" ht="43.5" x14ac:dyDescent="0.35">
      <c r="A4063">
        <v>3739</v>
      </c>
      <c r="B4063" s="3" t="s">
        <v>3736</v>
      </c>
      <c r="C4063" s="3" t="s">
        <v>7849</v>
      </c>
      <c r="D4063" s="6">
        <v>4000</v>
      </c>
      <c r="E4063" s="8">
        <v>805</v>
      </c>
      <c r="F4063" t="s">
        <v>8220</v>
      </c>
      <c r="G4063" t="s">
        <v>8224</v>
      </c>
      <c r="H4063" t="s">
        <v>8246</v>
      </c>
      <c r="I4063">
        <v>1468752468</v>
      </c>
      <c r="J4063">
        <v>1467024468</v>
      </c>
      <c r="K4063" s="14">
        <f t="shared" si="320"/>
        <v>42548.449861111112</v>
      </c>
      <c r="L4063" s="13">
        <f t="shared" si="319"/>
        <v>2016</v>
      </c>
      <c r="M4063" s="14">
        <f t="shared" si="321"/>
        <v>42568.449861111112</v>
      </c>
      <c r="N4063" t="b">
        <v>0</v>
      </c>
      <c r="O4063">
        <v>8</v>
      </c>
      <c r="P4063" t="b">
        <v>0</v>
      </c>
      <c r="Q4063" t="s">
        <v>8269</v>
      </c>
      <c r="R4063" s="10" t="s">
        <v>8315</v>
      </c>
      <c r="S4063" t="s">
        <v>8316</v>
      </c>
      <c r="T4063">
        <f t="shared" si="322"/>
        <v>20</v>
      </c>
      <c r="U4063">
        <f t="shared" si="323"/>
        <v>100.63</v>
      </c>
    </row>
    <row r="4064" spans="1:21" ht="58" x14ac:dyDescent="0.35">
      <c r="A4064">
        <v>3895</v>
      </c>
      <c r="B4064" s="3" t="s">
        <v>3892</v>
      </c>
      <c r="C4064" s="3" t="s">
        <v>8003</v>
      </c>
      <c r="D4064" s="6">
        <v>1000</v>
      </c>
      <c r="E4064" s="8">
        <v>50</v>
      </c>
      <c r="F4064" t="s">
        <v>8220</v>
      </c>
      <c r="G4064" t="s">
        <v>8223</v>
      </c>
      <c r="H4064" t="s">
        <v>8245</v>
      </c>
      <c r="I4064">
        <v>1425103218</v>
      </c>
      <c r="J4064">
        <v>1422424818</v>
      </c>
      <c r="K4064" s="14">
        <f t="shared" si="320"/>
        <v>42032.250208333338</v>
      </c>
      <c r="L4064" s="13">
        <f t="shared" si="319"/>
        <v>2015</v>
      </c>
      <c r="M4064" s="14">
        <f t="shared" si="321"/>
        <v>42063.250208333338</v>
      </c>
      <c r="N4064" t="b">
        <v>0</v>
      </c>
      <c r="O4064">
        <v>1</v>
      </c>
      <c r="P4064" t="b">
        <v>0</v>
      </c>
      <c r="Q4064" t="s">
        <v>8269</v>
      </c>
      <c r="R4064" s="10" t="s">
        <v>8315</v>
      </c>
      <c r="S4064" t="s">
        <v>8316</v>
      </c>
      <c r="T4064">
        <f t="shared" si="322"/>
        <v>5</v>
      </c>
      <c r="U4064">
        <f t="shared" si="323"/>
        <v>50</v>
      </c>
    </row>
    <row r="4065" spans="1:21" ht="43.5" x14ac:dyDescent="0.35">
      <c r="A4065">
        <v>526</v>
      </c>
      <c r="B4065" s="3" t="s">
        <v>527</v>
      </c>
      <c r="C4065" s="3" t="s">
        <v>4636</v>
      </c>
      <c r="D4065" s="6">
        <v>1500</v>
      </c>
      <c r="E4065" s="8">
        <v>1710</v>
      </c>
      <c r="F4065" t="s">
        <v>8218</v>
      </c>
      <c r="G4065" t="s">
        <v>8224</v>
      </c>
      <c r="H4065" t="s">
        <v>8246</v>
      </c>
      <c r="I4065">
        <v>1438966800</v>
      </c>
      <c r="J4065">
        <v>1436278344</v>
      </c>
      <c r="K4065" s="14">
        <f t="shared" si="320"/>
        <v>42192.591944444444</v>
      </c>
      <c r="L4065" s="13">
        <f t="shared" si="319"/>
        <v>2015</v>
      </c>
      <c r="M4065" s="14">
        <f t="shared" si="321"/>
        <v>42223.708333333328</v>
      </c>
      <c r="N4065" t="b">
        <v>0</v>
      </c>
      <c r="O4065">
        <v>23</v>
      </c>
      <c r="P4065" t="b">
        <v>1</v>
      </c>
      <c r="Q4065" t="s">
        <v>8269</v>
      </c>
      <c r="R4065" s="10" t="s">
        <v>8315</v>
      </c>
      <c r="S4065" t="s">
        <v>8316</v>
      </c>
      <c r="T4065">
        <f t="shared" si="322"/>
        <v>114</v>
      </c>
      <c r="U4065">
        <f t="shared" si="323"/>
        <v>74.349999999999994</v>
      </c>
    </row>
    <row r="4066" spans="1:21" ht="58" x14ac:dyDescent="0.35">
      <c r="A4066">
        <v>3361</v>
      </c>
      <c r="B4066" s="3" t="s">
        <v>3360</v>
      </c>
      <c r="C4066" s="3" t="s">
        <v>7471</v>
      </c>
      <c r="D4066" s="6">
        <v>5000</v>
      </c>
      <c r="E4066" s="8">
        <v>5673</v>
      </c>
      <c r="F4066" t="s">
        <v>8218</v>
      </c>
      <c r="G4066" t="s">
        <v>8223</v>
      </c>
      <c r="H4066" t="s">
        <v>8245</v>
      </c>
      <c r="I4066">
        <v>1409587140</v>
      </c>
      <c r="J4066">
        <v>1408062990</v>
      </c>
      <c r="K4066" s="14">
        <f t="shared" si="320"/>
        <v>41866.025347222225</v>
      </c>
      <c r="L4066" s="13">
        <f t="shared" si="319"/>
        <v>2014</v>
      </c>
      <c r="M4066" s="14">
        <f t="shared" si="321"/>
        <v>41883.665972222225</v>
      </c>
      <c r="N4066" t="b">
        <v>0</v>
      </c>
      <c r="O4066">
        <v>68</v>
      </c>
      <c r="P4066" t="b">
        <v>1</v>
      </c>
      <c r="Q4066" t="s">
        <v>8269</v>
      </c>
      <c r="R4066" s="10" t="s">
        <v>8315</v>
      </c>
      <c r="S4066" t="s">
        <v>8316</v>
      </c>
      <c r="T4066">
        <f t="shared" si="322"/>
        <v>113</v>
      </c>
      <c r="U4066">
        <f t="shared" si="323"/>
        <v>83.43</v>
      </c>
    </row>
    <row r="4067" spans="1:21" ht="58" x14ac:dyDescent="0.35">
      <c r="A4067">
        <v>3625</v>
      </c>
      <c r="B4067" s="3" t="s">
        <v>3623</v>
      </c>
      <c r="C4067" s="3" t="s">
        <v>7735</v>
      </c>
      <c r="D4067" s="6">
        <v>3000</v>
      </c>
      <c r="E4067" s="8">
        <v>3080</v>
      </c>
      <c r="F4067" t="s">
        <v>8218</v>
      </c>
      <c r="G4067" t="s">
        <v>8224</v>
      </c>
      <c r="H4067" t="s">
        <v>8246</v>
      </c>
      <c r="I4067">
        <v>1435851577</v>
      </c>
      <c r="J4067">
        <v>1433259577</v>
      </c>
      <c r="K4067" s="14">
        <f t="shared" si="320"/>
        <v>42157.652511574073</v>
      </c>
      <c r="L4067" s="13">
        <f t="shared" si="319"/>
        <v>2015</v>
      </c>
      <c r="M4067" s="14">
        <f t="shared" si="321"/>
        <v>42187.652511574073</v>
      </c>
      <c r="N4067" t="b">
        <v>0</v>
      </c>
      <c r="O4067">
        <v>78</v>
      </c>
      <c r="P4067" t="b">
        <v>1</v>
      </c>
      <c r="Q4067" t="s">
        <v>8269</v>
      </c>
      <c r="R4067" s="10" t="s">
        <v>8315</v>
      </c>
      <c r="S4067" t="s">
        <v>8316</v>
      </c>
      <c r="T4067">
        <f t="shared" si="322"/>
        <v>103</v>
      </c>
      <c r="U4067">
        <f t="shared" si="323"/>
        <v>39.49</v>
      </c>
    </row>
    <row r="4068" spans="1:21" ht="43.5" x14ac:dyDescent="0.35">
      <c r="A4068">
        <v>3429</v>
      </c>
      <c r="B4068" s="3" t="s">
        <v>3428</v>
      </c>
      <c r="C4068" s="3" t="s">
        <v>7539</v>
      </c>
      <c r="D4068" s="6">
        <v>150</v>
      </c>
      <c r="E4068" s="8">
        <v>195</v>
      </c>
      <c r="F4068" t="s">
        <v>8218</v>
      </c>
      <c r="G4068" t="s">
        <v>8224</v>
      </c>
      <c r="H4068" t="s">
        <v>8246</v>
      </c>
      <c r="I4068">
        <v>1478046661</v>
      </c>
      <c r="J4068">
        <v>1476837061</v>
      </c>
      <c r="K4068" s="14">
        <f t="shared" si="320"/>
        <v>42662.021539351852</v>
      </c>
      <c r="L4068" s="13">
        <f t="shared" si="319"/>
        <v>2016</v>
      </c>
      <c r="M4068" s="14">
        <f t="shared" si="321"/>
        <v>42676.021539351852</v>
      </c>
      <c r="N4068" t="b">
        <v>0</v>
      </c>
      <c r="O4068">
        <v>12</v>
      </c>
      <c r="P4068" t="b">
        <v>1</v>
      </c>
      <c r="Q4068" t="s">
        <v>8269</v>
      </c>
      <c r="R4068" s="10" t="s">
        <v>8315</v>
      </c>
      <c r="S4068" t="s">
        <v>8316</v>
      </c>
      <c r="T4068">
        <f t="shared" si="322"/>
        <v>130</v>
      </c>
      <c r="U4068">
        <f t="shared" si="323"/>
        <v>16.25</v>
      </c>
    </row>
    <row r="4069" spans="1:21" ht="43.5" x14ac:dyDescent="0.35">
      <c r="A4069">
        <v>3303</v>
      </c>
      <c r="B4069" s="3" t="s">
        <v>3303</v>
      </c>
      <c r="C4069" s="3" t="s">
        <v>7413</v>
      </c>
      <c r="D4069" s="6">
        <v>1800</v>
      </c>
      <c r="E4069" s="8">
        <v>2086</v>
      </c>
      <c r="F4069" t="s">
        <v>8218</v>
      </c>
      <c r="G4069" t="s">
        <v>8223</v>
      </c>
      <c r="H4069" t="s">
        <v>8245</v>
      </c>
      <c r="I4069">
        <v>1427553484</v>
      </c>
      <c r="J4069">
        <v>1424533084</v>
      </c>
      <c r="K4069" s="14">
        <f t="shared" si="320"/>
        <v>42056.65143518518</v>
      </c>
      <c r="L4069" s="13">
        <f t="shared" si="319"/>
        <v>2015</v>
      </c>
      <c r="M4069" s="14">
        <f t="shared" si="321"/>
        <v>42091.609768518523</v>
      </c>
      <c r="N4069" t="b">
        <v>0</v>
      </c>
      <c r="O4069">
        <v>35</v>
      </c>
      <c r="P4069" t="b">
        <v>1</v>
      </c>
      <c r="Q4069" t="s">
        <v>8269</v>
      </c>
      <c r="R4069" s="10" t="s">
        <v>8315</v>
      </c>
      <c r="S4069" t="s">
        <v>8316</v>
      </c>
      <c r="T4069">
        <f t="shared" si="322"/>
        <v>116</v>
      </c>
      <c r="U4069">
        <f t="shared" si="323"/>
        <v>59.6</v>
      </c>
    </row>
    <row r="4070" spans="1:21" ht="58" x14ac:dyDescent="0.35">
      <c r="A4070">
        <v>3350</v>
      </c>
      <c r="B4070" s="3" t="s">
        <v>3349</v>
      </c>
      <c r="C4070" s="3" t="s">
        <v>7460</v>
      </c>
      <c r="D4070" s="6">
        <v>3500</v>
      </c>
      <c r="E4070" s="8">
        <v>3655</v>
      </c>
      <c r="F4070" t="s">
        <v>8218</v>
      </c>
      <c r="G4070" t="s">
        <v>8242</v>
      </c>
      <c r="H4070" t="s">
        <v>8248</v>
      </c>
      <c r="I4070">
        <v>1448838000</v>
      </c>
      <c r="J4070">
        <v>1445791811</v>
      </c>
      <c r="K4070" s="14">
        <f t="shared" si="320"/>
        <v>42302.701516203699</v>
      </c>
      <c r="L4070" s="13">
        <f t="shared" si="319"/>
        <v>2015</v>
      </c>
      <c r="M4070" s="14">
        <f t="shared" si="321"/>
        <v>42337.958333333328</v>
      </c>
      <c r="N4070" t="b">
        <v>0</v>
      </c>
      <c r="O4070">
        <v>51</v>
      </c>
      <c r="P4070" t="b">
        <v>1</v>
      </c>
      <c r="Q4070" t="s">
        <v>8269</v>
      </c>
      <c r="R4070" s="10" t="s">
        <v>8315</v>
      </c>
      <c r="S4070" t="s">
        <v>8316</v>
      </c>
      <c r="T4070">
        <f t="shared" si="322"/>
        <v>104</v>
      </c>
      <c r="U4070">
        <f t="shared" si="323"/>
        <v>71.67</v>
      </c>
    </row>
    <row r="4071" spans="1:21" ht="43.5" x14ac:dyDescent="0.35">
      <c r="A4071">
        <v>3406</v>
      </c>
      <c r="B4071" s="3" t="s">
        <v>3405</v>
      </c>
      <c r="C4071" s="3" t="s">
        <v>7516</v>
      </c>
      <c r="D4071" s="6">
        <v>10000</v>
      </c>
      <c r="E4071" s="8">
        <v>10031</v>
      </c>
      <c r="F4071" t="s">
        <v>8218</v>
      </c>
      <c r="G4071" t="s">
        <v>8223</v>
      </c>
      <c r="H4071" t="s">
        <v>8245</v>
      </c>
      <c r="I4071">
        <v>1405511376</v>
      </c>
      <c r="J4071">
        <v>1401623376</v>
      </c>
      <c r="K4071" s="14">
        <f t="shared" si="320"/>
        <v>41791.492777777778</v>
      </c>
      <c r="L4071" s="13">
        <f t="shared" si="319"/>
        <v>2014</v>
      </c>
      <c r="M4071" s="14">
        <f t="shared" si="321"/>
        <v>41836.492777777778</v>
      </c>
      <c r="N4071" t="b">
        <v>0</v>
      </c>
      <c r="O4071">
        <v>91</v>
      </c>
      <c r="P4071" t="b">
        <v>1</v>
      </c>
      <c r="Q4071" t="s">
        <v>8269</v>
      </c>
      <c r="R4071" s="10" t="s">
        <v>8315</v>
      </c>
      <c r="S4071" t="s">
        <v>8316</v>
      </c>
      <c r="T4071">
        <f t="shared" si="322"/>
        <v>100</v>
      </c>
      <c r="U4071">
        <f t="shared" si="323"/>
        <v>110.23</v>
      </c>
    </row>
    <row r="4072" spans="1:21" ht="43.5" x14ac:dyDescent="0.35">
      <c r="A4072">
        <v>3576</v>
      </c>
      <c r="B4072" s="3" t="s">
        <v>3575</v>
      </c>
      <c r="C4072" s="3" t="s">
        <v>7686</v>
      </c>
      <c r="D4072" s="6">
        <v>100</v>
      </c>
      <c r="E4072" s="8">
        <v>100</v>
      </c>
      <c r="F4072" t="s">
        <v>8218</v>
      </c>
      <c r="G4072" t="s">
        <v>8223</v>
      </c>
      <c r="H4072" t="s">
        <v>8245</v>
      </c>
      <c r="I4072">
        <v>1480947054</v>
      </c>
      <c r="J4072">
        <v>1475759454</v>
      </c>
      <c r="K4072" s="14">
        <f t="shared" si="320"/>
        <v>42649.54923611111</v>
      </c>
      <c r="L4072" s="13">
        <f t="shared" si="319"/>
        <v>2016</v>
      </c>
      <c r="M4072" s="14">
        <f t="shared" si="321"/>
        <v>42709.590902777782</v>
      </c>
      <c r="N4072" t="b">
        <v>0</v>
      </c>
      <c r="O4072">
        <v>5</v>
      </c>
      <c r="P4072" t="b">
        <v>1</v>
      </c>
      <c r="Q4072" t="s">
        <v>8269</v>
      </c>
      <c r="R4072" s="10" t="s">
        <v>8315</v>
      </c>
      <c r="S4072" t="s">
        <v>8316</v>
      </c>
      <c r="T4072">
        <f t="shared" si="322"/>
        <v>100</v>
      </c>
      <c r="U4072">
        <f t="shared" si="323"/>
        <v>20</v>
      </c>
    </row>
    <row r="4073" spans="1:21" ht="43.5" x14ac:dyDescent="0.35">
      <c r="A4073">
        <v>3619</v>
      </c>
      <c r="B4073" s="3" t="s">
        <v>3617</v>
      </c>
      <c r="C4073" s="3" t="s">
        <v>7729</v>
      </c>
      <c r="D4073" s="6">
        <v>1000</v>
      </c>
      <c r="E4073" s="8">
        <v>1130</v>
      </c>
      <c r="F4073" t="s">
        <v>8218</v>
      </c>
      <c r="G4073" t="s">
        <v>8223</v>
      </c>
      <c r="H4073" t="s">
        <v>8245</v>
      </c>
      <c r="I4073">
        <v>1479592800</v>
      </c>
      <c r="J4073">
        <v>1476760226</v>
      </c>
      <c r="K4073" s="14">
        <f t="shared" si="320"/>
        <v>42661.132245370376</v>
      </c>
      <c r="L4073" s="13">
        <f t="shared" si="319"/>
        <v>2016</v>
      </c>
      <c r="M4073" s="14">
        <f t="shared" si="321"/>
        <v>42693.916666666672</v>
      </c>
      <c r="N4073" t="b">
        <v>0</v>
      </c>
      <c r="O4073">
        <v>17</v>
      </c>
      <c r="P4073" t="b">
        <v>1</v>
      </c>
      <c r="Q4073" t="s">
        <v>8269</v>
      </c>
      <c r="R4073" s="10" t="s">
        <v>8315</v>
      </c>
      <c r="S4073" t="s">
        <v>8316</v>
      </c>
      <c r="T4073">
        <f t="shared" si="322"/>
        <v>113</v>
      </c>
      <c r="U4073">
        <f t="shared" si="323"/>
        <v>66.47</v>
      </c>
    </row>
    <row r="4074" spans="1:21" ht="29" x14ac:dyDescent="0.35">
      <c r="A4074">
        <v>3397</v>
      </c>
      <c r="B4074" s="3" t="s">
        <v>3396</v>
      </c>
      <c r="C4074" s="3" t="s">
        <v>7507</v>
      </c>
      <c r="D4074" s="6">
        <v>250</v>
      </c>
      <c r="E4074" s="8">
        <v>280</v>
      </c>
      <c r="F4074" t="s">
        <v>8218</v>
      </c>
      <c r="G4074" t="s">
        <v>8224</v>
      </c>
      <c r="H4074" t="s">
        <v>8246</v>
      </c>
      <c r="I4074">
        <v>1455832800</v>
      </c>
      <c r="J4074">
        <v>1452338929</v>
      </c>
      <c r="K4074" s="14">
        <f t="shared" si="320"/>
        <v>42378.478344907402</v>
      </c>
      <c r="L4074" s="13">
        <f t="shared" si="319"/>
        <v>2016</v>
      </c>
      <c r="M4074" s="14">
        <f t="shared" si="321"/>
        <v>42418.916666666672</v>
      </c>
      <c r="N4074" t="b">
        <v>0</v>
      </c>
      <c r="O4074">
        <v>24</v>
      </c>
      <c r="P4074" t="b">
        <v>1</v>
      </c>
      <c r="Q4074" t="s">
        <v>8269</v>
      </c>
      <c r="R4074" s="10" t="s">
        <v>8315</v>
      </c>
      <c r="S4074" t="s">
        <v>8316</v>
      </c>
      <c r="T4074">
        <f t="shared" si="322"/>
        <v>112</v>
      </c>
      <c r="U4074">
        <f t="shared" si="323"/>
        <v>11.67</v>
      </c>
    </row>
    <row r="4075" spans="1:21" ht="29" x14ac:dyDescent="0.35">
      <c r="A4075">
        <v>3217</v>
      </c>
      <c r="B4075" s="3" t="s">
        <v>3217</v>
      </c>
      <c r="C4075" s="3" t="s">
        <v>7327</v>
      </c>
      <c r="D4075" s="6">
        <v>4500</v>
      </c>
      <c r="E4075" s="8">
        <v>5221</v>
      </c>
      <c r="F4075" t="s">
        <v>8218</v>
      </c>
      <c r="G4075" t="s">
        <v>8223</v>
      </c>
      <c r="H4075" t="s">
        <v>8245</v>
      </c>
      <c r="I4075">
        <v>1478264784</v>
      </c>
      <c r="J4075">
        <v>1475672784</v>
      </c>
      <c r="K4075" s="14">
        <f t="shared" si="320"/>
        <v>42648.546111111107</v>
      </c>
      <c r="L4075" s="13">
        <f t="shared" si="319"/>
        <v>2016</v>
      </c>
      <c r="M4075" s="14">
        <f t="shared" si="321"/>
        <v>42678.546111111107</v>
      </c>
      <c r="N4075" t="b">
        <v>1</v>
      </c>
      <c r="O4075">
        <v>104</v>
      </c>
      <c r="P4075" t="b">
        <v>1</v>
      </c>
      <c r="Q4075" t="s">
        <v>8269</v>
      </c>
      <c r="R4075" s="10" t="s">
        <v>8315</v>
      </c>
      <c r="S4075" t="s">
        <v>8316</v>
      </c>
      <c r="T4075">
        <f t="shared" si="322"/>
        <v>116</v>
      </c>
      <c r="U4075">
        <f t="shared" si="323"/>
        <v>50.2</v>
      </c>
    </row>
    <row r="4076" spans="1:21" ht="43.5" x14ac:dyDescent="0.35">
      <c r="A4076">
        <v>532</v>
      </c>
      <c r="B4076" s="3" t="s">
        <v>533</v>
      </c>
      <c r="C4076" s="3" t="s">
        <v>4642</v>
      </c>
      <c r="D4076" s="6">
        <v>10000</v>
      </c>
      <c r="E4076" s="8">
        <v>12325</v>
      </c>
      <c r="F4076" t="s">
        <v>8218</v>
      </c>
      <c r="G4076" t="s">
        <v>8223</v>
      </c>
      <c r="H4076" t="s">
        <v>8245</v>
      </c>
      <c r="I4076">
        <v>1463098208</v>
      </c>
      <c r="J4076">
        <v>1460506208</v>
      </c>
      <c r="K4076" s="14">
        <f t="shared" si="320"/>
        <v>42473.007037037038</v>
      </c>
      <c r="L4076" s="13">
        <f t="shared" si="319"/>
        <v>2016</v>
      </c>
      <c r="M4076" s="14">
        <f t="shared" si="321"/>
        <v>42503.007037037038</v>
      </c>
      <c r="N4076" t="b">
        <v>0</v>
      </c>
      <c r="O4076">
        <v>173</v>
      </c>
      <c r="P4076" t="b">
        <v>1</v>
      </c>
      <c r="Q4076" t="s">
        <v>8269</v>
      </c>
      <c r="R4076" s="10" t="s">
        <v>8315</v>
      </c>
      <c r="S4076" t="s">
        <v>8316</v>
      </c>
      <c r="T4076">
        <f t="shared" si="322"/>
        <v>123</v>
      </c>
      <c r="U4076">
        <f t="shared" si="323"/>
        <v>71.239999999999995</v>
      </c>
    </row>
    <row r="4077" spans="1:21" ht="58" x14ac:dyDescent="0.35">
      <c r="A4077">
        <v>4084</v>
      </c>
      <c r="B4077" s="3" t="s">
        <v>4080</v>
      </c>
      <c r="C4077" s="3" t="s">
        <v>8187</v>
      </c>
      <c r="D4077" s="6">
        <v>3000</v>
      </c>
      <c r="E4077" s="8">
        <v>10</v>
      </c>
      <c r="F4077" t="s">
        <v>8220</v>
      </c>
      <c r="G4077" t="s">
        <v>8236</v>
      </c>
      <c r="H4077" t="s">
        <v>8248</v>
      </c>
      <c r="I4077">
        <v>1476008906</v>
      </c>
      <c r="J4077">
        <v>1473416906</v>
      </c>
      <c r="K4077" s="14">
        <f t="shared" si="320"/>
        <v>42622.436412037037</v>
      </c>
      <c r="L4077" s="13">
        <f t="shared" si="319"/>
        <v>2016</v>
      </c>
      <c r="M4077" s="14">
        <f t="shared" si="321"/>
        <v>42652.436412037037</v>
      </c>
      <c r="N4077" t="b">
        <v>0</v>
      </c>
      <c r="O4077">
        <v>1</v>
      </c>
      <c r="P4077" t="b">
        <v>0</v>
      </c>
      <c r="Q4077" t="s">
        <v>8269</v>
      </c>
      <c r="R4077" s="10" t="s">
        <v>8315</v>
      </c>
      <c r="S4077" t="s">
        <v>8316</v>
      </c>
      <c r="T4077">
        <f t="shared" si="322"/>
        <v>0</v>
      </c>
      <c r="U4077">
        <f t="shared" si="323"/>
        <v>10</v>
      </c>
    </row>
    <row r="4078" spans="1:21" ht="43.5" x14ac:dyDescent="0.35">
      <c r="A4078">
        <v>3851</v>
      </c>
      <c r="B4078" s="3" t="s">
        <v>3848</v>
      </c>
      <c r="C4078" s="3" t="s">
        <v>7960</v>
      </c>
      <c r="D4078" s="6">
        <v>2500</v>
      </c>
      <c r="E4078" s="8">
        <v>852</v>
      </c>
      <c r="F4078" t="s">
        <v>8220</v>
      </c>
      <c r="G4078" t="s">
        <v>8224</v>
      </c>
      <c r="H4078" t="s">
        <v>8246</v>
      </c>
      <c r="I4078">
        <v>1437129179</v>
      </c>
      <c r="J4078">
        <v>1434537179</v>
      </c>
      <c r="K4078" s="14">
        <f t="shared" si="320"/>
        <v>42172.439571759256</v>
      </c>
      <c r="L4078" s="13">
        <f t="shared" si="319"/>
        <v>2015</v>
      </c>
      <c r="M4078" s="14">
        <f t="shared" si="321"/>
        <v>42202.439571759256</v>
      </c>
      <c r="N4078" t="b">
        <v>1</v>
      </c>
      <c r="O4078">
        <v>24</v>
      </c>
      <c r="P4078" t="b">
        <v>0</v>
      </c>
      <c r="Q4078" t="s">
        <v>8269</v>
      </c>
      <c r="R4078" s="10" t="s">
        <v>8315</v>
      </c>
      <c r="S4078" t="s">
        <v>8316</v>
      </c>
      <c r="T4078">
        <f t="shared" si="322"/>
        <v>34</v>
      </c>
      <c r="U4078">
        <f t="shared" si="323"/>
        <v>35.5</v>
      </c>
    </row>
    <row r="4079" spans="1:21" ht="43.5" x14ac:dyDescent="0.35">
      <c r="A4079">
        <v>3159</v>
      </c>
      <c r="B4079" s="3" t="s">
        <v>3159</v>
      </c>
      <c r="C4079" s="3" t="s">
        <v>7269</v>
      </c>
      <c r="D4079" s="6">
        <v>1500</v>
      </c>
      <c r="E4079" s="8">
        <v>2002.22</v>
      </c>
      <c r="F4079" t="s">
        <v>8218</v>
      </c>
      <c r="G4079" t="s">
        <v>8223</v>
      </c>
      <c r="H4079" t="s">
        <v>8245</v>
      </c>
      <c r="I4079">
        <v>1326927600</v>
      </c>
      <c r="J4079">
        <v>1323221761</v>
      </c>
      <c r="K4079" s="14">
        <f t="shared" si="320"/>
        <v>40884.066678240742</v>
      </c>
      <c r="L4079" s="13">
        <f t="shared" si="319"/>
        <v>2011</v>
      </c>
      <c r="M4079" s="14">
        <f t="shared" si="321"/>
        <v>40926.958333333336</v>
      </c>
      <c r="N4079" t="b">
        <v>1</v>
      </c>
      <c r="O4079">
        <v>52</v>
      </c>
      <c r="P4079" t="b">
        <v>1</v>
      </c>
      <c r="Q4079" t="s">
        <v>8269</v>
      </c>
      <c r="R4079" s="10" t="s">
        <v>8315</v>
      </c>
      <c r="S4079" t="s">
        <v>8316</v>
      </c>
      <c r="T4079">
        <f t="shared" si="322"/>
        <v>133</v>
      </c>
      <c r="U4079">
        <f t="shared" si="323"/>
        <v>38.5</v>
      </c>
    </row>
    <row r="4080" spans="1:21" ht="43.5" x14ac:dyDescent="0.35">
      <c r="A4080">
        <v>4019</v>
      </c>
      <c r="B4080" s="3" t="s">
        <v>4015</v>
      </c>
      <c r="C4080" s="3" t="s">
        <v>8124</v>
      </c>
      <c r="D4080" s="6">
        <v>3500</v>
      </c>
      <c r="E4080" s="8">
        <v>29</v>
      </c>
      <c r="F4080" t="s">
        <v>8220</v>
      </c>
      <c r="G4080" t="s">
        <v>8223</v>
      </c>
      <c r="H4080" t="s">
        <v>8245</v>
      </c>
      <c r="I4080">
        <v>1460737680</v>
      </c>
      <c r="J4080">
        <v>1455725596</v>
      </c>
      <c r="K4080" s="14">
        <f t="shared" si="320"/>
        <v>42417.675879629634</v>
      </c>
      <c r="L4080" s="13">
        <f t="shared" si="319"/>
        <v>2016</v>
      </c>
      <c r="M4080" s="14">
        <f t="shared" si="321"/>
        <v>42475.686111111107</v>
      </c>
      <c r="N4080" t="b">
        <v>0</v>
      </c>
      <c r="O4080">
        <v>4</v>
      </c>
      <c r="P4080" t="b">
        <v>0</v>
      </c>
      <c r="Q4080" t="s">
        <v>8269</v>
      </c>
      <c r="R4080" s="10" t="s">
        <v>8315</v>
      </c>
      <c r="S4080" t="s">
        <v>8316</v>
      </c>
      <c r="T4080">
        <f t="shared" si="322"/>
        <v>1</v>
      </c>
      <c r="U4080">
        <f t="shared" si="323"/>
        <v>7.25</v>
      </c>
    </row>
    <row r="4081" spans="1:21" ht="43.5" x14ac:dyDescent="0.35">
      <c r="A4081">
        <v>1285</v>
      </c>
      <c r="B4081" s="3" t="s">
        <v>1286</v>
      </c>
      <c r="C4081" s="3" t="s">
        <v>5395</v>
      </c>
      <c r="D4081" s="6">
        <v>2000</v>
      </c>
      <c r="E4081" s="8">
        <v>2033</v>
      </c>
      <c r="F4081" t="s">
        <v>8218</v>
      </c>
      <c r="G4081" t="s">
        <v>8224</v>
      </c>
      <c r="H4081" t="s">
        <v>8246</v>
      </c>
      <c r="I4081">
        <v>1434808775</v>
      </c>
      <c r="J4081">
        <v>1433512775</v>
      </c>
      <c r="K4081" s="14">
        <f t="shared" si="320"/>
        <v>42160.583043981482</v>
      </c>
      <c r="L4081" s="13">
        <f t="shared" si="319"/>
        <v>2015</v>
      </c>
      <c r="M4081" s="14">
        <f t="shared" si="321"/>
        <v>42175.583043981482</v>
      </c>
      <c r="N4081" t="b">
        <v>0</v>
      </c>
      <c r="O4081">
        <v>63</v>
      </c>
      <c r="P4081" t="b">
        <v>1</v>
      </c>
      <c r="Q4081" t="s">
        <v>8269</v>
      </c>
      <c r="R4081" s="10" t="s">
        <v>8315</v>
      </c>
      <c r="S4081" t="s">
        <v>8316</v>
      </c>
      <c r="T4081">
        <f t="shared" si="322"/>
        <v>102</v>
      </c>
      <c r="U4081">
        <f t="shared" si="323"/>
        <v>32.270000000000003</v>
      </c>
    </row>
    <row r="4082" spans="1:21" ht="43.5" x14ac:dyDescent="0.35">
      <c r="A4082">
        <v>3160</v>
      </c>
      <c r="B4082" s="3" t="s">
        <v>3160</v>
      </c>
      <c r="C4082" s="3" t="s">
        <v>7270</v>
      </c>
      <c r="D4082" s="6">
        <v>4500</v>
      </c>
      <c r="E4082" s="8">
        <v>4569</v>
      </c>
      <c r="F4082" t="s">
        <v>8218</v>
      </c>
      <c r="G4082" t="s">
        <v>8223</v>
      </c>
      <c r="H4082" t="s">
        <v>8245</v>
      </c>
      <c r="I4082">
        <v>1407905940</v>
      </c>
      <c r="J4082">
        <v>1405923687</v>
      </c>
      <c r="K4082" s="14">
        <f t="shared" si="320"/>
        <v>41841.26489583333</v>
      </c>
      <c r="L4082" s="13">
        <f t="shared" si="319"/>
        <v>2014</v>
      </c>
      <c r="M4082" s="14">
        <f t="shared" si="321"/>
        <v>41864.207638888889</v>
      </c>
      <c r="N4082" t="b">
        <v>1</v>
      </c>
      <c r="O4082">
        <v>57</v>
      </c>
      <c r="P4082" t="b">
        <v>1</v>
      </c>
      <c r="Q4082" t="s">
        <v>8269</v>
      </c>
      <c r="R4082" s="10" t="s">
        <v>8315</v>
      </c>
      <c r="S4082" t="s">
        <v>8316</v>
      </c>
      <c r="T4082">
        <f t="shared" si="322"/>
        <v>102</v>
      </c>
      <c r="U4082">
        <f t="shared" si="323"/>
        <v>80.16</v>
      </c>
    </row>
    <row r="4083" spans="1:21" ht="43.5" x14ac:dyDescent="0.35">
      <c r="A4083">
        <v>3690</v>
      </c>
      <c r="B4083" s="3" t="s">
        <v>3687</v>
      </c>
      <c r="C4083" s="3" t="s">
        <v>7800</v>
      </c>
      <c r="D4083" s="6">
        <v>1500</v>
      </c>
      <c r="E4083" s="8">
        <v>1800</v>
      </c>
      <c r="F4083" t="s">
        <v>8218</v>
      </c>
      <c r="G4083" t="s">
        <v>8223</v>
      </c>
      <c r="H4083" t="s">
        <v>8245</v>
      </c>
      <c r="I4083">
        <v>1417101683</v>
      </c>
      <c r="J4083">
        <v>1414506083</v>
      </c>
      <c r="K4083" s="14">
        <f t="shared" si="320"/>
        <v>41940.598182870373</v>
      </c>
      <c r="L4083" s="13">
        <f t="shared" si="319"/>
        <v>2014</v>
      </c>
      <c r="M4083" s="14">
        <f t="shared" si="321"/>
        <v>41970.639849537038</v>
      </c>
      <c r="N4083" t="b">
        <v>0</v>
      </c>
      <c r="O4083">
        <v>31</v>
      </c>
      <c r="P4083" t="b">
        <v>1</v>
      </c>
      <c r="Q4083" t="s">
        <v>8269</v>
      </c>
      <c r="R4083" s="10" t="s">
        <v>8315</v>
      </c>
      <c r="S4083" t="s">
        <v>8316</v>
      </c>
      <c r="T4083">
        <f t="shared" si="322"/>
        <v>120</v>
      </c>
      <c r="U4083">
        <f t="shared" si="323"/>
        <v>58.06</v>
      </c>
    </row>
    <row r="4084" spans="1:21" ht="43.5" x14ac:dyDescent="0.35">
      <c r="A4084">
        <v>3276</v>
      </c>
      <c r="B4084" s="3" t="s">
        <v>3276</v>
      </c>
      <c r="C4084" s="3" t="s">
        <v>7386</v>
      </c>
      <c r="D4084" s="6">
        <v>4500</v>
      </c>
      <c r="E4084" s="8">
        <v>5258</v>
      </c>
      <c r="F4084" t="s">
        <v>8218</v>
      </c>
      <c r="G4084" t="s">
        <v>8228</v>
      </c>
      <c r="H4084" t="s">
        <v>8250</v>
      </c>
      <c r="I4084">
        <v>1459483140</v>
      </c>
      <c r="J4084">
        <v>1456526879</v>
      </c>
      <c r="K4084" s="14">
        <f t="shared" si="320"/>
        <v>42426.949988425928</v>
      </c>
      <c r="L4084" s="13">
        <f t="shared" si="319"/>
        <v>2016</v>
      </c>
      <c r="M4084" s="14">
        <f t="shared" si="321"/>
        <v>42461.165972222225</v>
      </c>
      <c r="N4084" t="b">
        <v>1</v>
      </c>
      <c r="O4084">
        <v>100</v>
      </c>
      <c r="P4084" t="b">
        <v>1</v>
      </c>
      <c r="Q4084" t="s">
        <v>8269</v>
      </c>
      <c r="R4084" s="10" t="s">
        <v>8315</v>
      </c>
      <c r="S4084" t="s">
        <v>8316</v>
      </c>
      <c r="T4084">
        <f t="shared" si="322"/>
        <v>117</v>
      </c>
      <c r="U4084">
        <f t="shared" si="323"/>
        <v>52.58</v>
      </c>
    </row>
    <row r="4085" spans="1:21" ht="43.5" x14ac:dyDescent="0.35">
      <c r="A4085">
        <v>3427</v>
      </c>
      <c r="B4085" s="3" t="s">
        <v>3426</v>
      </c>
      <c r="C4085" s="3" t="s">
        <v>7537</v>
      </c>
      <c r="D4085" s="6">
        <v>1500</v>
      </c>
      <c r="E4085" s="8">
        <v>1500</v>
      </c>
      <c r="F4085" t="s">
        <v>8218</v>
      </c>
      <c r="G4085" t="s">
        <v>8224</v>
      </c>
      <c r="H4085" t="s">
        <v>8246</v>
      </c>
      <c r="I4085">
        <v>1404314952</v>
      </c>
      <c r="J4085">
        <v>1401722952</v>
      </c>
      <c r="K4085" s="14">
        <f t="shared" si="320"/>
        <v>41792.645277777774</v>
      </c>
      <c r="L4085" s="13">
        <f t="shared" si="319"/>
        <v>2014</v>
      </c>
      <c r="M4085" s="14">
        <f t="shared" si="321"/>
        <v>41822.645277777774</v>
      </c>
      <c r="N4085" t="b">
        <v>0</v>
      </c>
      <c r="O4085">
        <v>29</v>
      </c>
      <c r="P4085" t="b">
        <v>1</v>
      </c>
      <c r="Q4085" t="s">
        <v>8269</v>
      </c>
      <c r="R4085" s="10" t="s">
        <v>8315</v>
      </c>
      <c r="S4085" t="s">
        <v>8316</v>
      </c>
      <c r="T4085">
        <f t="shared" si="322"/>
        <v>100</v>
      </c>
      <c r="U4085">
        <f t="shared" si="323"/>
        <v>51.72</v>
      </c>
    </row>
    <row r="4086" spans="1:21" ht="43.5" x14ac:dyDescent="0.35">
      <c r="A4086">
        <v>3650</v>
      </c>
      <c r="B4086" s="3" t="s">
        <v>3648</v>
      </c>
      <c r="C4086" s="3" t="s">
        <v>7760</v>
      </c>
      <c r="D4086" s="6">
        <v>500</v>
      </c>
      <c r="E4086" s="8">
        <v>500</v>
      </c>
      <c r="F4086" t="s">
        <v>8218</v>
      </c>
      <c r="G4086" t="s">
        <v>8224</v>
      </c>
      <c r="H4086" t="s">
        <v>8246</v>
      </c>
      <c r="I4086">
        <v>1454412584</v>
      </c>
      <c r="J4086">
        <v>1452598184</v>
      </c>
      <c r="K4086" s="14">
        <f t="shared" si="320"/>
        <v>42381.478981481487</v>
      </c>
      <c r="L4086" s="13">
        <f t="shared" si="319"/>
        <v>2016</v>
      </c>
      <c r="M4086" s="14">
        <f t="shared" si="321"/>
        <v>42402.478981481487</v>
      </c>
      <c r="N4086" t="b">
        <v>0</v>
      </c>
      <c r="O4086">
        <v>17</v>
      </c>
      <c r="P4086" t="b">
        <v>1</v>
      </c>
      <c r="Q4086" t="s">
        <v>8269</v>
      </c>
      <c r="R4086" s="10" t="s">
        <v>8315</v>
      </c>
      <c r="S4086" t="s">
        <v>8316</v>
      </c>
      <c r="T4086">
        <f t="shared" si="322"/>
        <v>100</v>
      </c>
      <c r="U4086">
        <f t="shared" si="323"/>
        <v>29.41</v>
      </c>
    </row>
    <row r="4087" spans="1:21" ht="43.5" x14ac:dyDescent="0.35">
      <c r="A4087">
        <v>4103</v>
      </c>
      <c r="B4087" s="3" t="s">
        <v>4099</v>
      </c>
      <c r="C4087" s="3" t="s">
        <v>8206</v>
      </c>
      <c r="D4087" s="6">
        <v>1000</v>
      </c>
      <c r="E4087" s="8">
        <v>100</v>
      </c>
      <c r="F4087" t="s">
        <v>8220</v>
      </c>
      <c r="G4087" t="s">
        <v>8223</v>
      </c>
      <c r="H4087" t="s">
        <v>8245</v>
      </c>
      <c r="I4087">
        <v>1440613920</v>
      </c>
      <c r="J4087">
        <v>1435953566</v>
      </c>
      <c r="K4087" s="14">
        <f t="shared" si="320"/>
        <v>42188.83293981482</v>
      </c>
      <c r="L4087" s="13">
        <f t="shared" si="319"/>
        <v>2015</v>
      </c>
      <c r="M4087" s="14">
        <f t="shared" si="321"/>
        <v>42242.772222222222</v>
      </c>
      <c r="N4087" t="b">
        <v>0</v>
      </c>
      <c r="O4087">
        <v>6</v>
      </c>
      <c r="P4087" t="b">
        <v>0</v>
      </c>
      <c r="Q4087" t="s">
        <v>8269</v>
      </c>
      <c r="R4087" s="10" t="s">
        <v>8315</v>
      </c>
      <c r="S4087" t="s">
        <v>8316</v>
      </c>
      <c r="T4087">
        <f t="shared" si="322"/>
        <v>10</v>
      </c>
      <c r="U4087">
        <f t="shared" si="323"/>
        <v>16.670000000000002</v>
      </c>
    </row>
    <row r="4088" spans="1:21" ht="43.5" x14ac:dyDescent="0.35">
      <c r="A4088">
        <v>3612</v>
      </c>
      <c r="B4088" s="3" t="s">
        <v>3611</v>
      </c>
      <c r="C4088" s="3" t="s">
        <v>7722</v>
      </c>
      <c r="D4088" s="6">
        <v>5000</v>
      </c>
      <c r="E4088" s="8">
        <v>7220</v>
      </c>
      <c r="F4088" t="s">
        <v>8218</v>
      </c>
      <c r="G4088" t="s">
        <v>8228</v>
      </c>
      <c r="H4088" t="s">
        <v>8250</v>
      </c>
      <c r="I4088">
        <v>1402334811</v>
      </c>
      <c r="J4088">
        <v>1401470811</v>
      </c>
      <c r="K4088" s="14">
        <f t="shared" si="320"/>
        <v>41789.726979166669</v>
      </c>
      <c r="L4088" s="13">
        <f t="shared" si="319"/>
        <v>2014</v>
      </c>
      <c r="M4088" s="14">
        <f t="shared" si="321"/>
        <v>41799.726979166669</v>
      </c>
      <c r="N4088" t="b">
        <v>0</v>
      </c>
      <c r="O4088">
        <v>57</v>
      </c>
      <c r="P4088" t="b">
        <v>1</v>
      </c>
      <c r="Q4088" t="s">
        <v>8269</v>
      </c>
      <c r="R4088" s="10" t="s">
        <v>8315</v>
      </c>
      <c r="S4088" t="s">
        <v>8316</v>
      </c>
      <c r="T4088">
        <f t="shared" si="322"/>
        <v>144</v>
      </c>
      <c r="U4088">
        <f t="shared" si="323"/>
        <v>126.67</v>
      </c>
    </row>
    <row r="4089" spans="1:21" ht="43.5" x14ac:dyDescent="0.35">
      <c r="A4089">
        <v>3979</v>
      </c>
      <c r="B4089" s="3" t="s">
        <v>3976</v>
      </c>
      <c r="C4089" s="3" t="s">
        <v>8086</v>
      </c>
      <c r="D4089" s="6">
        <v>6000</v>
      </c>
      <c r="E4089" s="8">
        <v>110</v>
      </c>
      <c r="F4089" t="s">
        <v>8220</v>
      </c>
      <c r="G4089" t="s">
        <v>8224</v>
      </c>
      <c r="H4089" t="s">
        <v>8246</v>
      </c>
      <c r="I4089">
        <v>1427659200</v>
      </c>
      <c r="J4089">
        <v>1425678057</v>
      </c>
      <c r="K4089" s="14">
        <f t="shared" si="320"/>
        <v>42069.903437500005</v>
      </c>
      <c r="L4089" s="13">
        <f t="shared" si="319"/>
        <v>2015</v>
      </c>
      <c r="M4089" s="14">
        <f t="shared" si="321"/>
        <v>42092.833333333328</v>
      </c>
      <c r="N4089" t="b">
        <v>0</v>
      </c>
      <c r="O4089">
        <v>6</v>
      </c>
      <c r="P4089" t="b">
        <v>0</v>
      </c>
      <c r="Q4089" t="s">
        <v>8269</v>
      </c>
      <c r="R4089" s="10" t="s">
        <v>8315</v>
      </c>
      <c r="S4089" t="s">
        <v>8316</v>
      </c>
      <c r="T4089">
        <f t="shared" si="322"/>
        <v>2</v>
      </c>
      <c r="U4089">
        <f t="shared" si="323"/>
        <v>18.329999999999998</v>
      </c>
    </row>
    <row r="4090" spans="1:21" ht="43.5" x14ac:dyDescent="0.35">
      <c r="A4090">
        <v>3859</v>
      </c>
      <c r="B4090" s="3" t="s">
        <v>3856</v>
      </c>
      <c r="C4090" s="3" t="s">
        <v>7968</v>
      </c>
      <c r="D4090" s="6">
        <v>2500</v>
      </c>
      <c r="E4090" s="8">
        <v>1</v>
      </c>
      <c r="F4090" t="s">
        <v>8220</v>
      </c>
      <c r="G4090" t="s">
        <v>8223</v>
      </c>
      <c r="H4090" t="s">
        <v>8245</v>
      </c>
      <c r="I4090">
        <v>1403730000</v>
      </c>
      <c r="J4090">
        <v>1401485207</v>
      </c>
      <c r="K4090" s="14">
        <f t="shared" si="320"/>
        <v>41789.893599537041</v>
      </c>
      <c r="L4090" s="13">
        <f t="shared" si="319"/>
        <v>2014</v>
      </c>
      <c r="M4090" s="14">
        <f t="shared" si="321"/>
        <v>41815.875</v>
      </c>
      <c r="N4090" t="b">
        <v>0</v>
      </c>
      <c r="O4090">
        <v>1</v>
      </c>
      <c r="P4090" t="b">
        <v>0</v>
      </c>
      <c r="Q4090" t="s">
        <v>8269</v>
      </c>
      <c r="R4090" s="10" t="s">
        <v>8315</v>
      </c>
      <c r="S4090" t="s">
        <v>8316</v>
      </c>
      <c r="T4090">
        <f t="shared" si="322"/>
        <v>0</v>
      </c>
      <c r="U4090">
        <f t="shared" si="323"/>
        <v>1</v>
      </c>
    </row>
    <row r="4091" spans="1:21" ht="43.5" x14ac:dyDescent="0.35">
      <c r="A4091">
        <v>2918</v>
      </c>
      <c r="B4091" s="3" t="s">
        <v>2918</v>
      </c>
      <c r="C4091" s="3" t="s">
        <v>7028</v>
      </c>
      <c r="D4091" s="6">
        <v>5000</v>
      </c>
      <c r="E4091" s="8">
        <v>1362</v>
      </c>
      <c r="F4091" t="s">
        <v>8220</v>
      </c>
      <c r="G4091" t="s">
        <v>8223</v>
      </c>
      <c r="H4091" t="s">
        <v>8245</v>
      </c>
      <c r="I4091">
        <v>1446131207</v>
      </c>
      <c r="J4091">
        <v>1443712007</v>
      </c>
      <c r="K4091" s="14">
        <f t="shared" si="320"/>
        <v>42278.629710648151</v>
      </c>
      <c r="L4091" s="13">
        <f t="shared" si="319"/>
        <v>2015</v>
      </c>
      <c r="M4091" s="14">
        <f t="shared" si="321"/>
        <v>42306.629710648151</v>
      </c>
      <c r="N4091" t="b">
        <v>0</v>
      </c>
      <c r="O4091">
        <v>20</v>
      </c>
      <c r="P4091" t="b">
        <v>0</v>
      </c>
      <c r="Q4091" t="s">
        <v>8269</v>
      </c>
      <c r="R4091" s="10" t="s">
        <v>8315</v>
      </c>
      <c r="S4091" t="s">
        <v>8316</v>
      </c>
      <c r="T4091">
        <f t="shared" si="322"/>
        <v>27</v>
      </c>
      <c r="U4091">
        <f t="shared" si="323"/>
        <v>68.099999999999994</v>
      </c>
    </row>
    <row r="4092" spans="1:21" ht="43.5" x14ac:dyDescent="0.35">
      <c r="A4092">
        <v>2919</v>
      </c>
      <c r="B4092" s="3" t="s">
        <v>2919</v>
      </c>
      <c r="C4092" s="3" t="s">
        <v>7029</v>
      </c>
      <c r="D4092" s="6">
        <v>600</v>
      </c>
      <c r="E4092" s="8">
        <v>51</v>
      </c>
      <c r="F4092" t="s">
        <v>8220</v>
      </c>
      <c r="G4092" t="s">
        <v>8223</v>
      </c>
      <c r="H4092" t="s">
        <v>8245</v>
      </c>
      <c r="I4092">
        <v>1407250329</v>
      </c>
      <c r="J4092">
        <v>1404658329</v>
      </c>
      <c r="K4092" s="14">
        <f t="shared" si="320"/>
        <v>41826.61954861111</v>
      </c>
      <c r="L4092" s="13">
        <f t="shared" si="319"/>
        <v>2014</v>
      </c>
      <c r="M4092" s="14">
        <f t="shared" si="321"/>
        <v>41856.61954861111</v>
      </c>
      <c r="N4092" t="b">
        <v>0</v>
      </c>
      <c r="O4092">
        <v>6</v>
      </c>
      <c r="P4092" t="b">
        <v>0</v>
      </c>
      <c r="Q4092" t="s">
        <v>8269</v>
      </c>
      <c r="R4092" s="10" t="s">
        <v>8315</v>
      </c>
      <c r="S4092" t="s">
        <v>8316</v>
      </c>
      <c r="T4092">
        <f t="shared" si="322"/>
        <v>9</v>
      </c>
      <c r="U4092">
        <f t="shared" si="323"/>
        <v>8.5</v>
      </c>
    </row>
    <row r="4093" spans="1:21" ht="43.5" x14ac:dyDescent="0.35">
      <c r="A4093">
        <v>4063</v>
      </c>
      <c r="B4093" s="3" t="s">
        <v>4059</v>
      </c>
      <c r="C4093" s="3" t="s">
        <v>8167</v>
      </c>
      <c r="D4093" s="6">
        <v>9500</v>
      </c>
      <c r="E4093" s="8">
        <v>135</v>
      </c>
      <c r="F4093" t="s">
        <v>8220</v>
      </c>
      <c r="G4093" t="s">
        <v>8224</v>
      </c>
      <c r="H4093" t="s">
        <v>8246</v>
      </c>
      <c r="I4093">
        <v>1403886084</v>
      </c>
      <c r="J4093">
        <v>1401294084</v>
      </c>
      <c r="K4093" s="14">
        <f t="shared" si="320"/>
        <v>41787.681527777779</v>
      </c>
      <c r="L4093" s="13">
        <f t="shared" si="319"/>
        <v>2014</v>
      </c>
      <c r="M4093" s="14">
        <f t="shared" si="321"/>
        <v>41817.681527777779</v>
      </c>
      <c r="N4093" t="b">
        <v>0</v>
      </c>
      <c r="O4093">
        <v>9</v>
      </c>
      <c r="P4093" t="b">
        <v>0</v>
      </c>
      <c r="Q4093" t="s">
        <v>8269</v>
      </c>
      <c r="R4093" s="10" t="s">
        <v>8315</v>
      </c>
      <c r="S4093" t="s">
        <v>8316</v>
      </c>
      <c r="T4093">
        <f t="shared" si="322"/>
        <v>1</v>
      </c>
      <c r="U4093">
        <f t="shared" si="323"/>
        <v>15</v>
      </c>
    </row>
    <row r="4094" spans="1:21" ht="43.5" x14ac:dyDescent="0.35">
      <c r="A4094">
        <v>3409</v>
      </c>
      <c r="B4094" s="3" t="s">
        <v>3408</v>
      </c>
      <c r="C4094" s="3" t="s">
        <v>7519</v>
      </c>
      <c r="D4094" s="6">
        <v>500</v>
      </c>
      <c r="E4094" s="8">
        <v>618</v>
      </c>
      <c r="F4094" t="s">
        <v>8218</v>
      </c>
      <c r="G4094" t="s">
        <v>8224</v>
      </c>
      <c r="H4094" t="s">
        <v>8246</v>
      </c>
      <c r="I4094">
        <v>1469998680</v>
      </c>
      <c r="J4094">
        <v>1466710358</v>
      </c>
      <c r="K4094" s="14">
        <f t="shared" si="320"/>
        <v>42544.814328703709</v>
      </c>
      <c r="L4094" s="13">
        <f t="shared" si="319"/>
        <v>2016</v>
      </c>
      <c r="M4094" s="14">
        <f t="shared" si="321"/>
        <v>42582.873611111107</v>
      </c>
      <c r="N4094" t="b">
        <v>0</v>
      </c>
      <c r="O4094">
        <v>21</v>
      </c>
      <c r="P4094" t="b">
        <v>1</v>
      </c>
      <c r="Q4094" t="s">
        <v>8269</v>
      </c>
      <c r="R4094" s="10" t="s">
        <v>8315</v>
      </c>
      <c r="S4094" t="s">
        <v>8316</v>
      </c>
      <c r="T4094">
        <f t="shared" si="322"/>
        <v>124</v>
      </c>
      <c r="U4094">
        <f t="shared" si="323"/>
        <v>29.43</v>
      </c>
    </row>
    <row r="4095" spans="1:21" ht="43.5" x14ac:dyDescent="0.35">
      <c r="A4095">
        <v>2815</v>
      </c>
      <c r="B4095" s="3" t="s">
        <v>2815</v>
      </c>
      <c r="C4095" s="3" t="s">
        <v>6925</v>
      </c>
      <c r="D4095" s="6">
        <v>250</v>
      </c>
      <c r="E4095" s="8">
        <v>605</v>
      </c>
      <c r="F4095" t="s">
        <v>8218</v>
      </c>
      <c r="G4095" t="s">
        <v>8228</v>
      </c>
      <c r="H4095" t="s">
        <v>8250</v>
      </c>
      <c r="I4095">
        <v>1470595109</v>
      </c>
      <c r="J4095">
        <v>1468003109</v>
      </c>
      <c r="K4095" s="14">
        <f t="shared" si="320"/>
        <v>42559.776724537034</v>
      </c>
      <c r="L4095" s="13">
        <f t="shared" si="319"/>
        <v>2016</v>
      </c>
      <c r="M4095" s="14">
        <f t="shared" si="321"/>
        <v>42589.776724537034</v>
      </c>
      <c r="N4095" t="b">
        <v>0</v>
      </c>
      <c r="O4095">
        <v>14</v>
      </c>
      <c r="P4095" t="b">
        <v>1</v>
      </c>
      <c r="Q4095" t="s">
        <v>8269</v>
      </c>
      <c r="R4095" s="10" t="s">
        <v>8315</v>
      </c>
      <c r="S4095" t="s">
        <v>8316</v>
      </c>
      <c r="T4095">
        <f t="shared" si="322"/>
        <v>242</v>
      </c>
      <c r="U4095">
        <f t="shared" si="323"/>
        <v>43.21</v>
      </c>
    </row>
    <row r="4096" spans="1:21" ht="43.5" x14ac:dyDescent="0.35">
      <c r="A4096">
        <v>3336</v>
      </c>
      <c r="B4096" s="3" t="s">
        <v>3336</v>
      </c>
      <c r="C4096" s="3" t="s">
        <v>7446</v>
      </c>
      <c r="D4096" s="6">
        <v>250</v>
      </c>
      <c r="E4096" s="8">
        <v>250</v>
      </c>
      <c r="F4096" t="s">
        <v>8218</v>
      </c>
      <c r="G4096" t="s">
        <v>8224</v>
      </c>
      <c r="H4096" t="s">
        <v>8246</v>
      </c>
      <c r="I4096">
        <v>1459845246</v>
      </c>
      <c r="J4096">
        <v>1457429646</v>
      </c>
      <c r="K4096" s="14">
        <f t="shared" si="320"/>
        <v>42437.398680555561</v>
      </c>
      <c r="L4096" s="13">
        <f t="shared" si="319"/>
        <v>2016</v>
      </c>
      <c r="M4096" s="14">
        <f t="shared" si="321"/>
        <v>42465.35701388889</v>
      </c>
      <c r="N4096" t="b">
        <v>0</v>
      </c>
      <c r="O4096">
        <v>9</v>
      </c>
      <c r="P4096" t="b">
        <v>1</v>
      </c>
      <c r="Q4096" t="s">
        <v>8269</v>
      </c>
      <c r="R4096" s="10" t="s">
        <v>8315</v>
      </c>
      <c r="S4096" t="s">
        <v>8316</v>
      </c>
      <c r="T4096">
        <f t="shared" si="322"/>
        <v>100</v>
      </c>
      <c r="U4096">
        <f t="shared" si="323"/>
        <v>27.78</v>
      </c>
    </row>
    <row r="4097" spans="1:21" ht="58" x14ac:dyDescent="0.35">
      <c r="A4097">
        <v>3491</v>
      </c>
      <c r="B4097" s="3" t="s">
        <v>3490</v>
      </c>
      <c r="C4097" s="3" t="s">
        <v>7601</v>
      </c>
      <c r="D4097" s="6">
        <v>500</v>
      </c>
      <c r="E4097" s="8">
        <v>791</v>
      </c>
      <c r="F4097" t="s">
        <v>8218</v>
      </c>
      <c r="G4097" t="s">
        <v>8223</v>
      </c>
      <c r="H4097" t="s">
        <v>8245</v>
      </c>
      <c r="I4097">
        <v>1431928784</v>
      </c>
      <c r="J4097">
        <v>1430114384</v>
      </c>
      <c r="K4097" s="14">
        <f t="shared" si="320"/>
        <v>42121.249814814815</v>
      </c>
      <c r="L4097" s="13">
        <f t="shared" si="319"/>
        <v>2015</v>
      </c>
      <c r="M4097" s="14">
        <f t="shared" si="321"/>
        <v>42142.249814814815</v>
      </c>
      <c r="N4097" t="b">
        <v>0</v>
      </c>
      <c r="O4097">
        <v>10</v>
      </c>
      <c r="P4097" t="b">
        <v>1</v>
      </c>
      <c r="Q4097" t="s">
        <v>8269</v>
      </c>
      <c r="R4097" s="10" t="s">
        <v>8315</v>
      </c>
      <c r="S4097" t="s">
        <v>8316</v>
      </c>
      <c r="T4097">
        <f t="shared" si="322"/>
        <v>158</v>
      </c>
      <c r="U4097">
        <f t="shared" si="323"/>
        <v>79.099999999999994</v>
      </c>
    </row>
    <row r="4098" spans="1:21" ht="43.5" x14ac:dyDescent="0.35">
      <c r="A4098">
        <v>3512</v>
      </c>
      <c r="B4098" s="3" t="s">
        <v>3511</v>
      </c>
      <c r="C4098" s="3" t="s">
        <v>7622</v>
      </c>
      <c r="D4098" s="6">
        <v>1000</v>
      </c>
      <c r="E4098" s="8">
        <v>1000</v>
      </c>
      <c r="F4098" t="s">
        <v>8218</v>
      </c>
      <c r="G4098" t="s">
        <v>8224</v>
      </c>
      <c r="H4098" t="s">
        <v>8246</v>
      </c>
      <c r="I4098">
        <v>1429789992</v>
      </c>
      <c r="J4098">
        <v>1424609592</v>
      </c>
      <c r="K4098" s="14">
        <f t="shared" si="320"/>
        <v>42057.536944444444</v>
      </c>
      <c r="L4098" s="13">
        <f t="shared" si="319"/>
        <v>2015</v>
      </c>
      <c r="M4098" s="14">
        <f t="shared" si="321"/>
        <v>42117.49527777778</v>
      </c>
      <c r="N4098" t="b">
        <v>0</v>
      </c>
      <c r="O4098">
        <v>17</v>
      </c>
      <c r="P4098" t="b">
        <v>1</v>
      </c>
      <c r="Q4098" t="s">
        <v>8269</v>
      </c>
      <c r="R4098" s="10" t="s">
        <v>8315</v>
      </c>
      <c r="S4098" t="s">
        <v>8316</v>
      </c>
      <c r="T4098">
        <f t="shared" si="322"/>
        <v>100</v>
      </c>
      <c r="U4098">
        <f t="shared" si="323"/>
        <v>58.82</v>
      </c>
    </row>
    <row r="4099" spans="1:21" ht="43.5" x14ac:dyDescent="0.35">
      <c r="A4099">
        <v>3909</v>
      </c>
      <c r="B4099" s="3" t="s">
        <v>3906</v>
      </c>
      <c r="C4099" s="3" t="s">
        <v>8017</v>
      </c>
      <c r="D4099" s="6">
        <v>60000</v>
      </c>
      <c r="E4099" s="8">
        <v>135</v>
      </c>
      <c r="F4099" t="s">
        <v>8220</v>
      </c>
      <c r="G4099" t="s">
        <v>8223</v>
      </c>
      <c r="H4099" t="s">
        <v>8245</v>
      </c>
      <c r="I4099">
        <v>1410424642</v>
      </c>
      <c r="J4099">
        <v>1407832642</v>
      </c>
      <c r="K4099" s="14">
        <f t="shared" si="320"/>
        <v>41863.359282407408</v>
      </c>
      <c r="L4099" s="13">
        <f t="shared" ref="L4099:L4115" si="324">YEAR(K4099)</f>
        <v>2014</v>
      </c>
      <c r="M4099" s="14">
        <f t="shared" si="321"/>
        <v>41893.359282407408</v>
      </c>
      <c r="N4099" t="b">
        <v>0</v>
      </c>
      <c r="O4099">
        <v>4</v>
      </c>
      <c r="P4099" t="b">
        <v>0</v>
      </c>
      <c r="Q4099" t="s">
        <v>8269</v>
      </c>
      <c r="R4099" s="10" t="s">
        <v>8315</v>
      </c>
      <c r="S4099" t="s">
        <v>8316</v>
      </c>
      <c r="T4099">
        <f t="shared" si="322"/>
        <v>0</v>
      </c>
      <c r="U4099">
        <f t="shared" si="323"/>
        <v>33.75</v>
      </c>
    </row>
    <row r="4100" spans="1:21" ht="29" x14ac:dyDescent="0.35">
      <c r="A4100">
        <v>3735</v>
      </c>
      <c r="B4100" s="3" t="s">
        <v>3732</v>
      </c>
      <c r="C4100" s="3" t="s">
        <v>7845</v>
      </c>
      <c r="D4100" s="6">
        <v>150</v>
      </c>
      <c r="E4100" s="8">
        <v>20</v>
      </c>
      <c r="F4100" t="s">
        <v>8220</v>
      </c>
      <c r="G4100" t="s">
        <v>8224</v>
      </c>
      <c r="H4100" t="s">
        <v>8246</v>
      </c>
      <c r="I4100">
        <v>1432831089</v>
      </c>
      <c r="J4100">
        <v>1430239089</v>
      </c>
      <c r="K4100" s="14">
        <f t="shared" si="320"/>
        <v>42122.693159722221</v>
      </c>
      <c r="L4100" s="13">
        <f t="shared" si="324"/>
        <v>2015</v>
      </c>
      <c r="M4100" s="14">
        <f t="shared" si="321"/>
        <v>42152.693159722221</v>
      </c>
      <c r="N4100" t="b">
        <v>0</v>
      </c>
      <c r="O4100">
        <v>2</v>
      </c>
      <c r="P4100" t="b">
        <v>0</v>
      </c>
      <c r="Q4100" t="s">
        <v>8269</v>
      </c>
      <c r="R4100" s="10" t="s">
        <v>8315</v>
      </c>
      <c r="S4100" t="s">
        <v>8316</v>
      </c>
      <c r="T4100">
        <f t="shared" si="322"/>
        <v>13</v>
      </c>
      <c r="U4100">
        <f t="shared" si="323"/>
        <v>10</v>
      </c>
    </row>
    <row r="4101" spans="1:21" ht="43.5" x14ac:dyDescent="0.35">
      <c r="A4101">
        <v>3997</v>
      </c>
      <c r="B4101" s="3" t="s">
        <v>3993</v>
      </c>
      <c r="C4101" s="3" t="s">
        <v>8103</v>
      </c>
      <c r="D4101" s="6">
        <v>3000</v>
      </c>
      <c r="E4101" s="8">
        <v>0</v>
      </c>
      <c r="F4101" t="s">
        <v>8220</v>
      </c>
      <c r="G4101" t="s">
        <v>8224</v>
      </c>
      <c r="H4101" t="s">
        <v>8246</v>
      </c>
      <c r="I4101">
        <v>1428222221</v>
      </c>
      <c r="J4101">
        <v>1425633821</v>
      </c>
      <c r="K4101" s="14">
        <f t="shared" si="320"/>
        <v>42069.391446759255</v>
      </c>
      <c r="L4101" s="13">
        <f t="shared" si="324"/>
        <v>2015</v>
      </c>
      <c r="M4101" s="14">
        <f t="shared" si="321"/>
        <v>42099.349780092598</v>
      </c>
      <c r="N4101" t="b">
        <v>0</v>
      </c>
      <c r="O4101">
        <v>0</v>
      </c>
      <c r="P4101" t="b">
        <v>0</v>
      </c>
      <c r="Q4101" t="s">
        <v>8269</v>
      </c>
      <c r="R4101" s="10" t="s">
        <v>8315</v>
      </c>
      <c r="S4101" t="s">
        <v>8316</v>
      </c>
      <c r="T4101">
        <f t="shared" si="322"/>
        <v>0</v>
      </c>
      <c r="U4101">
        <f t="shared" si="323"/>
        <v>0</v>
      </c>
    </row>
    <row r="4102" spans="1:21" ht="43.5" x14ac:dyDescent="0.35">
      <c r="A4102">
        <v>2971</v>
      </c>
      <c r="B4102" s="3" t="s">
        <v>2971</v>
      </c>
      <c r="C4102" s="3" t="s">
        <v>7081</v>
      </c>
      <c r="D4102" s="6">
        <v>3200</v>
      </c>
      <c r="E4102" s="8">
        <v>3205</v>
      </c>
      <c r="F4102" t="s">
        <v>8218</v>
      </c>
      <c r="G4102" t="s">
        <v>8223</v>
      </c>
      <c r="H4102" t="s">
        <v>8245</v>
      </c>
      <c r="I4102">
        <v>1409500078</v>
      </c>
      <c r="J4102">
        <v>1406908078</v>
      </c>
      <c r="K4102" s="14">
        <f t="shared" si="320"/>
        <v>41852.658310185187</v>
      </c>
      <c r="L4102" s="13">
        <f t="shared" si="324"/>
        <v>2014</v>
      </c>
      <c r="M4102" s="14">
        <f t="shared" si="321"/>
        <v>41882.658310185187</v>
      </c>
      <c r="N4102" t="b">
        <v>0</v>
      </c>
      <c r="O4102">
        <v>43</v>
      </c>
      <c r="P4102" t="b">
        <v>1</v>
      </c>
      <c r="Q4102" t="s">
        <v>8269</v>
      </c>
      <c r="R4102" s="10" t="s">
        <v>8315</v>
      </c>
      <c r="S4102" t="s">
        <v>8316</v>
      </c>
      <c r="T4102">
        <f t="shared" si="322"/>
        <v>100</v>
      </c>
      <c r="U4102">
        <f t="shared" si="323"/>
        <v>74.53</v>
      </c>
    </row>
    <row r="4103" spans="1:21" ht="43.5" x14ac:dyDescent="0.35">
      <c r="A4103">
        <v>3528</v>
      </c>
      <c r="B4103" s="3" t="s">
        <v>3527</v>
      </c>
      <c r="C4103" s="3" t="s">
        <v>7638</v>
      </c>
      <c r="D4103" s="6">
        <v>1650</v>
      </c>
      <c r="E4103" s="8">
        <v>1669</v>
      </c>
      <c r="F4103" t="s">
        <v>8218</v>
      </c>
      <c r="G4103" t="s">
        <v>8224</v>
      </c>
      <c r="H4103" t="s">
        <v>8246</v>
      </c>
      <c r="I4103">
        <v>1484740918</v>
      </c>
      <c r="J4103">
        <v>1483012918</v>
      </c>
      <c r="K4103" s="14">
        <f t="shared" si="320"/>
        <v>42733.50136574074</v>
      </c>
      <c r="L4103" s="13">
        <f t="shared" si="324"/>
        <v>2016</v>
      </c>
      <c r="M4103" s="14">
        <f t="shared" si="321"/>
        <v>42753.50136574074</v>
      </c>
      <c r="N4103" t="b">
        <v>0</v>
      </c>
      <c r="O4103">
        <v>37</v>
      </c>
      <c r="P4103" t="b">
        <v>1</v>
      </c>
      <c r="Q4103" t="s">
        <v>8269</v>
      </c>
      <c r="R4103" s="10" t="s">
        <v>8315</v>
      </c>
      <c r="S4103" t="s">
        <v>8316</v>
      </c>
      <c r="T4103">
        <f t="shared" si="322"/>
        <v>101</v>
      </c>
      <c r="U4103">
        <f t="shared" si="323"/>
        <v>45.11</v>
      </c>
    </row>
    <row r="4104" spans="1:21" ht="58" x14ac:dyDescent="0.35">
      <c r="A4104">
        <v>3214</v>
      </c>
      <c r="B4104" s="3" t="s">
        <v>3214</v>
      </c>
      <c r="C4104" s="3" t="s">
        <v>7324</v>
      </c>
      <c r="D4104" s="6">
        <v>12000</v>
      </c>
      <c r="E4104" s="8">
        <v>12256</v>
      </c>
      <c r="F4104" t="s">
        <v>8218</v>
      </c>
      <c r="G4104" t="s">
        <v>8224</v>
      </c>
      <c r="H4104" t="s">
        <v>8246</v>
      </c>
      <c r="I4104">
        <v>1452038100</v>
      </c>
      <c r="J4104">
        <v>1448823673</v>
      </c>
      <c r="K4104" s="14">
        <f t="shared" si="320"/>
        <v>42337.792511574073</v>
      </c>
      <c r="L4104" s="13">
        <f t="shared" si="324"/>
        <v>2015</v>
      </c>
      <c r="M4104" s="14">
        <f t="shared" si="321"/>
        <v>42374.996527777781</v>
      </c>
      <c r="N4104" t="b">
        <v>1</v>
      </c>
      <c r="O4104">
        <v>115</v>
      </c>
      <c r="P4104" t="b">
        <v>1</v>
      </c>
      <c r="Q4104" t="s">
        <v>8269</v>
      </c>
      <c r="R4104" s="10" t="s">
        <v>8315</v>
      </c>
      <c r="S4104" t="s">
        <v>8316</v>
      </c>
      <c r="T4104">
        <f t="shared" si="322"/>
        <v>102</v>
      </c>
      <c r="U4104">
        <f t="shared" si="323"/>
        <v>106.57</v>
      </c>
    </row>
    <row r="4105" spans="1:21" ht="58" x14ac:dyDescent="0.35">
      <c r="A4105">
        <v>1293</v>
      </c>
      <c r="B4105" s="3" t="s">
        <v>1294</v>
      </c>
      <c r="C4105" s="3" t="s">
        <v>5403</v>
      </c>
      <c r="D4105" s="6">
        <v>15000</v>
      </c>
      <c r="E4105" s="8">
        <v>15335</v>
      </c>
      <c r="F4105" t="s">
        <v>8218</v>
      </c>
      <c r="G4105" t="s">
        <v>8223</v>
      </c>
      <c r="H4105" t="s">
        <v>8245</v>
      </c>
      <c r="I4105">
        <v>1447523371</v>
      </c>
      <c r="J4105">
        <v>1444927771</v>
      </c>
      <c r="K4105" s="14">
        <f t="shared" si="320"/>
        <v>42292.701053240744</v>
      </c>
      <c r="L4105" s="13">
        <f t="shared" si="324"/>
        <v>2015</v>
      </c>
      <c r="M4105" s="14">
        <f t="shared" si="321"/>
        <v>42322.742719907401</v>
      </c>
      <c r="N4105" t="b">
        <v>0</v>
      </c>
      <c r="O4105">
        <v>120</v>
      </c>
      <c r="P4105" t="b">
        <v>1</v>
      </c>
      <c r="Q4105" t="s">
        <v>8269</v>
      </c>
      <c r="R4105" s="10" t="s">
        <v>8315</v>
      </c>
      <c r="S4105" t="s">
        <v>8316</v>
      </c>
      <c r="T4105">
        <f t="shared" si="322"/>
        <v>102</v>
      </c>
      <c r="U4105">
        <f t="shared" si="323"/>
        <v>127.79</v>
      </c>
    </row>
    <row r="4106" spans="1:21" ht="43.5" x14ac:dyDescent="0.35">
      <c r="A4106">
        <v>3987</v>
      </c>
      <c r="B4106" s="3" t="s">
        <v>3983</v>
      </c>
      <c r="C4106" s="3" t="s">
        <v>8093</v>
      </c>
      <c r="D4106" s="6">
        <v>400</v>
      </c>
      <c r="E4106" s="8">
        <v>151</v>
      </c>
      <c r="F4106" t="s">
        <v>8220</v>
      </c>
      <c r="G4106" t="s">
        <v>8224</v>
      </c>
      <c r="H4106" t="s">
        <v>8246</v>
      </c>
      <c r="I4106">
        <v>1400278290</v>
      </c>
      <c r="J4106">
        <v>1399414290</v>
      </c>
      <c r="K4106" s="14">
        <f t="shared" ref="K4106:K4115" si="325">(((J4106/60)/60)/24)+DATE(1970,1,1)</f>
        <v>41765.92465277778</v>
      </c>
      <c r="L4106" s="13">
        <f t="shared" si="324"/>
        <v>2014</v>
      </c>
      <c r="M4106" s="14">
        <f t="shared" ref="M4106:M4115" si="326">(((I4106/60)/60)/24)+DATE(1970,1,1)</f>
        <v>41775.92465277778</v>
      </c>
      <c r="N4106" t="b">
        <v>0</v>
      </c>
      <c r="O4106">
        <v>13</v>
      </c>
      <c r="P4106" t="b">
        <v>0</v>
      </c>
      <c r="Q4106" t="s">
        <v>8269</v>
      </c>
      <c r="R4106" s="10" t="s">
        <v>8315</v>
      </c>
      <c r="S4106" t="s">
        <v>8316</v>
      </c>
      <c r="T4106">
        <f t="shared" ref="T4106:T4115" si="327">ROUND(E4106/D4106*100,0)</f>
        <v>38</v>
      </c>
      <c r="U4106">
        <f t="shared" ref="U4106:U4115" si="328">IFERROR(ROUND(E4106/O4106,2),0)</f>
        <v>11.62</v>
      </c>
    </row>
    <row r="4107" spans="1:21" ht="43.5" x14ac:dyDescent="0.35">
      <c r="A4107">
        <v>3611</v>
      </c>
      <c r="B4107" s="3" t="s">
        <v>3610</v>
      </c>
      <c r="C4107" s="3" t="s">
        <v>7721</v>
      </c>
      <c r="D4107" s="6">
        <v>2500</v>
      </c>
      <c r="E4107" s="8">
        <v>3400</v>
      </c>
      <c r="F4107" t="s">
        <v>8218</v>
      </c>
      <c r="G4107" t="s">
        <v>8224</v>
      </c>
      <c r="H4107" t="s">
        <v>8246</v>
      </c>
      <c r="I4107">
        <v>1428483201</v>
      </c>
      <c r="J4107">
        <v>1425891201</v>
      </c>
      <c r="K4107" s="14">
        <f t="shared" si="325"/>
        <v>42072.370381944449</v>
      </c>
      <c r="L4107" s="13">
        <f t="shared" si="324"/>
        <v>2015</v>
      </c>
      <c r="M4107" s="14">
        <f t="shared" si="326"/>
        <v>42102.370381944449</v>
      </c>
      <c r="N4107" t="b">
        <v>0</v>
      </c>
      <c r="O4107">
        <v>51</v>
      </c>
      <c r="P4107" t="b">
        <v>1</v>
      </c>
      <c r="Q4107" t="s">
        <v>8269</v>
      </c>
      <c r="R4107" s="10" t="s">
        <v>8315</v>
      </c>
      <c r="S4107" t="s">
        <v>8316</v>
      </c>
      <c r="T4107">
        <f t="shared" si="327"/>
        <v>136</v>
      </c>
      <c r="U4107">
        <f t="shared" si="328"/>
        <v>66.67</v>
      </c>
    </row>
    <row r="4108" spans="1:21" ht="43.5" x14ac:dyDescent="0.35">
      <c r="A4108">
        <v>3957</v>
      </c>
      <c r="B4108" s="3" t="s">
        <v>3954</v>
      </c>
      <c r="C4108" s="3" t="s">
        <v>8064</v>
      </c>
      <c r="D4108" s="6">
        <v>28000</v>
      </c>
      <c r="E4108" s="8">
        <v>7</v>
      </c>
      <c r="F4108" t="s">
        <v>8220</v>
      </c>
      <c r="G4108" t="s">
        <v>8223</v>
      </c>
      <c r="H4108" t="s">
        <v>8245</v>
      </c>
      <c r="I4108">
        <v>1468020354</v>
      </c>
      <c r="J4108">
        <v>1464045954</v>
      </c>
      <c r="K4108" s="14">
        <f t="shared" si="325"/>
        <v>42513.976319444439</v>
      </c>
      <c r="L4108" s="13">
        <f t="shared" si="324"/>
        <v>2016</v>
      </c>
      <c r="M4108" s="14">
        <f t="shared" si="326"/>
        <v>42559.976319444439</v>
      </c>
      <c r="N4108" t="b">
        <v>0</v>
      </c>
      <c r="O4108">
        <v>1</v>
      </c>
      <c r="P4108" t="b">
        <v>0</v>
      </c>
      <c r="Q4108" t="s">
        <v>8269</v>
      </c>
      <c r="R4108" s="10" t="s">
        <v>8315</v>
      </c>
      <c r="S4108" t="s">
        <v>8316</v>
      </c>
      <c r="T4108">
        <f t="shared" si="327"/>
        <v>0</v>
      </c>
      <c r="U4108">
        <f t="shared" si="328"/>
        <v>7</v>
      </c>
    </row>
    <row r="4109" spans="1:21" ht="43.5" x14ac:dyDescent="0.35">
      <c r="A4109">
        <v>3249</v>
      </c>
      <c r="B4109" s="3" t="s">
        <v>3249</v>
      </c>
      <c r="C4109" s="3" t="s">
        <v>7359</v>
      </c>
      <c r="D4109" s="6">
        <v>5500</v>
      </c>
      <c r="E4109" s="8">
        <v>5771</v>
      </c>
      <c r="F4109" t="s">
        <v>8218</v>
      </c>
      <c r="G4109" t="s">
        <v>8223</v>
      </c>
      <c r="H4109" t="s">
        <v>8245</v>
      </c>
      <c r="I4109">
        <v>1434822914</v>
      </c>
      <c r="J4109">
        <v>1432230914</v>
      </c>
      <c r="K4109" s="14">
        <f t="shared" si="325"/>
        <v>42145.746689814812</v>
      </c>
      <c r="L4109" s="13">
        <f t="shared" si="324"/>
        <v>2015</v>
      </c>
      <c r="M4109" s="14">
        <f t="shared" si="326"/>
        <v>42175.746689814812</v>
      </c>
      <c r="N4109" t="b">
        <v>1</v>
      </c>
      <c r="O4109">
        <v>88</v>
      </c>
      <c r="P4109" t="b">
        <v>1</v>
      </c>
      <c r="Q4109" t="s">
        <v>8269</v>
      </c>
      <c r="R4109" s="10" t="s">
        <v>8315</v>
      </c>
      <c r="S4109" t="s">
        <v>8316</v>
      </c>
      <c r="T4109">
        <f t="shared" si="327"/>
        <v>105</v>
      </c>
      <c r="U4109">
        <f t="shared" si="328"/>
        <v>65.58</v>
      </c>
    </row>
    <row r="4110" spans="1:21" ht="43.5" x14ac:dyDescent="0.35">
      <c r="A4110">
        <v>3896</v>
      </c>
      <c r="B4110" s="3" t="s">
        <v>3893</v>
      </c>
      <c r="C4110" s="3" t="s">
        <v>8004</v>
      </c>
      <c r="D4110" s="6">
        <v>1600</v>
      </c>
      <c r="E4110" s="8">
        <v>170</v>
      </c>
      <c r="F4110" t="s">
        <v>8220</v>
      </c>
      <c r="G4110" t="s">
        <v>8223</v>
      </c>
      <c r="H4110" t="s">
        <v>8245</v>
      </c>
      <c r="I4110">
        <v>1402979778</v>
      </c>
      <c r="J4110">
        <v>1401770178</v>
      </c>
      <c r="K4110" s="14">
        <f t="shared" si="325"/>
        <v>41793.191875000004</v>
      </c>
      <c r="L4110" s="13">
        <f t="shared" si="324"/>
        <v>2014</v>
      </c>
      <c r="M4110" s="14">
        <f t="shared" si="326"/>
        <v>41807.191875000004</v>
      </c>
      <c r="N4110" t="b">
        <v>0</v>
      </c>
      <c r="O4110">
        <v>4</v>
      </c>
      <c r="P4110" t="b">
        <v>0</v>
      </c>
      <c r="Q4110" t="s">
        <v>8269</v>
      </c>
      <c r="R4110" s="10" t="s">
        <v>8315</v>
      </c>
      <c r="S4110" t="s">
        <v>8316</v>
      </c>
      <c r="T4110">
        <f t="shared" si="327"/>
        <v>11</v>
      </c>
      <c r="U4110">
        <f t="shared" si="328"/>
        <v>42.5</v>
      </c>
    </row>
    <row r="4111" spans="1:21" ht="43.5" x14ac:dyDescent="0.35">
      <c r="A4111">
        <v>3400</v>
      </c>
      <c r="B4111" s="3" t="s">
        <v>3399</v>
      </c>
      <c r="C4111" s="3" t="s">
        <v>7510</v>
      </c>
      <c r="D4111" s="6">
        <v>10000</v>
      </c>
      <c r="E4111" s="8">
        <v>10041</v>
      </c>
      <c r="F4111" t="s">
        <v>8218</v>
      </c>
      <c r="G4111" t="s">
        <v>8223</v>
      </c>
      <c r="H4111" t="s">
        <v>8245</v>
      </c>
      <c r="I4111">
        <v>1409266414</v>
      </c>
      <c r="J4111">
        <v>1405378414</v>
      </c>
      <c r="K4111" s="14">
        <f t="shared" si="325"/>
        <v>41834.953865740739</v>
      </c>
      <c r="L4111" s="13">
        <f t="shared" si="324"/>
        <v>2014</v>
      </c>
      <c r="M4111" s="14">
        <f t="shared" si="326"/>
        <v>41879.953865740739</v>
      </c>
      <c r="N4111" t="b">
        <v>0</v>
      </c>
      <c r="O4111">
        <v>85</v>
      </c>
      <c r="P4111" t="b">
        <v>1</v>
      </c>
      <c r="Q4111" t="s">
        <v>8269</v>
      </c>
      <c r="R4111" s="10" t="s">
        <v>8315</v>
      </c>
      <c r="S4111" t="s">
        <v>8316</v>
      </c>
      <c r="T4111">
        <f t="shared" si="327"/>
        <v>100</v>
      </c>
      <c r="U4111">
        <f t="shared" si="328"/>
        <v>118.13</v>
      </c>
    </row>
    <row r="4112" spans="1:21" ht="58" x14ac:dyDescent="0.35">
      <c r="A4112">
        <v>3533</v>
      </c>
      <c r="B4112" s="3" t="s">
        <v>3532</v>
      </c>
      <c r="C4112" s="3" t="s">
        <v>7643</v>
      </c>
      <c r="D4112" s="6">
        <v>500</v>
      </c>
      <c r="E4112" s="8">
        <v>631</v>
      </c>
      <c r="F4112" t="s">
        <v>8218</v>
      </c>
      <c r="G4112" t="s">
        <v>8223</v>
      </c>
      <c r="H4112" t="s">
        <v>8245</v>
      </c>
      <c r="I4112">
        <v>1447269367</v>
      </c>
      <c r="J4112">
        <v>1444673767</v>
      </c>
      <c r="K4112" s="14">
        <f t="shared" si="325"/>
        <v>42289.761192129634</v>
      </c>
      <c r="L4112" s="13">
        <f t="shared" si="324"/>
        <v>2015</v>
      </c>
      <c r="M4112" s="14">
        <f t="shared" si="326"/>
        <v>42319.802858796291</v>
      </c>
      <c r="N4112" t="b">
        <v>0</v>
      </c>
      <c r="O4112">
        <v>8</v>
      </c>
      <c r="P4112" t="b">
        <v>1</v>
      </c>
      <c r="Q4112" t="s">
        <v>8269</v>
      </c>
      <c r="R4112" s="10" t="s">
        <v>8315</v>
      </c>
      <c r="S4112" t="s">
        <v>8316</v>
      </c>
      <c r="T4112">
        <f t="shared" si="327"/>
        <v>126</v>
      </c>
      <c r="U4112">
        <f t="shared" si="328"/>
        <v>78.88</v>
      </c>
    </row>
    <row r="4113" spans="1:21" ht="58" x14ac:dyDescent="0.35">
      <c r="A4113">
        <v>3162</v>
      </c>
      <c r="B4113" s="3" t="s">
        <v>3162</v>
      </c>
      <c r="C4113" s="3" t="s">
        <v>7272</v>
      </c>
      <c r="D4113" s="6">
        <v>4000</v>
      </c>
      <c r="E4113" s="8">
        <v>5086</v>
      </c>
      <c r="F4113" t="s">
        <v>8218</v>
      </c>
      <c r="G4113" t="s">
        <v>8223</v>
      </c>
      <c r="H4113" t="s">
        <v>8245</v>
      </c>
      <c r="I4113">
        <v>1404698400</v>
      </c>
      <c r="J4113">
        <v>1402331262</v>
      </c>
      <c r="K4113" s="14">
        <f t="shared" si="325"/>
        <v>41799.685902777775</v>
      </c>
      <c r="L4113" s="13">
        <f t="shared" si="324"/>
        <v>2014</v>
      </c>
      <c r="M4113" s="14">
        <f t="shared" si="326"/>
        <v>41827.083333333336</v>
      </c>
      <c r="N4113" t="b">
        <v>1</v>
      </c>
      <c r="O4113">
        <v>63</v>
      </c>
      <c r="P4113" t="b">
        <v>1</v>
      </c>
      <c r="Q4113" t="s">
        <v>8269</v>
      </c>
      <c r="R4113" s="10" t="s">
        <v>8315</v>
      </c>
      <c r="S4113" t="s">
        <v>8316</v>
      </c>
      <c r="T4113">
        <f t="shared" si="327"/>
        <v>127</v>
      </c>
      <c r="U4113">
        <f t="shared" si="328"/>
        <v>80.73</v>
      </c>
    </row>
    <row r="4114" spans="1:21" ht="58" x14ac:dyDescent="0.35">
      <c r="A4114">
        <v>2799</v>
      </c>
      <c r="B4114" s="3" t="s">
        <v>2799</v>
      </c>
      <c r="C4114" s="3" t="s">
        <v>6909</v>
      </c>
      <c r="D4114" s="6">
        <v>5000</v>
      </c>
      <c r="E4114" s="8">
        <v>5831.74</v>
      </c>
      <c r="F4114" t="s">
        <v>8218</v>
      </c>
      <c r="G4114" t="s">
        <v>8224</v>
      </c>
      <c r="H4114" t="s">
        <v>8246</v>
      </c>
      <c r="I4114">
        <v>1466179200</v>
      </c>
      <c r="J4114">
        <v>1463466070</v>
      </c>
      <c r="K4114" s="14">
        <f t="shared" si="325"/>
        <v>42507.264699074076</v>
      </c>
      <c r="L4114" s="13">
        <f t="shared" si="324"/>
        <v>2016</v>
      </c>
      <c r="M4114" s="14">
        <f t="shared" si="326"/>
        <v>42538.666666666672</v>
      </c>
      <c r="N4114" t="b">
        <v>0</v>
      </c>
      <c r="O4114">
        <v>130</v>
      </c>
      <c r="P4114" t="b">
        <v>1</v>
      </c>
      <c r="Q4114" t="s">
        <v>8269</v>
      </c>
      <c r="R4114" s="10" t="s">
        <v>8315</v>
      </c>
      <c r="S4114" t="s">
        <v>8316</v>
      </c>
      <c r="T4114">
        <f t="shared" si="327"/>
        <v>117</v>
      </c>
      <c r="U4114">
        <f t="shared" si="328"/>
        <v>44.86</v>
      </c>
    </row>
    <row r="4115" spans="1:21" ht="43.5" x14ac:dyDescent="0.35">
      <c r="A4115">
        <v>524</v>
      </c>
      <c r="B4115" s="3" t="s">
        <v>525</v>
      </c>
      <c r="C4115" s="3" t="s">
        <v>4634</v>
      </c>
      <c r="D4115" s="6">
        <v>3500</v>
      </c>
      <c r="E4115" s="8">
        <v>3803.55</v>
      </c>
      <c r="F4115" t="s">
        <v>8218</v>
      </c>
      <c r="G4115" t="s">
        <v>8224</v>
      </c>
      <c r="H4115" t="s">
        <v>8246</v>
      </c>
      <c r="I4115">
        <v>1464801169</v>
      </c>
      <c r="J4115">
        <v>1462209169</v>
      </c>
      <c r="K4115" s="14">
        <f t="shared" si="325"/>
        <v>42492.717233796298</v>
      </c>
      <c r="L4115" s="13">
        <f t="shared" si="324"/>
        <v>2016</v>
      </c>
      <c r="M4115" s="14">
        <f t="shared" si="326"/>
        <v>42522.717233796298</v>
      </c>
      <c r="N4115" t="b">
        <v>0</v>
      </c>
      <c r="O4115">
        <v>130</v>
      </c>
      <c r="P4115" t="b">
        <v>1</v>
      </c>
      <c r="Q4115" t="s">
        <v>8269</v>
      </c>
      <c r="R4115" s="10" t="s">
        <v>8315</v>
      </c>
      <c r="S4115" t="s">
        <v>8316</v>
      </c>
      <c r="T4115">
        <f t="shared" si="327"/>
        <v>109</v>
      </c>
      <c r="U4115">
        <f t="shared" si="328"/>
        <v>29.26</v>
      </c>
    </row>
    <row r="4121" spans="1:21" x14ac:dyDescent="0.35">
      <c r="H4121">
        <f>113.21/2</f>
        <v>56.604999999999997</v>
      </c>
    </row>
  </sheetData>
  <autoFilter ref="A1:U4115" xr:uid="{DD0908EF-5083-4D00-9968-045C9023FE31}"/>
  <sortState xmlns:xlrd2="http://schemas.microsoft.com/office/spreadsheetml/2017/richdata2" ref="A522:U4115">
    <sortCondition ref="B1"/>
  </sortState>
  <conditionalFormatting sqref="F1:F1048576">
    <cfRule type="cellIs" dxfId="30" priority="2" operator="equal">
      <formula>"failed"</formula>
    </cfRule>
    <cfRule type="cellIs" dxfId="29" priority="3" operator="equal">
      <formula>"canceled"</formula>
    </cfRule>
    <cfRule type="cellIs" dxfId="28" priority="4" operator="equal">
      <formula>"successful"</formula>
    </cfRule>
    <cfRule type="cellIs" dxfId="27" priority="5" operator="equal">
      <formula>"live"</formula>
    </cfRule>
  </conditionalFormatting>
  <conditionalFormatting sqref="T1:T1048576 U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433B-BEBE-41B5-985D-DF3A449F4059}">
  <dimension ref="A1:E18"/>
  <sheetViews>
    <sheetView workbookViewId="0">
      <selection activeCell="C10" sqref="C10"/>
    </sheetView>
  </sheetViews>
  <sheetFormatPr defaultRowHeight="14.5" x14ac:dyDescent="0.35"/>
  <cols>
    <col min="1" max="1" width="14.54296875" bestFit="1" customWidth="1"/>
    <col min="2" max="2" width="11" bestFit="1" customWidth="1"/>
    <col min="3" max="3" width="6.08984375" bestFit="1" customWidth="1"/>
    <col min="4" max="4" width="8.726562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8397</v>
      </c>
      <c r="B2" t="s">
        <v>8363</v>
      </c>
    </row>
    <row r="4" spans="1:5" x14ac:dyDescent="0.35">
      <c r="A4" s="11" t="s">
        <v>8398</v>
      </c>
      <c r="B4" s="11" t="s">
        <v>8400</v>
      </c>
    </row>
    <row r="5" spans="1:5" x14ac:dyDescent="0.35">
      <c r="A5" s="11" t="s">
        <v>8399</v>
      </c>
      <c r="B5" t="s">
        <v>8383</v>
      </c>
      <c r="C5" t="s">
        <v>8384</v>
      </c>
      <c r="D5" t="s">
        <v>8401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94233-83C9-4F21-AF75-7800B976B3C8}">
  <dimension ref="A1:H13"/>
  <sheetViews>
    <sheetView tabSelected="1" workbookViewId="0">
      <selection activeCell="E8" sqref="E8"/>
    </sheetView>
  </sheetViews>
  <sheetFormatPr defaultRowHeight="14.5" x14ac:dyDescent="0.35"/>
  <cols>
    <col min="1" max="1" width="18.08984375" bestFit="1" customWidth="1"/>
    <col min="2" max="2" width="18.1796875" customWidth="1"/>
    <col min="3" max="3" width="16.453125" bestFit="1" customWidth="1"/>
    <col min="4" max="4" width="18" customWidth="1"/>
    <col min="5" max="5" width="16.1796875" bestFit="1" customWidth="1"/>
    <col min="6" max="6" width="21.54296875" customWidth="1"/>
    <col min="7" max="7" width="19.90625" bestFit="1" customWidth="1"/>
    <col min="8" max="8" width="20.6328125" customWidth="1"/>
    <col min="9" max="9" width="18.90625" bestFit="1" customWidth="1"/>
  </cols>
  <sheetData>
    <row r="1" spans="1:8" x14ac:dyDescent="0.35">
      <c r="A1" s="16" t="s">
        <v>8381</v>
      </c>
      <c r="B1" s="16" t="s">
        <v>8402</v>
      </c>
      <c r="C1" s="16" t="s">
        <v>8403</v>
      </c>
      <c r="D1" s="16" t="s">
        <v>8404</v>
      </c>
      <c r="E1" s="16" t="s">
        <v>8405</v>
      </c>
      <c r="F1" s="16" t="s">
        <v>8406</v>
      </c>
      <c r="G1" s="16" t="s">
        <v>8407</v>
      </c>
      <c r="H1" s="16" t="s">
        <v>8408</v>
      </c>
    </row>
    <row r="2" spans="1:8" x14ac:dyDescent="0.35">
      <c r="A2" t="s">
        <v>8409</v>
      </c>
      <c r="B2" s="21">
        <f>COUNTIFS(Data!$D:$D,"&lt;1000",Data!$S:$S,"plays",Data!$F:$F,"successful")</f>
        <v>141</v>
      </c>
      <c r="C2" s="21">
        <f>COUNTIFS(Data!$D:$D,"&lt;1000",Data!$S:$S,"plays",Data!$F:$F,"failed")</f>
        <v>45</v>
      </c>
      <c r="D2">
        <f>COUNTIFS(Data!$D:$D,"&lt;1000",Data!$S:$S,"plays",Data!$F:$F,"canceled")</f>
        <v>0</v>
      </c>
      <c r="E2" s="21">
        <f>SUM(B2:D2)</f>
        <v>186</v>
      </c>
      <c r="F2" s="21">
        <f>B2/E2*100</f>
        <v>75.806451612903231</v>
      </c>
      <c r="G2" s="21">
        <f>C2/E2*100</f>
        <v>24.193548387096776</v>
      </c>
      <c r="H2">
        <f>D2/E2*100</f>
        <v>0</v>
      </c>
    </row>
    <row r="3" spans="1:8" x14ac:dyDescent="0.35">
      <c r="A3" t="s">
        <v>8410</v>
      </c>
      <c r="B3" s="21">
        <f>COUNTIFS(Data!$D:$D,"&gt;=1000",Data!$S:$S,"plays",Data!$F:$F,"successful",Data!$D:$D,"&lt;4999")</f>
        <v>387</v>
      </c>
      <c r="C3" s="21">
        <f>COUNTIFS(Data!$D:$D,"&gt;=1000",Data!$S:$S,"plays",Data!$F:$F,"failed",Data!$D:$D,"&lt;4999")</f>
        <v>146</v>
      </c>
      <c r="D3">
        <f>COUNTIFS(Data!$D:$D,"&gt;=1000",Data!$D:$D,"&lt;4999",Data!$S:$S,"plays",Data!$F:$F,"canceled")</f>
        <v>0</v>
      </c>
      <c r="E3" s="21">
        <f t="shared" ref="E3:E13" si="0">SUM(B3:D3)</f>
        <v>533</v>
      </c>
      <c r="F3" s="21">
        <f t="shared" ref="F3:F13" si="1">B3/E3*100</f>
        <v>72.607879924953096</v>
      </c>
      <c r="G3" s="21">
        <f t="shared" ref="G3:G13" si="2">C3/E3*100</f>
        <v>27.392120075046904</v>
      </c>
      <c r="H3">
        <f t="shared" ref="H3:H13" si="3">D3/E3*100</f>
        <v>0</v>
      </c>
    </row>
    <row r="4" spans="1:8" x14ac:dyDescent="0.35">
      <c r="A4" t="s">
        <v>8411</v>
      </c>
      <c r="B4" s="21">
        <f>COUNTIFS(Data!$D:$D,"&gt;=5000",Data!$S:$S,"plays",Data!$F:$F,"successful",Data!$D:$D,"&lt;9999")</f>
        <v>93</v>
      </c>
      <c r="C4" s="21">
        <f>COUNTIFS(Data!$D:$D,"&gt;=5000",Data!$S:$S,"plays",Data!$F:$F,"failed",Data!$D:$D,"&lt;9999")</f>
        <v>76</v>
      </c>
      <c r="D4">
        <f>COUNTIFS(Data!$D:$D,"&gt;=5000",Data!$S:$S,"plays",Data!$F:$F,"canceled",Data!$D:$D,"&lt;9999")</f>
        <v>0</v>
      </c>
      <c r="E4" s="21">
        <f t="shared" si="0"/>
        <v>169</v>
      </c>
      <c r="F4" s="21">
        <f t="shared" si="1"/>
        <v>55.029585798816569</v>
      </c>
      <c r="G4" s="21">
        <f t="shared" si="2"/>
        <v>44.970414201183431</v>
      </c>
      <c r="H4">
        <f t="shared" si="3"/>
        <v>0</v>
      </c>
    </row>
    <row r="5" spans="1:8" x14ac:dyDescent="0.35">
      <c r="A5" t="s">
        <v>8412</v>
      </c>
      <c r="B5" s="21">
        <f>COUNTIFS(Data!$D:$D,"&gt;=10000",Data!$S:$S,"plays",Data!$F:$F,"successful",Data!$D:$D,"&lt;14999")</f>
        <v>39</v>
      </c>
      <c r="C5" s="21">
        <f>COUNTIFS(Data!$D:$D,"&gt;=10000",Data!$S:$S,"plays",Data!$F:$F,"failed",Data!$D:$D,"&lt;14999")</f>
        <v>33</v>
      </c>
      <c r="D5">
        <f>COUNTIFS(Data!$D:$D,"&gt;=10000",Data!$S:$S,"plays",Data!$F:$F,"canceled",Data!$D:$D,"&lt;14999")</f>
        <v>0</v>
      </c>
      <c r="E5" s="21">
        <f t="shared" si="0"/>
        <v>72</v>
      </c>
      <c r="F5" s="21">
        <f t="shared" si="1"/>
        <v>54.166666666666664</v>
      </c>
      <c r="G5" s="21">
        <f t="shared" si="2"/>
        <v>45.833333333333329</v>
      </c>
      <c r="H5">
        <f t="shared" si="3"/>
        <v>0</v>
      </c>
    </row>
    <row r="6" spans="1:8" x14ac:dyDescent="0.35">
      <c r="A6" t="s">
        <v>8413</v>
      </c>
      <c r="B6" s="21">
        <f>COUNTIFS(Data!$D:$D,"&gt;=15000",Data!$S:$S,"plays",Data!$F:$F,"successful",Data!$D:$D,"&lt;19999")</f>
        <v>12</v>
      </c>
      <c r="C6" s="21">
        <f>COUNTIFS(Data!$D:$D,"&gt;=15000",Data!$S:$S,"plays",Data!$F:$F,"failed",Data!$D:$D,"&lt;19999")</f>
        <v>12</v>
      </c>
      <c r="D6">
        <f>COUNTIFS(Data!$D:$D,"&gt;=15000",Data!$S:$S,"plays",Data!$F:$F,"canceled",Data!$D:$D,"&lt;19999")</f>
        <v>0</v>
      </c>
      <c r="E6" s="21">
        <f t="shared" si="0"/>
        <v>24</v>
      </c>
      <c r="F6" s="21">
        <f t="shared" si="1"/>
        <v>50</v>
      </c>
      <c r="G6" s="21">
        <f t="shared" si="2"/>
        <v>50</v>
      </c>
      <c r="H6">
        <f t="shared" si="3"/>
        <v>0</v>
      </c>
    </row>
    <row r="7" spans="1:8" x14ac:dyDescent="0.35">
      <c r="A7" t="s">
        <v>8414</v>
      </c>
      <c r="B7" s="21">
        <f>COUNTIFS(Data!$D:$D,"&gt;=20000",Data!$S:$S,"plays",Data!$F:$F,"successful",Data!$D:$D,"&lt;24999")</f>
        <v>9</v>
      </c>
      <c r="C7" s="21">
        <f>COUNTIFS(Data!$D:$D,"&gt;=20000",Data!$S:$S,"plays",Data!$F:$F,"failed",Data!$D:$D,"&lt;24999")</f>
        <v>11</v>
      </c>
      <c r="D7">
        <f>COUNTIFS(Data!$D:$D,"&gt;=20000",Data!$S:$S,"plays",Data!$F:$F,"canceled",Data!$D:$D,"&lt;24999")</f>
        <v>0</v>
      </c>
      <c r="E7" s="21">
        <f t="shared" si="0"/>
        <v>20</v>
      </c>
      <c r="F7" s="21">
        <f t="shared" si="1"/>
        <v>45</v>
      </c>
      <c r="G7" s="21">
        <f t="shared" si="2"/>
        <v>55.000000000000007</v>
      </c>
      <c r="H7">
        <f t="shared" si="3"/>
        <v>0</v>
      </c>
    </row>
    <row r="8" spans="1:8" x14ac:dyDescent="0.35">
      <c r="A8" t="s">
        <v>8415</v>
      </c>
      <c r="B8" s="21">
        <f>COUNTIFS(Data!$D:$D,"&gt;=25000",Data!$S:$S,"plays",Data!$F:$F,"successful",Data!$D:$D,"&lt;29999")</f>
        <v>1</v>
      </c>
      <c r="C8" s="21">
        <f>COUNTIFS(Data!$D:$D,"&gt;=25000",Data!$S:$S,"plays",Data!$F:$F,"failed",Data!$D:$D,"&lt;29999")</f>
        <v>4</v>
      </c>
      <c r="D8">
        <f>COUNTIFS(Data!$D:$D,"&gt;=25000",Data!$S:$S,"plays",Data!$F:$F,"canceled",Data!$D:$D,"&lt;29999")</f>
        <v>0</v>
      </c>
      <c r="E8" s="21">
        <f t="shared" si="0"/>
        <v>5</v>
      </c>
      <c r="F8" s="21">
        <f t="shared" si="1"/>
        <v>20</v>
      </c>
      <c r="G8" s="21">
        <f t="shared" si="2"/>
        <v>80</v>
      </c>
      <c r="H8">
        <f t="shared" si="3"/>
        <v>0</v>
      </c>
    </row>
    <row r="9" spans="1:8" x14ac:dyDescent="0.35">
      <c r="A9" t="s">
        <v>8416</v>
      </c>
      <c r="B9" s="21">
        <f>COUNTIFS(Data!$D:$D,"&gt;=30000",Data!$S:$S,"plays",Data!$F:$F,"successful",Data!$D:$D,"&lt;34999")</f>
        <v>3</v>
      </c>
      <c r="C9" s="21">
        <f>COUNTIFS(Data!$D:$D,"&gt;=30000",Data!$S:$S,"plays",Data!$F:$F,"failed",Data!$D:$D,"&lt;34999")</f>
        <v>8</v>
      </c>
      <c r="D9">
        <f>COUNTIFS(Data!$D:$D,"&gt;=30000",Data!$S:$S,"plays",Data!$F:$F,"canceled",Data!$D:$D,"&lt;34999")</f>
        <v>0</v>
      </c>
      <c r="E9" s="21">
        <f t="shared" si="0"/>
        <v>11</v>
      </c>
      <c r="F9" s="21">
        <f t="shared" si="1"/>
        <v>27.27272727272727</v>
      </c>
      <c r="G9" s="21">
        <f t="shared" si="2"/>
        <v>72.727272727272734</v>
      </c>
      <c r="H9">
        <f t="shared" si="3"/>
        <v>0</v>
      </c>
    </row>
    <row r="10" spans="1:8" x14ac:dyDescent="0.35">
      <c r="A10" t="s">
        <v>8417</v>
      </c>
      <c r="B10" s="21">
        <f>COUNTIFS(Data!$D:$D,"&gt;=35000",Data!$S:$S,"plays",Data!$F:$F,"successful",Data!$D:$D,"&lt;39999")</f>
        <v>4</v>
      </c>
      <c r="C10" s="21">
        <f>COUNTIFS(Data!$D:$D,"&gt;=35000",Data!$S:$S,"plays",Data!$F:$F,"failed",Data!$D:$D,"&lt;39999")</f>
        <v>2</v>
      </c>
      <c r="D10">
        <f>COUNTIFS(Data!$D:$D,"&gt;=35000",Data!$S:$S,"plays",Data!$F:$F,"canceled",Data!$D:$D,"&lt;39999")</f>
        <v>0</v>
      </c>
      <c r="E10" s="21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>
        <f t="shared" si="3"/>
        <v>0</v>
      </c>
    </row>
    <row r="11" spans="1:8" x14ac:dyDescent="0.35">
      <c r="A11" t="s">
        <v>8418</v>
      </c>
      <c r="B11" s="21">
        <f>COUNTIFS(Data!$D:$D,"&gt;=40000",Data!$S:$S,"plays",Data!$F:$F,"successful",Data!$D:$D,"&lt;44999")</f>
        <v>2</v>
      </c>
      <c r="C11" s="21">
        <f>COUNTIFS(Data!$D:$D,"&gt;=40000",Data!$S:$S,"plays",Data!$F:$F,"failed",Data!$D:$D,"&lt;44999")</f>
        <v>1</v>
      </c>
      <c r="D11">
        <f>COUNTIFS(Data!$D:$D,"&gt;=40000",Data!$S:$S,"plays",Data!$F:$F,"canceled",Data!$D:$D,"&lt;44999")</f>
        <v>0</v>
      </c>
      <c r="E11" s="21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>
        <f t="shared" si="3"/>
        <v>0</v>
      </c>
    </row>
    <row r="12" spans="1:8" x14ac:dyDescent="0.35">
      <c r="A12" t="s">
        <v>8419</v>
      </c>
      <c r="B12" s="21">
        <f>COUNTIFS(Data!$D:$D,"&gt;=45000",Data!$S:$S,"plays",Data!$F:$F,"successful",Data!$D:$D,"&lt;49999")</f>
        <v>0</v>
      </c>
      <c r="C12" s="21">
        <f>COUNTIFS(Data!$D:$D,"&gt;=45000",Data!$S:$S,"plays",Data!$F:$F,"failed",Data!$D:$D,"&lt;49999")</f>
        <v>1</v>
      </c>
      <c r="D12">
        <f>COUNTIFS(Data!$D:$D,"&gt;=45000",Data!$S:$S,"plays",Data!$F:$F,"canceled",Data!$D:$D,"&lt;49999")</f>
        <v>0</v>
      </c>
      <c r="E12" s="21">
        <f t="shared" si="0"/>
        <v>1</v>
      </c>
      <c r="F12" s="21">
        <f t="shared" si="1"/>
        <v>0</v>
      </c>
      <c r="G12" s="21">
        <f t="shared" si="2"/>
        <v>100</v>
      </c>
      <c r="H12">
        <f t="shared" si="3"/>
        <v>0</v>
      </c>
    </row>
    <row r="13" spans="1:8" x14ac:dyDescent="0.35">
      <c r="A13" t="s">
        <v>8420</v>
      </c>
      <c r="B13" s="21">
        <f>COUNTIFS(Data!$D:$D,"&gt;50000",Data!$S:$S,"plays",Data!$F:$F,"successful")</f>
        <v>2</v>
      </c>
      <c r="C13" s="21">
        <f>COUNTIFS(Data!$D:$D,"&gt;50000",Data!$S:$S,"plays",Data!$F:$F,"failed")</f>
        <v>10</v>
      </c>
      <c r="D13">
        <f>COUNTIFS(Data!$D:$D,"&gt;50000",Data!$S:$S,"plays",Data!$F:$F,"canceled")</f>
        <v>0</v>
      </c>
      <c r="E13" s="21">
        <f t="shared" si="0"/>
        <v>12</v>
      </c>
      <c r="F13" s="21">
        <f t="shared" si="1"/>
        <v>16.666666666666664</v>
      </c>
      <c r="G13" s="21">
        <f t="shared" si="2"/>
        <v>83.333333333333343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3DECA-4C8D-4E28-A03C-63F8246851E5}">
  <dimension ref="A1:H13"/>
  <sheetViews>
    <sheetView workbookViewId="0">
      <selection activeCell="B41" sqref="B41"/>
    </sheetView>
  </sheetViews>
  <sheetFormatPr defaultRowHeight="14.5" x14ac:dyDescent="0.35"/>
  <cols>
    <col min="1" max="1" width="18.08984375" bestFit="1" customWidth="1"/>
    <col min="2" max="2" width="18.1796875" customWidth="1"/>
    <col min="3" max="3" width="16.453125" bestFit="1" customWidth="1"/>
    <col min="4" max="4" width="18" customWidth="1"/>
    <col min="5" max="5" width="16.1796875" bestFit="1" customWidth="1"/>
    <col min="6" max="6" width="21.54296875" customWidth="1"/>
    <col min="7" max="7" width="19.90625" bestFit="1" customWidth="1"/>
    <col min="8" max="8" width="20.6328125" customWidth="1"/>
    <col min="9" max="9" width="18.90625" bestFit="1" customWidth="1"/>
  </cols>
  <sheetData>
    <row r="1" spans="1:8" x14ac:dyDescent="0.35">
      <c r="A1" s="16" t="s">
        <v>8381</v>
      </c>
      <c r="B1" s="16" t="s">
        <v>8402</v>
      </c>
      <c r="C1" s="16" t="s">
        <v>8403</v>
      </c>
      <c r="D1" s="16" t="s">
        <v>8404</v>
      </c>
      <c r="E1" s="16" t="s">
        <v>8405</v>
      </c>
      <c r="F1" s="16" t="s">
        <v>8406</v>
      </c>
      <c r="G1" s="16" t="s">
        <v>8407</v>
      </c>
      <c r="H1" s="16" t="s">
        <v>8408</v>
      </c>
    </row>
    <row r="2" spans="1:8" x14ac:dyDescent="0.35">
      <c r="A2" t="s">
        <v>8409</v>
      </c>
      <c r="B2">
        <f>COUNTIFS(Data!$D:$D,"&lt;1000",Data!$S:$S,"plays",Data!$F:$F,"successful",Data!$G:$G,"US")</f>
        <v>58</v>
      </c>
      <c r="C2">
        <f>COUNTIFS(Data!$D:$D,"&lt;1000",Data!$S:$S,"plays",Data!$F:$F,"failed",Data!$G:$G,"US")</f>
        <v>28</v>
      </c>
      <c r="D2">
        <f>COUNTIFS(Data!$D:$D,"&lt;1000",Data!$S:$S,"plays",Data!$F:$F,"canceled")</f>
        <v>0</v>
      </c>
      <c r="E2">
        <f>SUM(B2:D2)</f>
        <v>86</v>
      </c>
      <c r="F2" s="20">
        <f>B2/E2*100</f>
        <v>67.441860465116278</v>
      </c>
      <c r="G2" s="20">
        <f>C2/E2*100</f>
        <v>32.558139534883722</v>
      </c>
      <c r="H2">
        <f>D2/E2*100</f>
        <v>0</v>
      </c>
    </row>
    <row r="3" spans="1:8" x14ac:dyDescent="0.35">
      <c r="A3" t="s">
        <v>8410</v>
      </c>
      <c r="B3">
        <f>COUNTIFS(Data!$D:$D,"&gt;=1000",Data!$S:$S,"plays",Data!$F:$F,"successful",Data!$D:$D,"&lt;4999",Data!$G:$G,"US")</f>
        <v>226</v>
      </c>
      <c r="C3">
        <f>COUNTIFS(Data!$D:$D,"&gt;=1000",Data!$S:$S,"plays",Data!$F:$F,"failed",Data!$D:$D,"&lt;4999",Data!$G:$G,"US")</f>
        <v>93</v>
      </c>
      <c r="D3">
        <f>COUNTIFS(Data!$D:$D,"&gt;=1000",Data!$D:$D,"&gt;4999",Data!$S:$S,"plays",Data!$F:$F,"canceled")</f>
        <v>0</v>
      </c>
      <c r="E3">
        <f t="shared" ref="E3:E13" si="0">SUM(B3:D3)</f>
        <v>319</v>
      </c>
      <c r="F3" s="20">
        <f t="shared" ref="F3:F13" si="1">B3/E3*100</f>
        <v>70.846394984326025</v>
      </c>
      <c r="G3" s="20">
        <f t="shared" ref="G3:G13" si="2">C3/E3*100</f>
        <v>29.153605015673982</v>
      </c>
      <c r="H3">
        <f t="shared" ref="H3:H13" si="3">D3/E3*100</f>
        <v>0</v>
      </c>
    </row>
    <row r="4" spans="1:8" x14ac:dyDescent="0.35">
      <c r="A4" t="s">
        <v>8411</v>
      </c>
      <c r="B4">
        <f>COUNTIFS(Data!$D:$D,"&gt;=5000",Data!$S:$S,"plays",Data!$F:$F,"successful",Data!$D:$D,"&lt;9999")</f>
        <v>93</v>
      </c>
      <c r="C4">
        <f>COUNTIFS(Data!$D:$D,"&gt;=5000",Data!$S:$S,"plays",Data!$F:$F,"failed",Data!$D:$D,"&lt;9999",Data!$G:$G,"US")</f>
        <v>63</v>
      </c>
      <c r="D4">
        <f>COUNTIFS(Data!$D:$D,"&gt;=5000",Data!$S:$S,"plays",Data!$F:$F,"canceled",Data!$D:$D,"&gt;9999")</f>
        <v>0</v>
      </c>
      <c r="E4">
        <f t="shared" si="0"/>
        <v>156</v>
      </c>
      <c r="F4" s="20">
        <f t="shared" si="1"/>
        <v>59.615384615384613</v>
      </c>
      <c r="G4" s="20">
        <f t="shared" si="2"/>
        <v>40.384615384615387</v>
      </c>
      <c r="H4">
        <f t="shared" si="3"/>
        <v>0</v>
      </c>
    </row>
    <row r="5" spans="1:8" x14ac:dyDescent="0.35">
      <c r="A5" t="s">
        <v>8412</v>
      </c>
      <c r="B5">
        <f>COUNTIFS(Data!$D:$D,"&gt;=10000",Data!$S:$S,"plays",Data!$F:$F,"successful",Data!$D:$D,"&gt;14999",Data!$G:$G,"US")</f>
        <v>31</v>
      </c>
      <c r="C5">
        <f>COUNTIFS(Data!$D:$D,"&gt;=10000",Data!$S:$S,"plays",Data!$F:$F,"failed",Data!$D:$D,"&lt;14999",Data!$G:$G,"US")</f>
        <v>26</v>
      </c>
      <c r="D5">
        <f>COUNTIFS(Data!$D:$D,"&gt;=10000",Data!$S:$S,"plays",Data!$F:$F,"canceled",Data!$D:$D,"&gt;14999")</f>
        <v>0</v>
      </c>
      <c r="E5">
        <f t="shared" si="0"/>
        <v>57</v>
      </c>
      <c r="F5" s="20">
        <f t="shared" si="1"/>
        <v>54.385964912280706</v>
      </c>
      <c r="G5" s="20">
        <f t="shared" si="2"/>
        <v>45.614035087719294</v>
      </c>
      <c r="H5">
        <f t="shared" si="3"/>
        <v>0</v>
      </c>
    </row>
    <row r="6" spans="1:8" x14ac:dyDescent="0.35">
      <c r="A6" t="s">
        <v>8413</v>
      </c>
      <c r="B6">
        <f>COUNTIFS(Data!$D:$D,"&gt;=15000",Data!$S:$S,"plays",Data!$F:$F,"successful",Data!$D:$D,"&lt;19999",Data!$G:$G,"US")</f>
        <v>11</v>
      </c>
      <c r="C6">
        <f>COUNTIFS(Data!$D:$D,"&gt;=15000",Data!$S:$S,"plays",Data!$F:$F,"failed",Data!$D:$D,"&lt;19999",Data!$G:$G,"US")</f>
        <v>11</v>
      </c>
      <c r="D6">
        <f>COUNTIFS(Data!$D:$D,"&gt;=15000",Data!$S:$S,"plays",Data!$F:$F,"canceled",Data!$D:$D,"&gt;19999")</f>
        <v>0</v>
      </c>
      <c r="E6">
        <f t="shared" si="0"/>
        <v>22</v>
      </c>
      <c r="F6" s="20">
        <f t="shared" si="1"/>
        <v>50</v>
      </c>
      <c r="G6" s="20">
        <f t="shared" si="2"/>
        <v>50</v>
      </c>
      <c r="H6">
        <f t="shared" si="3"/>
        <v>0</v>
      </c>
    </row>
    <row r="7" spans="1:8" x14ac:dyDescent="0.35">
      <c r="A7" t="s">
        <v>8414</v>
      </c>
      <c r="B7">
        <f>COUNTIFS(Data!$D:$D,"&gt;=20000",Data!$S:$S,"plays",Data!$F:$F,"successful",Data!$D:$D,"&gt;24999",Data!$G:$G,"US")</f>
        <v>11</v>
      </c>
      <c r="C7">
        <f>COUNTIFS(Data!$D:$D,"&gt;=20000",Data!$S:$S,"plays",Data!$F:$F,"failed",Data!$D:$D,"&lt;24999",Data!$G:$G,"US")</f>
        <v>9</v>
      </c>
      <c r="D7">
        <f>COUNTIFS(Data!$D:$D,"&gt;=20000",Data!$S:$S,"plays",Data!$F:$F,"canceled",Data!$D:$D,"&gt;24999")</f>
        <v>0</v>
      </c>
      <c r="E7">
        <f t="shared" si="0"/>
        <v>20</v>
      </c>
      <c r="F7" s="20">
        <f t="shared" si="1"/>
        <v>55.000000000000007</v>
      </c>
      <c r="G7" s="20">
        <f t="shared" si="2"/>
        <v>45</v>
      </c>
      <c r="H7">
        <f t="shared" si="3"/>
        <v>0</v>
      </c>
    </row>
    <row r="8" spans="1:8" x14ac:dyDescent="0.35">
      <c r="A8" t="s">
        <v>8415</v>
      </c>
      <c r="B8">
        <f>COUNTIFS(Data!$D:$D,"&gt;=25000",Data!$S:$S,"plays",Data!$F:$F,"successful",Data!$D:$D,"&lt;29999")</f>
        <v>1</v>
      </c>
      <c r="C8">
        <f>COUNTIFS(Data!$D:$D,"&gt;=25000",Data!$S:$S,"plays",Data!$F:$F,"failed",Data!$D:$D,"&lt;29999",Data!$G:$G,"US")</f>
        <v>2</v>
      </c>
      <c r="D8">
        <f>COUNTIFS(Data!$D:$D,"&gt;=25000",Data!$S:$S,"plays",Data!$F:$F,"canceled",Data!$D:$D,"&gt;29999")</f>
        <v>0</v>
      </c>
      <c r="E8">
        <f t="shared" si="0"/>
        <v>3</v>
      </c>
      <c r="F8" s="20">
        <f t="shared" si="1"/>
        <v>33.333333333333329</v>
      </c>
      <c r="G8" s="20">
        <f t="shared" si="2"/>
        <v>66.666666666666657</v>
      </c>
      <c r="H8">
        <f t="shared" si="3"/>
        <v>0</v>
      </c>
    </row>
    <row r="9" spans="1:8" x14ac:dyDescent="0.35">
      <c r="A9" t="s">
        <v>8416</v>
      </c>
      <c r="B9">
        <f>COUNTIFS(Data!$D:$D,"&gt;=30000",Data!$S:$S,"plays",Data!$F:$F,"successful",Data!$D:$D,"&lt;34999",Data!$G:$G,"US")</f>
        <v>3</v>
      </c>
      <c r="C9">
        <f>COUNTIFS(Data!$D:$D,"&gt;=30000",Data!$S:$S,"plays",Data!$F:$F,"failed",Data!$D:$D,"&lt;34999",Data!$G:$G,"US")</f>
        <v>3</v>
      </c>
      <c r="D9">
        <f>COUNTIFS(Data!$D:$D,"&gt;=30000",Data!$S:$S,"plays",Data!$F:$F,"canceled",Data!$D:$D,"&gt;34999")</f>
        <v>0</v>
      </c>
      <c r="E9">
        <f t="shared" si="0"/>
        <v>6</v>
      </c>
      <c r="F9" s="20">
        <f t="shared" si="1"/>
        <v>50</v>
      </c>
      <c r="G9" s="20">
        <f t="shared" si="2"/>
        <v>50</v>
      </c>
      <c r="H9">
        <f t="shared" si="3"/>
        <v>0</v>
      </c>
    </row>
    <row r="10" spans="1:8" x14ac:dyDescent="0.35">
      <c r="A10" t="s">
        <v>8417</v>
      </c>
      <c r="B10">
        <f>COUNTIFS(Data!$D:$D,"&gt;=35000",Data!$S:$S,"plays",Data!$F:$F,"successful",Data!$D:$D,"&lt;39999")</f>
        <v>4</v>
      </c>
      <c r="C10">
        <f>COUNTIFS(Data!$D:$D,"&gt;=35000",Data!$S:$S,"plays",Data!$F:$F,"failed",Data!$D:$D,"&lt;39999",Data!$G:$G,"US")</f>
        <v>1</v>
      </c>
      <c r="D10">
        <f>COUNTIFS(Data!$D:$D,"&gt;=35000",Data!$S:$S,"plays",Data!$F:$F,"canceled",Data!$D:$D,"&gt;39999")</f>
        <v>0</v>
      </c>
      <c r="E10">
        <f t="shared" si="0"/>
        <v>5</v>
      </c>
      <c r="F10" s="20">
        <f t="shared" si="1"/>
        <v>80</v>
      </c>
      <c r="G10" s="20">
        <f t="shared" si="2"/>
        <v>20</v>
      </c>
      <c r="H10">
        <f t="shared" si="3"/>
        <v>0</v>
      </c>
    </row>
    <row r="11" spans="1:8" x14ac:dyDescent="0.35">
      <c r="A11" t="s">
        <v>8418</v>
      </c>
      <c r="B11">
        <f>COUNTIFS(Data!$D:$D,"&gt;=40000",Data!$S:$S,"plays",Data!$F:$F,"successful",Data!$D:$D,"&lt;44999",Data!$G:$G,"US")</f>
        <v>2</v>
      </c>
      <c r="C11">
        <f>COUNTIFS(Data!$D:$D,"&gt;=40000",Data!$S:$S,"plays",Data!$F:$F,"failed",Data!$D:$D,"&lt;44999",Data!$G:$G,"US")</f>
        <v>1</v>
      </c>
      <c r="D11">
        <f>COUNTIFS(Data!$D:$D,"&gt;=40000",Data!$S:$S,"plays",Data!$F:$F,"canceled",Data!$D:$D,"&gt;44999")</f>
        <v>0</v>
      </c>
      <c r="E11">
        <f t="shared" si="0"/>
        <v>3</v>
      </c>
      <c r="F11" s="20">
        <f t="shared" si="1"/>
        <v>66.666666666666657</v>
      </c>
      <c r="G11" s="20">
        <f t="shared" si="2"/>
        <v>33.333333333333329</v>
      </c>
      <c r="H11">
        <f t="shared" si="3"/>
        <v>0</v>
      </c>
    </row>
    <row r="12" spans="1:8" x14ac:dyDescent="0.35">
      <c r="A12" t="s">
        <v>8419</v>
      </c>
      <c r="B12">
        <f>COUNTIFS(Data!$D:$D,"&gt;=45000",Data!$S:$S,"plays",Data!$F:$F,"successful",Data!$D:$D,"&lt;49999",Data!$G:$G,"US")</f>
        <v>0</v>
      </c>
      <c r="C12">
        <f>COUNTIFS(Data!$D:$D,"&gt;=45000",Data!$S:$S,"plays",Data!$F:$F,"failed",Data!$D:$D,"&lt;49999",Data!$G:$G,"US")</f>
        <v>1</v>
      </c>
      <c r="D12">
        <f>COUNTIFS(Data!$D:$D,"&gt;=45000",Data!$S:$S,"plays",Data!$F:$F,"canceled",Data!$D:$D,"&gt;49999")</f>
        <v>0</v>
      </c>
      <c r="E12">
        <f t="shared" si="0"/>
        <v>1</v>
      </c>
      <c r="F12" s="20">
        <f t="shared" si="1"/>
        <v>0</v>
      </c>
      <c r="G12" s="20">
        <f t="shared" si="2"/>
        <v>100</v>
      </c>
      <c r="H12">
        <f t="shared" si="3"/>
        <v>0</v>
      </c>
    </row>
    <row r="13" spans="1:8" x14ac:dyDescent="0.35">
      <c r="A13" t="s">
        <v>8420</v>
      </c>
      <c r="B13">
        <f>COUNTIFS(Data!$D:$D,"&gt;50000",Data!$S:$S,"plays",Data!$F:$F,"successful",Data!$G:$G,"US")</f>
        <v>1</v>
      </c>
      <c r="C13">
        <f>COUNTIFS(Data!$D:$D,"&gt;50000",Data!$S:$S,"plays",Data!$F:$F,"failed",Data!$G:$G,"US")</f>
        <v>8</v>
      </c>
      <c r="D13">
        <f>COUNTIFS(Data!$D:$D,"&gt;50000",Data!$S:$S,"plays",Data!$F:$F,"canceled")</f>
        <v>0</v>
      </c>
      <c r="E13">
        <f t="shared" si="0"/>
        <v>9</v>
      </c>
      <c r="F13" s="20">
        <f t="shared" si="1"/>
        <v>11.111111111111111</v>
      </c>
      <c r="G13" s="20">
        <f t="shared" si="2"/>
        <v>88.888888888888886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B8AAD-0C91-4B64-8D1B-BD1FBB74D760}">
  <dimension ref="A1:C14"/>
  <sheetViews>
    <sheetView workbookViewId="0">
      <selection activeCell="E2" sqref="E2"/>
    </sheetView>
  </sheetViews>
  <sheetFormatPr defaultRowHeight="14.5" x14ac:dyDescent="0.35"/>
  <cols>
    <col min="1" max="1" width="27.08984375" bestFit="1" customWidth="1"/>
    <col min="2" max="2" width="17.54296875" customWidth="1"/>
    <col min="3" max="3" width="13.453125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8">
        <f>AVERAGE(Success[goal])</f>
        <v>5048.8786407766993</v>
      </c>
      <c r="C2" s="19">
        <f>AVERAGE('Failed US Kickstarters'!D2:D251)</f>
        <v>10554.212</v>
      </c>
    </row>
    <row r="3" spans="1:3" x14ac:dyDescent="0.35">
      <c r="A3" t="s">
        <v>8386</v>
      </c>
      <c r="B3" s="18">
        <f>MEDIAN((Success[goal]))</f>
        <v>3000</v>
      </c>
      <c r="C3" s="19">
        <f>MEDIAN('Failed US Kickstarters'!D2:D251)</f>
        <v>5000</v>
      </c>
    </row>
    <row r="4" spans="1:3" x14ac:dyDescent="0.35">
      <c r="A4" t="s">
        <v>8389</v>
      </c>
      <c r="B4" s="18">
        <f>_xlfn.STDEV.P(Success[goal])</f>
        <v>7748.7537726373303</v>
      </c>
      <c r="C4" s="19">
        <f>_xlfn.STDEV.P(Fail[goal])</f>
        <v>21967.731061515115</v>
      </c>
    </row>
    <row r="5" spans="1:3" x14ac:dyDescent="0.35">
      <c r="A5" t="s">
        <v>8390</v>
      </c>
      <c r="B5" s="18">
        <f>_xlfn.QUARTILE.EXC(Success[goal],3)</f>
        <v>5000</v>
      </c>
      <c r="C5" s="19">
        <f>_xlfn.QUARTILE.EXC(Fail[goal],3)</f>
        <v>10000</v>
      </c>
    </row>
    <row r="6" spans="1:3" x14ac:dyDescent="0.35">
      <c r="A6" t="s">
        <v>8391</v>
      </c>
      <c r="B6" s="18">
        <f>_xlfn.QUARTILE.EXC(Success[goal],1)</f>
        <v>1500</v>
      </c>
      <c r="C6" s="19">
        <f>_xlfn.QUARTILE.EXC(Fail[goal],1)</f>
        <v>2000</v>
      </c>
    </row>
    <row r="7" spans="1:3" x14ac:dyDescent="0.35">
      <c r="A7" t="s">
        <v>8392</v>
      </c>
      <c r="B7" s="18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A9" t="s">
        <v>8387</v>
      </c>
      <c r="B9" s="18">
        <f>AVERAGE(Success[pledged])</f>
        <v>5601.5458009708727</v>
      </c>
      <c r="C9" s="19">
        <f>AVERAGE('Failed US Kickstarters'!E2:E254)</f>
        <v>558.65484000000004</v>
      </c>
    </row>
    <row r="10" spans="1:3" x14ac:dyDescent="0.35">
      <c r="A10" t="s">
        <v>8388</v>
      </c>
      <c r="B10" s="18">
        <f>MEDIAN((Success[pledged]))</f>
        <v>3167.5</v>
      </c>
      <c r="C10" s="19">
        <f>MEDIAN('Failed US Kickstarters'!E2:E254)</f>
        <v>103</v>
      </c>
    </row>
    <row r="11" spans="1:3" x14ac:dyDescent="0.35">
      <c r="A11" t="s">
        <v>8393</v>
      </c>
      <c r="B11" s="18">
        <f>_xlfn.STDEV.P(Success[pledged])</f>
        <v>8334.5731699164626</v>
      </c>
      <c r="C11" s="18">
        <f>_xlfn.STDEV.P(Fail[pledged])</f>
        <v>1330.5230280400915</v>
      </c>
    </row>
    <row r="12" spans="1:3" x14ac:dyDescent="0.35">
      <c r="A12" t="s">
        <v>8394</v>
      </c>
      <c r="B12" s="18">
        <f>_xlfn.QUARTILE.EXC(Success[pledged],3)</f>
        <v>5699</v>
      </c>
      <c r="C12" s="18">
        <f>_xlfn.QUARTILE.EXC(Fail[pledged],3)</f>
        <v>501</v>
      </c>
    </row>
    <row r="13" spans="1:3" x14ac:dyDescent="0.35">
      <c r="A13" t="s">
        <v>8395</v>
      </c>
      <c r="B13" s="18">
        <f>_xlfn.QUARTILE.EXC(Success[pledged],1)</f>
        <v>1716.5074999999999</v>
      </c>
      <c r="C13" s="18">
        <f>_xlfn.QUARTILE.EXC(Fail[pledged],1)</f>
        <v>9.25</v>
      </c>
    </row>
    <row r="14" spans="1:3" x14ac:dyDescent="0.35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989A-9409-4B65-BB89-91ED56DF9C6C}">
  <dimension ref="A1:T251"/>
  <sheetViews>
    <sheetView workbookViewId="0">
      <selection sqref="A1:T251"/>
    </sheetView>
  </sheetViews>
  <sheetFormatPr defaultRowHeight="14.5" x14ac:dyDescent="0.35"/>
  <cols>
    <col min="4" max="4" width="12.08984375" bestFit="1" customWidth="1"/>
    <col min="5" max="5" width="9.81640625" customWidth="1"/>
    <col min="6" max="6" width="11.1796875" customWidth="1"/>
    <col min="7" max="7" width="9.26953125" customWidth="1"/>
    <col min="8" max="8" width="10.08984375" customWidth="1"/>
    <col min="9" max="9" width="10.36328125" customWidth="1"/>
    <col min="10" max="10" width="13.26953125" customWidth="1"/>
    <col min="11" max="11" width="23.90625" customWidth="1"/>
    <col min="12" max="12" width="22.54296875" customWidth="1"/>
    <col min="13" max="13" width="11.08984375" customWidth="1"/>
    <col min="14" max="14" width="15" customWidth="1"/>
    <col min="15" max="15" width="10.36328125" customWidth="1"/>
    <col min="16" max="16" width="24.7265625" customWidth="1"/>
    <col min="17" max="17" width="16.36328125" customWidth="1"/>
    <col min="18" max="18" width="13.26953125" customWidth="1"/>
    <col min="19" max="19" width="19.26953125" customWidth="1"/>
    <col min="20" max="20" width="18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8358</v>
      </c>
      <c r="R1" s="1" t="s">
        <v>8359</v>
      </c>
      <c r="S1" s="1" t="s">
        <v>8306</v>
      </c>
      <c r="T1" s="1" t="s">
        <v>8307</v>
      </c>
    </row>
    <row r="2" spans="1:20" ht="217.5" x14ac:dyDescent="0.35">
      <c r="A2">
        <v>4090</v>
      </c>
      <c r="B2" s="3" t="s">
        <v>4086</v>
      </c>
      <c r="C2" s="3" t="s">
        <v>8193</v>
      </c>
      <c r="D2" s="6">
        <v>1000</v>
      </c>
      <c r="E2" s="8">
        <v>32</v>
      </c>
      <c r="F2" t="s">
        <v>8220</v>
      </c>
      <c r="G2" t="s">
        <v>8223</v>
      </c>
      <c r="H2" t="s">
        <v>8245</v>
      </c>
      <c r="I2">
        <v>1438959600</v>
      </c>
      <c r="J2">
        <v>1437754137</v>
      </c>
      <c r="K2" s="14">
        <v>42209.67288194444</v>
      </c>
      <c r="L2" s="14">
        <v>42223.625</v>
      </c>
      <c r="M2" t="b">
        <v>0</v>
      </c>
      <c r="N2">
        <v>3</v>
      </c>
      <c r="O2" t="b">
        <v>0</v>
      </c>
      <c r="P2" t="s">
        <v>8269</v>
      </c>
      <c r="Q2" s="10" t="s">
        <v>8315</v>
      </c>
      <c r="R2" t="s">
        <v>8316</v>
      </c>
      <c r="S2">
        <v>3</v>
      </c>
      <c r="T2">
        <v>10.67</v>
      </c>
    </row>
    <row r="3" spans="1:20" ht="261" x14ac:dyDescent="0.35">
      <c r="A3">
        <v>3934</v>
      </c>
      <c r="B3" s="3" t="s">
        <v>3931</v>
      </c>
      <c r="C3" s="3" t="s">
        <v>8042</v>
      </c>
      <c r="D3" s="6">
        <v>5000</v>
      </c>
      <c r="E3" s="8">
        <v>550</v>
      </c>
      <c r="F3" t="s">
        <v>8220</v>
      </c>
      <c r="G3" t="s">
        <v>8223</v>
      </c>
      <c r="H3" t="s">
        <v>8245</v>
      </c>
      <c r="I3">
        <v>1443704400</v>
      </c>
      <c r="J3">
        <v>1439827639</v>
      </c>
      <c r="K3" s="14">
        <v>42233.671747685185</v>
      </c>
      <c r="L3" s="14">
        <v>42278.541666666672</v>
      </c>
      <c r="M3" t="b">
        <v>0</v>
      </c>
      <c r="N3">
        <v>12</v>
      </c>
      <c r="O3" t="b">
        <v>0</v>
      </c>
      <c r="P3" t="s">
        <v>8269</v>
      </c>
      <c r="Q3" s="10" t="s">
        <v>8315</v>
      </c>
      <c r="R3" t="s">
        <v>8316</v>
      </c>
      <c r="S3">
        <v>11</v>
      </c>
      <c r="T3">
        <v>45.83</v>
      </c>
    </row>
    <row r="4" spans="1:20" ht="261" x14ac:dyDescent="0.35">
      <c r="A4">
        <v>2873</v>
      </c>
      <c r="B4" s="3" t="s">
        <v>2873</v>
      </c>
      <c r="C4" s="3" t="s">
        <v>6983</v>
      </c>
      <c r="D4" s="6">
        <v>2500</v>
      </c>
      <c r="E4" s="8">
        <v>953</v>
      </c>
      <c r="F4" t="s">
        <v>8220</v>
      </c>
      <c r="G4" t="s">
        <v>8223</v>
      </c>
      <c r="H4" t="s">
        <v>8245</v>
      </c>
      <c r="I4">
        <v>1422473831</v>
      </c>
      <c r="J4">
        <v>1419881831</v>
      </c>
      <c r="K4" s="14">
        <v>42002.817488425921</v>
      </c>
      <c r="L4" s="14">
        <v>42032.817488425921</v>
      </c>
      <c r="M4" t="b">
        <v>0</v>
      </c>
      <c r="N4">
        <v>8</v>
      </c>
      <c r="O4" t="b">
        <v>0</v>
      </c>
      <c r="P4" t="s">
        <v>8269</v>
      </c>
      <c r="Q4" s="10" t="s">
        <v>8315</v>
      </c>
      <c r="R4" t="s">
        <v>8316</v>
      </c>
      <c r="S4">
        <v>38</v>
      </c>
      <c r="T4">
        <v>119.13</v>
      </c>
    </row>
    <row r="5" spans="1:20" ht="275.5" x14ac:dyDescent="0.35">
      <c r="A5">
        <v>2881</v>
      </c>
      <c r="B5" s="3" t="s">
        <v>2881</v>
      </c>
      <c r="C5" s="3" t="s">
        <v>6991</v>
      </c>
      <c r="D5" s="6">
        <v>5500</v>
      </c>
      <c r="E5" s="8">
        <v>0</v>
      </c>
      <c r="F5" t="s">
        <v>8220</v>
      </c>
      <c r="G5" t="s">
        <v>8223</v>
      </c>
      <c r="H5" t="s">
        <v>8245</v>
      </c>
      <c r="I5">
        <v>1417620036</v>
      </c>
      <c r="J5">
        <v>1412432436</v>
      </c>
      <c r="K5" s="14">
        <v>41916.597638888888</v>
      </c>
      <c r="L5" s="14">
        <v>41976.639305555553</v>
      </c>
      <c r="M5" t="b">
        <v>0</v>
      </c>
      <c r="N5">
        <v>0</v>
      </c>
      <c r="O5" t="b">
        <v>0</v>
      </c>
      <c r="P5" t="s">
        <v>8269</v>
      </c>
      <c r="Q5" s="10" t="s">
        <v>8315</v>
      </c>
      <c r="R5" t="s">
        <v>8316</v>
      </c>
      <c r="S5">
        <v>0</v>
      </c>
      <c r="T5">
        <v>0</v>
      </c>
    </row>
    <row r="6" spans="1:20" ht="275.5" x14ac:dyDescent="0.35">
      <c r="A6">
        <v>3841</v>
      </c>
      <c r="B6" s="3" t="s">
        <v>3838</v>
      </c>
      <c r="C6" s="3" t="s">
        <v>7950</v>
      </c>
      <c r="D6" s="6">
        <v>10000</v>
      </c>
      <c r="E6" s="8">
        <v>872</v>
      </c>
      <c r="F6" t="s">
        <v>8220</v>
      </c>
      <c r="G6" t="s">
        <v>8223</v>
      </c>
      <c r="H6" t="s">
        <v>8245</v>
      </c>
      <c r="I6">
        <v>1405882287</v>
      </c>
      <c r="J6">
        <v>1400698287</v>
      </c>
      <c r="K6" s="14">
        <v>41780.785729166666</v>
      </c>
      <c r="L6" s="14">
        <v>41840.785729166666</v>
      </c>
      <c r="M6" t="b">
        <v>1</v>
      </c>
      <c r="N6">
        <v>34</v>
      </c>
      <c r="O6" t="b">
        <v>0</v>
      </c>
      <c r="P6" t="s">
        <v>8269</v>
      </c>
      <c r="Q6" s="10" t="s">
        <v>8315</v>
      </c>
      <c r="R6" t="s">
        <v>8316</v>
      </c>
      <c r="S6">
        <v>9</v>
      </c>
      <c r="T6">
        <v>25.65</v>
      </c>
    </row>
    <row r="7" spans="1:20" ht="145" x14ac:dyDescent="0.35">
      <c r="A7">
        <v>2896</v>
      </c>
      <c r="B7" s="3" t="s">
        <v>2896</v>
      </c>
      <c r="C7" s="3" t="s">
        <v>7006</v>
      </c>
      <c r="D7" s="6">
        <v>3000</v>
      </c>
      <c r="E7" s="8">
        <v>625</v>
      </c>
      <c r="F7" t="s">
        <v>8220</v>
      </c>
      <c r="G7" t="s">
        <v>8223</v>
      </c>
      <c r="H7" t="s">
        <v>8245</v>
      </c>
      <c r="I7">
        <v>1481522400</v>
      </c>
      <c r="J7">
        <v>1480283321</v>
      </c>
      <c r="K7" s="14">
        <v>42701.908807870372</v>
      </c>
      <c r="L7" s="14">
        <v>42716.25</v>
      </c>
      <c r="M7" t="b">
        <v>0</v>
      </c>
      <c r="N7">
        <v>12</v>
      </c>
      <c r="O7" t="b">
        <v>0</v>
      </c>
      <c r="P7" t="s">
        <v>8269</v>
      </c>
      <c r="Q7" s="10" t="s">
        <v>8315</v>
      </c>
      <c r="R7" t="s">
        <v>8316</v>
      </c>
      <c r="S7">
        <v>21</v>
      </c>
      <c r="T7">
        <v>52.08</v>
      </c>
    </row>
    <row r="8" spans="1:20" ht="246.5" x14ac:dyDescent="0.35">
      <c r="A8">
        <v>3910</v>
      </c>
      <c r="B8" s="3" t="s">
        <v>3907</v>
      </c>
      <c r="C8" s="3" t="s">
        <v>8018</v>
      </c>
      <c r="D8" s="6">
        <v>6000</v>
      </c>
      <c r="E8" s="8">
        <v>185</v>
      </c>
      <c r="F8" t="s">
        <v>8220</v>
      </c>
      <c r="G8" t="s">
        <v>8223</v>
      </c>
      <c r="H8" t="s">
        <v>8245</v>
      </c>
      <c r="I8">
        <v>1441649397</v>
      </c>
      <c r="J8">
        <v>1439057397</v>
      </c>
      <c r="K8" s="14">
        <v>42224.756909722222</v>
      </c>
      <c r="L8" s="14">
        <v>42254.756909722222</v>
      </c>
      <c r="M8" t="b">
        <v>0</v>
      </c>
      <c r="N8">
        <v>3</v>
      </c>
      <c r="O8" t="b">
        <v>0</v>
      </c>
      <c r="P8" t="s">
        <v>8269</v>
      </c>
      <c r="Q8" s="10" t="s">
        <v>8315</v>
      </c>
      <c r="R8" t="s">
        <v>8316</v>
      </c>
      <c r="S8">
        <v>3</v>
      </c>
      <c r="T8">
        <v>61.67</v>
      </c>
    </row>
    <row r="9" spans="1:20" ht="261" x14ac:dyDescent="0.35">
      <c r="A9">
        <v>2883</v>
      </c>
      <c r="B9" s="3" t="s">
        <v>2883</v>
      </c>
      <c r="C9" s="3" t="s">
        <v>6993</v>
      </c>
      <c r="D9" s="6">
        <v>10000</v>
      </c>
      <c r="E9" s="8">
        <v>1908</v>
      </c>
      <c r="F9" t="s">
        <v>8220</v>
      </c>
      <c r="G9" t="s">
        <v>8223</v>
      </c>
      <c r="H9" t="s">
        <v>8245</v>
      </c>
      <c r="I9">
        <v>1454734740</v>
      </c>
      <c r="J9">
        <v>1451684437</v>
      </c>
      <c r="K9" s="14">
        <v>42370.90320601852</v>
      </c>
      <c r="L9" s="14">
        <v>42406.207638888889</v>
      </c>
      <c r="M9" t="b">
        <v>0</v>
      </c>
      <c r="N9">
        <v>5</v>
      </c>
      <c r="O9" t="b">
        <v>0</v>
      </c>
      <c r="P9" t="s">
        <v>8269</v>
      </c>
      <c r="Q9" s="10" t="s">
        <v>8315</v>
      </c>
      <c r="R9" t="s">
        <v>8316</v>
      </c>
      <c r="S9">
        <v>19</v>
      </c>
      <c r="T9">
        <v>381.6</v>
      </c>
    </row>
    <row r="10" spans="1:20" ht="246.5" x14ac:dyDescent="0.35">
      <c r="A10">
        <v>4006</v>
      </c>
      <c r="B10" s="3" t="s">
        <v>4002</v>
      </c>
      <c r="C10" s="3" t="s">
        <v>8111</v>
      </c>
      <c r="D10" s="6">
        <v>30000</v>
      </c>
      <c r="E10" s="8">
        <v>2</v>
      </c>
      <c r="F10" t="s">
        <v>8220</v>
      </c>
      <c r="G10" t="s">
        <v>8223</v>
      </c>
      <c r="H10" t="s">
        <v>8245</v>
      </c>
      <c r="I10">
        <v>1455647587</v>
      </c>
      <c r="J10">
        <v>1453487587</v>
      </c>
      <c r="K10" s="14">
        <v>42391.772997685184</v>
      </c>
      <c r="L10" s="14">
        <v>42416.772997685184</v>
      </c>
      <c r="M10" t="b">
        <v>0</v>
      </c>
      <c r="N10">
        <v>1</v>
      </c>
      <c r="O10" t="b">
        <v>0</v>
      </c>
      <c r="P10" t="s">
        <v>8269</v>
      </c>
      <c r="Q10" s="10" t="s">
        <v>8315</v>
      </c>
      <c r="R10" t="s">
        <v>8316</v>
      </c>
      <c r="S10">
        <v>0</v>
      </c>
      <c r="T10">
        <v>2</v>
      </c>
    </row>
    <row r="11" spans="1:20" ht="261" x14ac:dyDescent="0.35">
      <c r="A11">
        <v>2908</v>
      </c>
      <c r="B11" s="3" t="s">
        <v>2908</v>
      </c>
      <c r="C11" s="3" t="s">
        <v>7018</v>
      </c>
      <c r="D11" s="6">
        <v>9600</v>
      </c>
      <c r="E11" s="8">
        <v>264</v>
      </c>
      <c r="F11" t="s">
        <v>8220</v>
      </c>
      <c r="G11" t="s">
        <v>8223</v>
      </c>
      <c r="H11" t="s">
        <v>8245</v>
      </c>
      <c r="I11">
        <v>1465407219</v>
      </c>
      <c r="J11">
        <v>1462815219</v>
      </c>
      <c r="K11" s="14">
        <v>42499.731701388882</v>
      </c>
      <c r="L11" s="14">
        <v>42529.731701388882</v>
      </c>
      <c r="M11" t="b">
        <v>0</v>
      </c>
      <c r="N11">
        <v>5</v>
      </c>
      <c r="O11" t="b">
        <v>0</v>
      </c>
      <c r="P11" t="s">
        <v>8269</v>
      </c>
      <c r="Q11" s="10" t="s">
        <v>8315</v>
      </c>
      <c r="R11" t="s">
        <v>8316</v>
      </c>
      <c r="S11">
        <v>3</v>
      </c>
      <c r="T11">
        <v>52.8</v>
      </c>
    </row>
    <row r="12" spans="1:20" ht="275.5" x14ac:dyDescent="0.35">
      <c r="A12">
        <v>3856</v>
      </c>
      <c r="B12" s="3" t="s">
        <v>3853</v>
      </c>
      <c r="C12" s="3" t="s">
        <v>7965</v>
      </c>
      <c r="D12" s="6">
        <v>5000</v>
      </c>
      <c r="E12" s="8">
        <v>1</v>
      </c>
      <c r="F12" t="s">
        <v>8220</v>
      </c>
      <c r="G12" t="s">
        <v>8223</v>
      </c>
      <c r="H12" t="s">
        <v>8245</v>
      </c>
      <c r="I12">
        <v>1425833403</v>
      </c>
      <c r="J12">
        <v>1423245003</v>
      </c>
      <c r="K12" s="14">
        <v>42041.743090277778</v>
      </c>
      <c r="L12" s="14">
        <v>42071.701423611114</v>
      </c>
      <c r="M12" t="b">
        <v>0</v>
      </c>
      <c r="N12">
        <v>1</v>
      </c>
      <c r="O12" t="b">
        <v>0</v>
      </c>
      <c r="P12" t="s">
        <v>8269</v>
      </c>
      <c r="Q12" s="10" t="s">
        <v>8315</v>
      </c>
      <c r="R12" t="s">
        <v>8316</v>
      </c>
      <c r="S12">
        <v>0</v>
      </c>
      <c r="T12">
        <v>1</v>
      </c>
    </row>
    <row r="13" spans="1:20" ht="275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s="14">
        <v>41804.937083333331</v>
      </c>
      <c r="L13" s="14">
        <v>41821.9375</v>
      </c>
      <c r="M13" t="b">
        <v>0</v>
      </c>
      <c r="N13">
        <v>17</v>
      </c>
      <c r="O13" t="b">
        <v>0</v>
      </c>
      <c r="P13" t="s">
        <v>8269</v>
      </c>
      <c r="Q13" s="10" t="s">
        <v>8315</v>
      </c>
      <c r="R13" t="s">
        <v>8316</v>
      </c>
      <c r="S13">
        <v>47</v>
      </c>
      <c r="T13">
        <v>166.06</v>
      </c>
    </row>
    <row r="14" spans="1:20" ht="232" x14ac:dyDescent="0.35">
      <c r="A14">
        <v>4102</v>
      </c>
      <c r="B14" s="3" t="s">
        <v>4098</v>
      </c>
      <c r="C14" s="3" t="s">
        <v>8205</v>
      </c>
      <c r="D14" s="6">
        <v>500</v>
      </c>
      <c r="E14" s="8">
        <v>137</v>
      </c>
      <c r="F14" t="s">
        <v>8220</v>
      </c>
      <c r="G14" t="s">
        <v>8223</v>
      </c>
      <c r="H14" t="s">
        <v>8245</v>
      </c>
      <c r="I14">
        <v>1463343673</v>
      </c>
      <c r="J14">
        <v>1460751673</v>
      </c>
      <c r="K14" s="14">
        <v>42475.848067129627</v>
      </c>
      <c r="L14" s="14">
        <v>42505.848067129627</v>
      </c>
      <c r="M14" t="b">
        <v>0</v>
      </c>
      <c r="N14">
        <v>6</v>
      </c>
      <c r="O14" t="b">
        <v>0</v>
      </c>
      <c r="P14" t="s">
        <v>8269</v>
      </c>
      <c r="Q14" s="10" t="s">
        <v>8315</v>
      </c>
      <c r="R14" t="s">
        <v>8316</v>
      </c>
      <c r="S14">
        <v>27</v>
      </c>
      <c r="T14">
        <v>22.83</v>
      </c>
    </row>
    <row r="15" spans="1:20" ht="246.5" x14ac:dyDescent="0.35">
      <c r="A15">
        <v>4092</v>
      </c>
      <c r="B15" s="3" t="s">
        <v>4088</v>
      </c>
      <c r="C15" s="3" t="s">
        <v>8195</v>
      </c>
      <c r="D15" s="6">
        <v>110000</v>
      </c>
      <c r="E15" s="8">
        <v>20</v>
      </c>
      <c r="F15" t="s">
        <v>8220</v>
      </c>
      <c r="G15" t="s">
        <v>8223</v>
      </c>
      <c r="H15" t="s">
        <v>8245</v>
      </c>
      <c r="I15">
        <v>1428205247</v>
      </c>
      <c r="J15">
        <v>1423024847</v>
      </c>
      <c r="K15" s="14">
        <v>42039.194988425923</v>
      </c>
      <c r="L15" s="14">
        <v>42099.153321759266</v>
      </c>
      <c r="M15" t="b">
        <v>0</v>
      </c>
      <c r="N15">
        <v>1</v>
      </c>
      <c r="O15" t="b">
        <v>0</v>
      </c>
      <c r="P15" t="s">
        <v>8269</v>
      </c>
      <c r="Q15" s="10" t="s">
        <v>8315</v>
      </c>
      <c r="R15" t="s">
        <v>8316</v>
      </c>
      <c r="S15">
        <v>0</v>
      </c>
      <c r="T15">
        <v>20</v>
      </c>
    </row>
    <row r="16" spans="1:20" ht="275.5" x14ac:dyDescent="0.35">
      <c r="A16">
        <v>3985</v>
      </c>
      <c r="B16" s="3" t="s">
        <v>3981</v>
      </c>
      <c r="C16" s="3" t="s">
        <v>8091</v>
      </c>
      <c r="D16" s="6">
        <v>2000</v>
      </c>
      <c r="E16" s="8">
        <v>641</v>
      </c>
      <c r="F16" t="s">
        <v>8220</v>
      </c>
      <c r="G16" t="s">
        <v>8223</v>
      </c>
      <c r="H16" t="s">
        <v>8245</v>
      </c>
      <c r="I16">
        <v>1456002300</v>
      </c>
      <c r="J16">
        <v>1454173120</v>
      </c>
      <c r="K16" s="14">
        <v>42399.707407407404</v>
      </c>
      <c r="L16" s="14">
        <v>42420.878472222219</v>
      </c>
      <c r="M16" t="b">
        <v>0</v>
      </c>
      <c r="N16">
        <v>19</v>
      </c>
      <c r="O16" t="b">
        <v>0</v>
      </c>
      <c r="P16" t="s">
        <v>8269</v>
      </c>
      <c r="Q16" s="10" t="s">
        <v>8315</v>
      </c>
      <c r="R16" t="s">
        <v>8316</v>
      </c>
      <c r="S16">
        <v>32</v>
      </c>
      <c r="T16">
        <v>33.74</v>
      </c>
    </row>
    <row r="17" spans="1:20" ht="130.5" x14ac:dyDescent="0.35">
      <c r="A17">
        <v>3866</v>
      </c>
      <c r="B17" s="3" t="s">
        <v>3863</v>
      </c>
      <c r="C17" s="3" t="s">
        <v>7975</v>
      </c>
      <c r="D17" s="6">
        <v>2000</v>
      </c>
      <c r="E17" s="8">
        <v>11</v>
      </c>
      <c r="F17" t="s">
        <v>8220</v>
      </c>
      <c r="G17" t="s">
        <v>8223</v>
      </c>
      <c r="H17" t="s">
        <v>8245</v>
      </c>
      <c r="I17">
        <v>1458703740</v>
      </c>
      <c r="J17">
        <v>1454453021</v>
      </c>
      <c r="K17" s="14">
        <v>42402.947002314817</v>
      </c>
      <c r="L17" s="14">
        <v>42452.145138888889</v>
      </c>
      <c r="M17" t="b">
        <v>0</v>
      </c>
      <c r="N17">
        <v>2</v>
      </c>
      <c r="O17" t="b">
        <v>0</v>
      </c>
      <c r="P17" t="s">
        <v>8269</v>
      </c>
      <c r="Q17" s="10" t="s">
        <v>8315</v>
      </c>
      <c r="R17" t="s">
        <v>8316</v>
      </c>
      <c r="S17">
        <v>1</v>
      </c>
      <c r="T17">
        <v>5.5</v>
      </c>
    </row>
    <row r="18" spans="1:20" ht="246.5" x14ac:dyDescent="0.35">
      <c r="A18">
        <v>3989</v>
      </c>
      <c r="B18" s="3" t="s">
        <v>3985</v>
      </c>
      <c r="C18" s="3" t="s">
        <v>8095</v>
      </c>
      <c r="D18" s="6">
        <v>3000</v>
      </c>
      <c r="E18" s="8">
        <v>0</v>
      </c>
      <c r="F18" t="s">
        <v>8220</v>
      </c>
      <c r="G18" t="s">
        <v>8223</v>
      </c>
      <c r="H18" t="s">
        <v>8245</v>
      </c>
      <c r="I18">
        <v>1447009181</v>
      </c>
      <c r="J18">
        <v>1444413581</v>
      </c>
      <c r="K18" s="14">
        <v>42286.749780092592</v>
      </c>
      <c r="L18" s="14">
        <v>42316.791446759264</v>
      </c>
      <c r="M18" t="b">
        <v>0</v>
      </c>
      <c r="N18">
        <v>0</v>
      </c>
      <c r="O18" t="b">
        <v>0</v>
      </c>
      <c r="P18" t="s">
        <v>8269</v>
      </c>
      <c r="Q18" s="10" t="s">
        <v>8315</v>
      </c>
      <c r="R18" t="s">
        <v>8316</v>
      </c>
      <c r="S18">
        <v>0</v>
      </c>
      <c r="T18">
        <v>0</v>
      </c>
    </row>
    <row r="19" spans="1:20" ht="275.5" x14ac:dyDescent="0.35">
      <c r="A19">
        <v>2867</v>
      </c>
      <c r="B19" s="3" t="s">
        <v>2867</v>
      </c>
      <c r="C19" s="3" t="s">
        <v>6977</v>
      </c>
      <c r="D19" s="6">
        <v>2500</v>
      </c>
      <c r="E19" s="8">
        <v>504</v>
      </c>
      <c r="F19" t="s">
        <v>8220</v>
      </c>
      <c r="G19" t="s">
        <v>8223</v>
      </c>
      <c r="H19" t="s">
        <v>8245</v>
      </c>
      <c r="I19">
        <v>1467604800</v>
      </c>
      <c r="J19">
        <v>1465533672</v>
      </c>
      <c r="K19" s="14">
        <v>42531.195277777777</v>
      </c>
      <c r="L19" s="14">
        <v>42555.166666666672</v>
      </c>
      <c r="M19" t="b">
        <v>0</v>
      </c>
      <c r="N19">
        <v>10</v>
      </c>
      <c r="O19" t="b">
        <v>0</v>
      </c>
      <c r="P19" t="s">
        <v>8269</v>
      </c>
      <c r="Q19" s="10" t="s">
        <v>8315</v>
      </c>
      <c r="R19" t="s">
        <v>8316</v>
      </c>
      <c r="S19">
        <v>20</v>
      </c>
      <c r="T19">
        <v>50.4</v>
      </c>
    </row>
    <row r="20" spans="1:20" ht="188.5" x14ac:dyDescent="0.35">
      <c r="A20">
        <v>4065</v>
      </c>
      <c r="B20" s="3" t="s">
        <v>4061</v>
      </c>
      <c r="C20" s="3" t="s">
        <v>8169</v>
      </c>
      <c r="D20" s="6">
        <v>4000</v>
      </c>
      <c r="E20" s="8">
        <v>27</v>
      </c>
      <c r="F20" t="s">
        <v>8220</v>
      </c>
      <c r="G20" t="s">
        <v>8223</v>
      </c>
      <c r="H20" t="s">
        <v>8245</v>
      </c>
      <c r="I20">
        <v>1407883811</v>
      </c>
      <c r="J20">
        <v>1405291811</v>
      </c>
      <c r="K20" s="14">
        <v>41833.951516203706</v>
      </c>
      <c r="L20" s="14">
        <v>41863.951516203706</v>
      </c>
      <c r="M20" t="b">
        <v>0</v>
      </c>
      <c r="N20">
        <v>4</v>
      </c>
      <c r="O20" t="b">
        <v>0</v>
      </c>
      <c r="P20" t="s">
        <v>8269</v>
      </c>
      <c r="Q20" s="10" t="s">
        <v>8315</v>
      </c>
      <c r="R20" t="s">
        <v>8316</v>
      </c>
      <c r="S20">
        <v>1</v>
      </c>
      <c r="T20">
        <v>6.75</v>
      </c>
    </row>
    <row r="21" spans="1:20" ht="275.5" x14ac:dyDescent="0.35">
      <c r="A21">
        <v>3983</v>
      </c>
      <c r="B21" s="3" t="s">
        <v>3979</v>
      </c>
      <c r="C21" s="3" t="s">
        <v>8089</v>
      </c>
      <c r="D21" s="6">
        <v>11140</v>
      </c>
      <c r="E21" s="8">
        <v>3877</v>
      </c>
      <c r="F21" t="s">
        <v>8220</v>
      </c>
      <c r="G21" t="s">
        <v>8223</v>
      </c>
      <c r="H21" t="s">
        <v>8245</v>
      </c>
      <c r="I21">
        <v>1400569140</v>
      </c>
      <c r="J21">
        <v>1397854356</v>
      </c>
      <c r="K21" s="14">
        <v>41747.86986111111</v>
      </c>
      <c r="L21" s="14">
        <v>41779.290972222225</v>
      </c>
      <c r="M21" t="b">
        <v>0</v>
      </c>
      <c r="N21">
        <v>46</v>
      </c>
      <c r="O21" t="b">
        <v>0</v>
      </c>
      <c r="P21" t="s">
        <v>8269</v>
      </c>
      <c r="Q21" s="10" t="s">
        <v>8315</v>
      </c>
      <c r="R21" t="s">
        <v>8316</v>
      </c>
      <c r="S21">
        <v>35</v>
      </c>
      <c r="T21">
        <v>84.28</v>
      </c>
    </row>
    <row r="22" spans="1:20" ht="261" x14ac:dyDescent="0.35">
      <c r="A22">
        <v>3953</v>
      </c>
      <c r="B22" s="3" t="s">
        <v>3950</v>
      </c>
      <c r="C22" s="3" t="s">
        <v>8060</v>
      </c>
      <c r="D22" s="6">
        <v>17600</v>
      </c>
      <c r="E22" s="8">
        <v>0</v>
      </c>
      <c r="F22" t="s">
        <v>8220</v>
      </c>
      <c r="G22" t="s">
        <v>8223</v>
      </c>
      <c r="H22" t="s">
        <v>8245</v>
      </c>
      <c r="I22">
        <v>1469834940</v>
      </c>
      <c r="J22">
        <v>1467162586</v>
      </c>
      <c r="K22" s="14">
        <v>42550.048449074078</v>
      </c>
      <c r="L22" s="14">
        <v>42580.978472222225</v>
      </c>
      <c r="M22" t="b">
        <v>0</v>
      </c>
      <c r="N22">
        <v>0</v>
      </c>
      <c r="O22" t="b">
        <v>0</v>
      </c>
      <c r="P22" t="s">
        <v>8269</v>
      </c>
      <c r="Q22" s="10" t="s">
        <v>8315</v>
      </c>
      <c r="R22" t="s">
        <v>8316</v>
      </c>
      <c r="S22">
        <v>0</v>
      </c>
      <c r="T22">
        <v>0</v>
      </c>
    </row>
    <row r="23" spans="1:20" ht="246.5" x14ac:dyDescent="0.35">
      <c r="A23">
        <v>4085</v>
      </c>
      <c r="B23" s="3" t="s">
        <v>4081</v>
      </c>
      <c r="C23" s="3" t="s">
        <v>8188</v>
      </c>
      <c r="D23" s="6">
        <v>3500</v>
      </c>
      <c r="E23" s="8">
        <v>10</v>
      </c>
      <c r="F23" t="s">
        <v>8220</v>
      </c>
      <c r="G23" t="s">
        <v>8223</v>
      </c>
      <c r="H23" t="s">
        <v>8245</v>
      </c>
      <c r="I23">
        <v>1427169540</v>
      </c>
      <c r="J23">
        <v>1424701775</v>
      </c>
      <c r="K23" s="14">
        <v>42058.603877314818</v>
      </c>
      <c r="L23" s="14">
        <v>42087.165972222225</v>
      </c>
      <c r="M23" t="b">
        <v>0</v>
      </c>
      <c r="N23">
        <v>1</v>
      </c>
      <c r="O23" t="b">
        <v>0</v>
      </c>
      <c r="P23" t="s">
        <v>8269</v>
      </c>
      <c r="Q23" s="10" t="s">
        <v>8315</v>
      </c>
      <c r="R23" t="s">
        <v>8316</v>
      </c>
      <c r="S23">
        <v>0</v>
      </c>
      <c r="T23">
        <v>10</v>
      </c>
    </row>
    <row r="24" spans="1:20" ht="203" x14ac:dyDescent="0.3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s="14">
        <v>42279.778564814813</v>
      </c>
      <c r="L24" s="14">
        <v>42310.701388888891</v>
      </c>
      <c r="M24" t="b">
        <v>0</v>
      </c>
      <c r="N24">
        <v>13</v>
      </c>
      <c r="O24" t="b">
        <v>0</v>
      </c>
      <c r="P24" t="s">
        <v>8269</v>
      </c>
      <c r="Q24" s="10" t="s">
        <v>8315</v>
      </c>
      <c r="R24" t="s">
        <v>8316</v>
      </c>
      <c r="S24">
        <v>36</v>
      </c>
      <c r="T24">
        <v>137.08000000000001</v>
      </c>
    </row>
    <row r="25" spans="1:20" ht="275.5" x14ac:dyDescent="0.35">
      <c r="A25">
        <v>2895</v>
      </c>
      <c r="B25" s="3" t="s">
        <v>2895</v>
      </c>
      <c r="C25" s="3" t="s">
        <v>7005</v>
      </c>
      <c r="D25" s="6">
        <v>500</v>
      </c>
      <c r="E25" s="8">
        <v>23</v>
      </c>
      <c r="F25" t="s">
        <v>8220</v>
      </c>
      <c r="G25" t="s">
        <v>8223</v>
      </c>
      <c r="H25" t="s">
        <v>8245</v>
      </c>
      <c r="I25">
        <v>1403470800</v>
      </c>
      <c r="J25">
        <v>1403356792</v>
      </c>
      <c r="K25" s="14">
        <v>41811.555462962962</v>
      </c>
      <c r="L25" s="14">
        <v>41812.875</v>
      </c>
      <c r="M25" t="b">
        <v>0</v>
      </c>
      <c r="N25">
        <v>4</v>
      </c>
      <c r="O25" t="b">
        <v>0</v>
      </c>
      <c r="P25" t="s">
        <v>8269</v>
      </c>
      <c r="Q25" s="10" t="s">
        <v>8315</v>
      </c>
      <c r="R25" t="s">
        <v>8316</v>
      </c>
      <c r="S25">
        <v>5</v>
      </c>
      <c r="T25">
        <v>5.75</v>
      </c>
    </row>
    <row r="26" spans="1:20" ht="174" x14ac:dyDescent="0.35">
      <c r="A26">
        <v>4100</v>
      </c>
      <c r="B26" s="3" t="s">
        <v>4096</v>
      </c>
      <c r="C26" s="3" t="s">
        <v>8203</v>
      </c>
      <c r="D26" s="6">
        <v>270</v>
      </c>
      <c r="E26" s="8">
        <v>0</v>
      </c>
      <c r="F26" t="s">
        <v>8220</v>
      </c>
      <c r="G26" t="s">
        <v>8223</v>
      </c>
      <c r="H26" t="s">
        <v>8245</v>
      </c>
      <c r="I26">
        <v>1414205990</v>
      </c>
      <c r="J26">
        <v>1413341990</v>
      </c>
      <c r="K26" s="14">
        <v>41927.124884259261</v>
      </c>
      <c r="L26" s="14">
        <v>41937.124884259261</v>
      </c>
      <c r="M26" t="b">
        <v>0</v>
      </c>
      <c r="N26">
        <v>0</v>
      </c>
      <c r="O26" t="b">
        <v>0</v>
      </c>
      <c r="P26" t="s">
        <v>8269</v>
      </c>
      <c r="Q26" s="10" t="s">
        <v>8315</v>
      </c>
      <c r="R26" t="s">
        <v>8316</v>
      </c>
      <c r="S26">
        <v>0</v>
      </c>
      <c r="T26">
        <v>0</v>
      </c>
    </row>
    <row r="27" spans="1:20" ht="275.5" x14ac:dyDescent="0.35">
      <c r="A27">
        <v>2870</v>
      </c>
      <c r="B27" s="3" t="s">
        <v>2870</v>
      </c>
      <c r="C27" s="3" t="s">
        <v>6980</v>
      </c>
      <c r="D27" s="6">
        <v>5000</v>
      </c>
      <c r="E27" s="8">
        <v>750</v>
      </c>
      <c r="F27" t="s">
        <v>8220</v>
      </c>
      <c r="G27" t="s">
        <v>8223</v>
      </c>
      <c r="H27" t="s">
        <v>8245</v>
      </c>
      <c r="I27">
        <v>1400301165</v>
      </c>
      <c r="J27">
        <v>1397709165</v>
      </c>
      <c r="K27" s="14">
        <v>41746.189409722225</v>
      </c>
      <c r="L27" s="14">
        <v>41776.189409722225</v>
      </c>
      <c r="M27" t="b">
        <v>0</v>
      </c>
      <c r="N27">
        <v>9</v>
      </c>
      <c r="O27" t="b">
        <v>0</v>
      </c>
      <c r="P27" t="s">
        <v>8269</v>
      </c>
      <c r="Q27" s="10" t="s">
        <v>8315</v>
      </c>
      <c r="R27" t="s">
        <v>8316</v>
      </c>
      <c r="S27">
        <v>15</v>
      </c>
      <c r="T27">
        <v>83.33</v>
      </c>
    </row>
    <row r="28" spans="1:20" ht="246.5" x14ac:dyDescent="0.35">
      <c r="A28">
        <v>4056</v>
      </c>
      <c r="B28" s="3" t="s">
        <v>4052</v>
      </c>
      <c r="C28" s="3" t="s">
        <v>8160</v>
      </c>
      <c r="D28" s="6">
        <v>1500</v>
      </c>
      <c r="E28" s="8">
        <v>795</v>
      </c>
      <c r="F28" t="s">
        <v>8220</v>
      </c>
      <c r="G28" t="s">
        <v>8223</v>
      </c>
      <c r="H28" t="s">
        <v>8245</v>
      </c>
      <c r="I28">
        <v>1467575940</v>
      </c>
      <c r="J28">
        <v>1465856639</v>
      </c>
      <c r="K28" s="14">
        <v>42534.933321759265</v>
      </c>
      <c r="L28" s="14">
        <v>42554.832638888889</v>
      </c>
      <c r="M28" t="b">
        <v>0</v>
      </c>
      <c r="N28">
        <v>9</v>
      </c>
      <c r="O28" t="b">
        <v>0</v>
      </c>
      <c r="P28" t="s">
        <v>8269</v>
      </c>
      <c r="Q28" s="10" t="s">
        <v>8315</v>
      </c>
      <c r="R28" t="s">
        <v>8316</v>
      </c>
      <c r="S28">
        <v>53</v>
      </c>
      <c r="T28">
        <v>88.33</v>
      </c>
    </row>
    <row r="29" spans="1:20" ht="246.5" x14ac:dyDescent="0.35">
      <c r="A29">
        <v>2887</v>
      </c>
      <c r="B29" s="3" t="s">
        <v>2887</v>
      </c>
      <c r="C29" s="3" t="s">
        <v>6997</v>
      </c>
      <c r="D29" s="6">
        <v>3000</v>
      </c>
      <c r="E29" s="8">
        <v>5</v>
      </c>
      <c r="F29" t="s">
        <v>8220</v>
      </c>
      <c r="G29" t="s">
        <v>8223</v>
      </c>
      <c r="H29" t="s">
        <v>8245</v>
      </c>
      <c r="I29">
        <v>1420971324</v>
      </c>
      <c r="J29">
        <v>1418379324</v>
      </c>
      <c r="K29" s="14">
        <v>41985.427361111113</v>
      </c>
      <c r="L29" s="14">
        <v>42015.427361111113</v>
      </c>
      <c r="M29" t="b">
        <v>0</v>
      </c>
      <c r="N29">
        <v>1</v>
      </c>
      <c r="O29" t="b">
        <v>0</v>
      </c>
      <c r="P29" t="s">
        <v>8269</v>
      </c>
      <c r="Q29" s="10" t="s">
        <v>8315</v>
      </c>
      <c r="R29" t="s">
        <v>8316</v>
      </c>
      <c r="S29">
        <v>0</v>
      </c>
      <c r="T29">
        <v>5</v>
      </c>
    </row>
    <row r="30" spans="1:20" ht="261" x14ac:dyDescent="0.35">
      <c r="A30">
        <v>3996</v>
      </c>
      <c r="B30" s="3" t="s">
        <v>3992</v>
      </c>
      <c r="C30" s="3" t="s">
        <v>8102</v>
      </c>
      <c r="D30" s="6">
        <v>3000</v>
      </c>
      <c r="E30" s="8">
        <v>497</v>
      </c>
      <c r="F30" t="s">
        <v>8220</v>
      </c>
      <c r="G30" t="s">
        <v>8223</v>
      </c>
      <c r="H30" t="s">
        <v>8245</v>
      </c>
      <c r="I30">
        <v>1416499440</v>
      </c>
      <c r="J30">
        <v>1415341464</v>
      </c>
      <c r="K30" s="14">
        <v>41950.26694444444</v>
      </c>
      <c r="L30" s="14">
        <v>41963.669444444444</v>
      </c>
      <c r="M30" t="b">
        <v>0</v>
      </c>
      <c r="N30">
        <v>17</v>
      </c>
      <c r="O30" t="b">
        <v>0</v>
      </c>
      <c r="P30" t="s">
        <v>8269</v>
      </c>
      <c r="Q30" s="10" t="s">
        <v>8315</v>
      </c>
      <c r="R30" t="s">
        <v>8316</v>
      </c>
      <c r="S30">
        <v>17</v>
      </c>
      <c r="T30">
        <v>29.24</v>
      </c>
    </row>
    <row r="31" spans="1:20" ht="188.5" x14ac:dyDescent="0.35">
      <c r="A31">
        <v>4021</v>
      </c>
      <c r="B31" s="3" t="s">
        <v>4017</v>
      </c>
      <c r="C31" s="3" t="s">
        <v>8126</v>
      </c>
      <c r="D31" s="6">
        <v>15000</v>
      </c>
      <c r="E31" s="8">
        <v>125</v>
      </c>
      <c r="F31" t="s">
        <v>8220</v>
      </c>
      <c r="G31" t="s">
        <v>8223</v>
      </c>
      <c r="H31" t="s">
        <v>8245</v>
      </c>
      <c r="I31">
        <v>1414360358</v>
      </c>
      <c r="J31">
        <v>1409176358</v>
      </c>
      <c r="K31" s="14">
        <v>41878.911550925928</v>
      </c>
      <c r="L31" s="14">
        <v>41938.911550925928</v>
      </c>
      <c r="M31" t="b">
        <v>0</v>
      </c>
      <c r="N31">
        <v>2</v>
      </c>
      <c r="O31" t="b">
        <v>0</v>
      </c>
      <c r="P31" t="s">
        <v>8269</v>
      </c>
      <c r="Q31" s="10" t="s">
        <v>8315</v>
      </c>
      <c r="R31" t="s">
        <v>8316</v>
      </c>
      <c r="S31">
        <v>1</v>
      </c>
      <c r="T31">
        <v>62.5</v>
      </c>
    </row>
    <row r="32" spans="1:20" ht="246.5" x14ac:dyDescent="0.35">
      <c r="A32">
        <v>2886</v>
      </c>
      <c r="B32" s="3" t="s">
        <v>2886</v>
      </c>
      <c r="C32" s="3" t="s">
        <v>6996</v>
      </c>
      <c r="D32" s="6">
        <v>200</v>
      </c>
      <c r="E32" s="8">
        <v>10</v>
      </c>
      <c r="F32" t="s">
        <v>8220</v>
      </c>
      <c r="G32" t="s">
        <v>8223</v>
      </c>
      <c r="H32" t="s">
        <v>8245</v>
      </c>
      <c r="I32">
        <v>1442635140</v>
      </c>
      <c r="J32">
        <v>1442243484</v>
      </c>
      <c r="K32" s="14">
        <v>42261.632916666669</v>
      </c>
      <c r="L32" s="14">
        <v>42266.165972222225</v>
      </c>
      <c r="M32" t="b">
        <v>0</v>
      </c>
      <c r="N32">
        <v>1</v>
      </c>
      <c r="O32" t="b">
        <v>0</v>
      </c>
      <c r="P32" t="s">
        <v>8269</v>
      </c>
      <c r="Q32" s="10" t="s">
        <v>8315</v>
      </c>
      <c r="R32" t="s">
        <v>8316</v>
      </c>
      <c r="S32">
        <v>5</v>
      </c>
      <c r="T32">
        <v>10</v>
      </c>
    </row>
    <row r="33" spans="1:20" ht="261" x14ac:dyDescent="0.35">
      <c r="A33">
        <v>2888</v>
      </c>
      <c r="B33" s="3" t="s">
        <v>2888</v>
      </c>
      <c r="C33" s="3" t="s">
        <v>6998</v>
      </c>
      <c r="D33" s="6">
        <v>30000</v>
      </c>
      <c r="E33" s="8">
        <v>0</v>
      </c>
      <c r="F33" t="s">
        <v>8220</v>
      </c>
      <c r="G33" t="s">
        <v>8223</v>
      </c>
      <c r="H33" t="s">
        <v>8245</v>
      </c>
      <c r="I33">
        <v>1413608340</v>
      </c>
      <c r="J33">
        <v>1412945440</v>
      </c>
      <c r="K33" s="14">
        <v>41922.535185185188</v>
      </c>
      <c r="L33" s="14">
        <v>41930.207638888889</v>
      </c>
      <c r="M33" t="b">
        <v>0</v>
      </c>
      <c r="N33">
        <v>0</v>
      </c>
      <c r="O33" t="b">
        <v>0</v>
      </c>
      <c r="P33" t="s">
        <v>8269</v>
      </c>
      <c r="Q33" s="10" t="s">
        <v>8315</v>
      </c>
      <c r="R33" t="s">
        <v>8316</v>
      </c>
      <c r="S33">
        <v>0</v>
      </c>
      <c r="T33">
        <v>0</v>
      </c>
    </row>
    <row r="34" spans="1:20" ht="275.5" x14ac:dyDescent="0.35">
      <c r="A34">
        <v>4031</v>
      </c>
      <c r="B34" s="3" t="s">
        <v>4027</v>
      </c>
      <c r="C34" s="3" t="s">
        <v>8136</v>
      </c>
      <c r="D34" s="6">
        <v>5000</v>
      </c>
      <c r="E34" s="8">
        <v>0</v>
      </c>
      <c r="F34" t="s">
        <v>8220</v>
      </c>
      <c r="G34" t="s">
        <v>8223</v>
      </c>
      <c r="H34" t="s">
        <v>8245</v>
      </c>
      <c r="I34">
        <v>1418914964</v>
      </c>
      <c r="J34">
        <v>1414591364</v>
      </c>
      <c r="K34" s="14">
        <v>41941.585231481484</v>
      </c>
      <c r="L34" s="14">
        <v>41991.626898148148</v>
      </c>
      <c r="M34" t="b">
        <v>0</v>
      </c>
      <c r="N34">
        <v>0</v>
      </c>
      <c r="O34" t="b">
        <v>0</v>
      </c>
      <c r="P34" t="s">
        <v>8269</v>
      </c>
      <c r="Q34" s="10" t="s">
        <v>8315</v>
      </c>
      <c r="R34" t="s">
        <v>8316</v>
      </c>
      <c r="S34">
        <v>0</v>
      </c>
      <c r="T34">
        <v>0</v>
      </c>
    </row>
    <row r="35" spans="1:20" ht="246.5" x14ac:dyDescent="0.35">
      <c r="A35">
        <v>3940</v>
      </c>
      <c r="B35" s="3" t="s">
        <v>3937</v>
      </c>
      <c r="C35" s="3" t="s">
        <v>8048</v>
      </c>
      <c r="D35" s="6">
        <v>5000</v>
      </c>
      <c r="E35" s="8">
        <v>11</v>
      </c>
      <c r="F35" t="s">
        <v>8220</v>
      </c>
      <c r="G35" t="s">
        <v>8223</v>
      </c>
      <c r="H35" t="s">
        <v>8245</v>
      </c>
      <c r="I35">
        <v>1420199351</v>
      </c>
      <c r="J35">
        <v>1416311351</v>
      </c>
      <c r="K35" s="14">
        <v>41961.492488425924</v>
      </c>
      <c r="L35" s="14">
        <v>42006.492488425924</v>
      </c>
      <c r="M35" t="b">
        <v>0</v>
      </c>
      <c r="N35">
        <v>2</v>
      </c>
      <c r="O35" t="b">
        <v>0</v>
      </c>
      <c r="P35" t="s">
        <v>8269</v>
      </c>
      <c r="Q35" s="10" t="s">
        <v>8315</v>
      </c>
      <c r="R35" t="s">
        <v>8316</v>
      </c>
      <c r="S35">
        <v>0</v>
      </c>
      <c r="T35">
        <v>5.5</v>
      </c>
    </row>
    <row r="36" spans="1:20" ht="232" x14ac:dyDescent="0.35">
      <c r="A36">
        <v>4081</v>
      </c>
      <c r="B36" s="3" t="s">
        <v>4077</v>
      </c>
      <c r="C36" s="3" t="s">
        <v>8184</v>
      </c>
      <c r="D36" s="6">
        <v>2224</v>
      </c>
      <c r="E36" s="8">
        <v>350</v>
      </c>
      <c r="F36" t="s">
        <v>8220</v>
      </c>
      <c r="G36" t="s">
        <v>8223</v>
      </c>
      <c r="H36" t="s">
        <v>8245</v>
      </c>
      <c r="I36">
        <v>1425819425</v>
      </c>
      <c r="J36">
        <v>1423231025</v>
      </c>
      <c r="K36" s="14">
        <v>42041.581307870365</v>
      </c>
      <c r="L36" s="14">
        <v>42071.539641203708</v>
      </c>
      <c r="M36" t="b">
        <v>0</v>
      </c>
      <c r="N36">
        <v>12</v>
      </c>
      <c r="O36" t="b">
        <v>0</v>
      </c>
      <c r="P36" t="s">
        <v>8269</v>
      </c>
      <c r="Q36" s="10" t="s">
        <v>8315</v>
      </c>
      <c r="R36" t="s">
        <v>8316</v>
      </c>
      <c r="S36">
        <v>16</v>
      </c>
      <c r="T36">
        <v>29.17</v>
      </c>
    </row>
    <row r="37" spans="1:20" ht="246.5" x14ac:dyDescent="0.35">
      <c r="A37">
        <v>2901</v>
      </c>
      <c r="B37" s="3" t="s">
        <v>2901</v>
      </c>
      <c r="C37" s="3" t="s">
        <v>7011</v>
      </c>
      <c r="D37" s="6">
        <v>750</v>
      </c>
      <c r="E37" s="8">
        <v>6</v>
      </c>
      <c r="F37" t="s">
        <v>8220</v>
      </c>
      <c r="G37" t="s">
        <v>8223</v>
      </c>
      <c r="H37" t="s">
        <v>8245</v>
      </c>
      <c r="I37">
        <v>1423345339</v>
      </c>
      <c r="J37">
        <v>1418161339</v>
      </c>
      <c r="K37" s="14">
        <v>41982.904386574075</v>
      </c>
      <c r="L37" s="14">
        <v>42042.904386574075</v>
      </c>
      <c r="M37" t="b">
        <v>0</v>
      </c>
      <c r="N37">
        <v>2</v>
      </c>
      <c r="O37" t="b">
        <v>0</v>
      </c>
      <c r="P37" t="s">
        <v>8269</v>
      </c>
      <c r="Q37" s="10" t="s">
        <v>8315</v>
      </c>
      <c r="R37" t="s">
        <v>8316</v>
      </c>
      <c r="S37">
        <v>1</v>
      </c>
      <c r="T37">
        <v>3</v>
      </c>
    </row>
    <row r="38" spans="1:20" ht="246.5" x14ac:dyDescent="0.35">
      <c r="A38">
        <v>3967</v>
      </c>
      <c r="B38" s="3" t="s">
        <v>3964</v>
      </c>
      <c r="C38" s="3" t="s">
        <v>8074</v>
      </c>
      <c r="D38" s="6">
        <v>1700</v>
      </c>
      <c r="E38" s="8">
        <v>410</v>
      </c>
      <c r="F38" t="s">
        <v>8220</v>
      </c>
      <c r="G38" t="s">
        <v>8223</v>
      </c>
      <c r="H38" t="s">
        <v>8245</v>
      </c>
      <c r="I38">
        <v>1488783507</v>
      </c>
      <c r="J38">
        <v>1486191507</v>
      </c>
      <c r="K38" s="14">
        <v>42770.290590277778</v>
      </c>
      <c r="L38" s="14">
        <v>42800.290590277778</v>
      </c>
      <c r="M38" t="b">
        <v>0</v>
      </c>
      <c r="N38">
        <v>10</v>
      </c>
      <c r="O38" t="b">
        <v>0</v>
      </c>
      <c r="P38" t="s">
        <v>8269</v>
      </c>
      <c r="Q38" s="10" t="s">
        <v>8315</v>
      </c>
      <c r="R38" t="s">
        <v>8316</v>
      </c>
      <c r="S38">
        <v>24</v>
      </c>
      <c r="T38">
        <v>41</v>
      </c>
    </row>
    <row r="39" spans="1:20" ht="203" x14ac:dyDescent="0.35">
      <c r="A39">
        <v>3728</v>
      </c>
      <c r="B39" s="3" t="s">
        <v>3725</v>
      </c>
      <c r="C39" s="3" t="s">
        <v>7838</v>
      </c>
      <c r="D39" s="6">
        <v>20000</v>
      </c>
      <c r="E39" s="8">
        <v>1862</v>
      </c>
      <c r="F39" t="s">
        <v>8220</v>
      </c>
      <c r="G39" t="s">
        <v>8223</v>
      </c>
      <c r="H39" t="s">
        <v>8245</v>
      </c>
      <c r="I39">
        <v>1439957176</v>
      </c>
      <c r="J39">
        <v>1437365176</v>
      </c>
      <c r="K39" s="14">
        <v>42205.171018518522</v>
      </c>
      <c r="L39" s="14">
        <v>42235.171018518522</v>
      </c>
      <c r="M39" t="b">
        <v>0</v>
      </c>
      <c r="N39">
        <v>31</v>
      </c>
      <c r="O39" t="b">
        <v>0</v>
      </c>
      <c r="P39" t="s">
        <v>8269</v>
      </c>
      <c r="Q39" s="10" t="s">
        <v>8315</v>
      </c>
      <c r="R39" t="s">
        <v>8316</v>
      </c>
      <c r="S39">
        <v>9</v>
      </c>
      <c r="T39">
        <v>60.06</v>
      </c>
    </row>
    <row r="40" spans="1:20" ht="275.5" x14ac:dyDescent="0.35">
      <c r="A40">
        <v>2868</v>
      </c>
      <c r="B40" s="3" t="s">
        <v>2868</v>
      </c>
      <c r="C40" s="3" t="s">
        <v>6978</v>
      </c>
      <c r="D40" s="6">
        <v>15000</v>
      </c>
      <c r="E40" s="8">
        <v>6301.76</v>
      </c>
      <c r="F40" t="s">
        <v>8220</v>
      </c>
      <c r="G40" t="s">
        <v>8223</v>
      </c>
      <c r="H40" t="s">
        <v>8245</v>
      </c>
      <c r="I40">
        <v>1475697054</v>
      </c>
      <c r="J40">
        <v>1473105054</v>
      </c>
      <c r="K40" s="14">
        <v>42618.827013888891</v>
      </c>
      <c r="L40" s="14">
        <v>42648.827013888891</v>
      </c>
      <c r="M40" t="b">
        <v>0</v>
      </c>
      <c r="N40">
        <v>60</v>
      </c>
      <c r="O40" t="b">
        <v>0</v>
      </c>
      <c r="P40" t="s">
        <v>8269</v>
      </c>
      <c r="Q40" s="10" t="s">
        <v>8315</v>
      </c>
      <c r="R40" t="s">
        <v>8316</v>
      </c>
      <c r="S40">
        <v>42</v>
      </c>
      <c r="T40">
        <v>105.03</v>
      </c>
    </row>
    <row r="41" spans="1:20" ht="203" x14ac:dyDescent="0.35">
      <c r="A41">
        <v>3981</v>
      </c>
      <c r="B41" s="3" t="s">
        <v>3358</v>
      </c>
      <c r="C41" s="3" t="s">
        <v>7469</v>
      </c>
      <c r="D41" s="6">
        <v>30000</v>
      </c>
      <c r="E41" s="8">
        <v>1225</v>
      </c>
      <c r="F41" t="s">
        <v>8220</v>
      </c>
      <c r="G41" t="s">
        <v>8223</v>
      </c>
      <c r="H41" t="s">
        <v>8245</v>
      </c>
      <c r="I41">
        <v>1468729149</v>
      </c>
      <c r="J41">
        <v>1463545149</v>
      </c>
      <c r="K41" s="14">
        <v>42508.179965277777</v>
      </c>
      <c r="L41" s="14">
        <v>42568.179965277777</v>
      </c>
      <c r="M41" t="b">
        <v>0</v>
      </c>
      <c r="N41">
        <v>7</v>
      </c>
      <c r="O41" t="b">
        <v>0</v>
      </c>
      <c r="P41" t="s">
        <v>8269</v>
      </c>
      <c r="Q41" s="10" t="s">
        <v>8315</v>
      </c>
      <c r="R41" t="s">
        <v>8316</v>
      </c>
      <c r="S41">
        <v>4</v>
      </c>
      <c r="T41">
        <v>175</v>
      </c>
    </row>
    <row r="42" spans="1:20" ht="275.5" x14ac:dyDescent="0.35">
      <c r="A42">
        <v>2880</v>
      </c>
      <c r="B42" s="3" t="s">
        <v>2880</v>
      </c>
      <c r="C42" s="3" t="s">
        <v>6990</v>
      </c>
      <c r="D42" s="6">
        <v>12000</v>
      </c>
      <c r="E42" s="8">
        <v>2800</v>
      </c>
      <c r="F42" t="s">
        <v>8220</v>
      </c>
      <c r="G42" t="s">
        <v>8223</v>
      </c>
      <c r="H42" t="s">
        <v>8245</v>
      </c>
      <c r="I42">
        <v>1440090300</v>
      </c>
      <c r="J42">
        <v>1436305452</v>
      </c>
      <c r="K42" s="14">
        <v>42192.905694444446</v>
      </c>
      <c r="L42" s="14">
        <v>42236.711805555555</v>
      </c>
      <c r="M42" t="b">
        <v>0</v>
      </c>
      <c r="N42">
        <v>29</v>
      </c>
      <c r="O42" t="b">
        <v>0</v>
      </c>
      <c r="P42" t="s">
        <v>8269</v>
      </c>
      <c r="Q42" s="10" t="s">
        <v>8315</v>
      </c>
      <c r="R42" t="s">
        <v>8316</v>
      </c>
      <c r="S42">
        <v>23</v>
      </c>
      <c r="T42">
        <v>96.55</v>
      </c>
    </row>
    <row r="43" spans="1:20" ht="101.5" x14ac:dyDescent="0.35">
      <c r="A43">
        <v>3904</v>
      </c>
      <c r="B43" s="3" t="s">
        <v>3901</v>
      </c>
      <c r="C43" s="3" t="s">
        <v>8012</v>
      </c>
      <c r="D43" s="6">
        <v>10000</v>
      </c>
      <c r="E43" s="8">
        <v>3</v>
      </c>
      <c r="F43" t="s">
        <v>8220</v>
      </c>
      <c r="G43" t="s">
        <v>8223</v>
      </c>
      <c r="H43" t="s">
        <v>8245</v>
      </c>
      <c r="I43">
        <v>1429074240</v>
      </c>
      <c r="J43">
        <v>1427866200</v>
      </c>
      <c r="K43" s="14">
        <v>42095.229166666672</v>
      </c>
      <c r="L43" s="14">
        <v>42109.211111111115</v>
      </c>
      <c r="M43" t="b">
        <v>0</v>
      </c>
      <c r="N43">
        <v>2</v>
      </c>
      <c r="O43" t="b">
        <v>0</v>
      </c>
      <c r="P43" t="s">
        <v>8269</v>
      </c>
      <c r="Q43" s="10" t="s">
        <v>8315</v>
      </c>
      <c r="R43" t="s">
        <v>8316</v>
      </c>
      <c r="S43">
        <v>0</v>
      </c>
      <c r="T43">
        <v>1.5</v>
      </c>
    </row>
    <row r="44" spans="1:20" ht="275.5" x14ac:dyDescent="0.35">
      <c r="A44">
        <v>4082</v>
      </c>
      <c r="B44" s="3" t="s">
        <v>4078</v>
      </c>
      <c r="C44" s="3" t="s">
        <v>8185</v>
      </c>
      <c r="D44" s="6">
        <v>150</v>
      </c>
      <c r="E44" s="8">
        <v>3</v>
      </c>
      <c r="F44" t="s">
        <v>8220</v>
      </c>
      <c r="G44" t="s">
        <v>8223</v>
      </c>
      <c r="H44" t="s">
        <v>8245</v>
      </c>
      <c r="I44">
        <v>1447542000</v>
      </c>
      <c r="J44">
        <v>1446179553</v>
      </c>
      <c r="K44" s="14">
        <v>42307.189270833333</v>
      </c>
      <c r="L44" s="14">
        <v>42322.958333333328</v>
      </c>
      <c r="M44" t="b">
        <v>0</v>
      </c>
      <c r="N44">
        <v>2</v>
      </c>
      <c r="O44" t="b">
        <v>0</v>
      </c>
      <c r="P44" t="s">
        <v>8269</v>
      </c>
      <c r="Q44" s="10" t="s">
        <v>8315</v>
      </c>
      <c r="R44" t="s">
        <v>8316</v>
      </c>
      <c r="S44">
        <v>2</v>
      </c>
      <c r="T44">
        <v>1.5</v>
      </c>
    </row>
    <row r="45" spans="1:20" ht="290" x14ac:dyDescent="0.35">
      <c r="A45">
        <v>2900</v>
      </c>
      <c r="B45" s="3" t="s">
        <v>2900</v>
      </c>
      <c r="C45" s="3" t="s">
        <v>7010</v>
      </c>
      <c r="D45" s="6">
        <v>5500</v>
      </c>
      <c r="E45" s="8">
        <v>3405</v>
      </c>
      <c r="F45" t="s">
        <v>8220</v>
      </c>
      <c r="G45" t="s">
        <v>8223</v>
      </c>
      <c r="H45" t="s">
        <v>8245</v>
      </c>
      <c r="I45">
        <v>1407562632</v>
      </c>
      <c r="J45">
        <v>1404970632</v>
      </c>
      <c r="K45" s="14">
        <v>41830.234166666669</v>
      </c>
      <c r="L45" s="14">
        <v>41860.234166666669</v>
      </c>
      <c r="M45" t="b">
        <v>0</v>
      </c>
      <c r="N45">
        <v>7</v>
      </c>
      <c r="O45" t="b">
        <v>0</v>
      </c>
      <c r="P45" t="s">
        <v>8269</v>
      </c>
      <c r="Q45" s="10" t="s">
        <v>8315</v>
      </c>
      <c r="R45" t="s">
        <v>8316</v>
      </c>
      <c r="S45">
        <v>62</v>
      </c>
      <c r="T45">
        <v>486.43</v>
      </c>
    </row>
    <row r="46" spans="1:20" ht="188.5" x14ac:dyDescent="0.35">
      <c r="A46">
        <v>2902</v>
      </c>
      <c r="B46" s="3" t="s">
        <v>2902</v>
      </c>
      <c r="C46" s="3" t="s">
        <v>7012</v>
      </c>
      <c r="D46" s="6">
        <v>150000</v>
      </c>
      <c r="E46" s="8">
        <v>25</v>
      </c>
      <c r="F46" t="s">
        <v>8220</v>
      </c>
      <c r="G46" t="s">
        <v>8223</v>
      </c>
      <c r="H46" t="s">
        <v>8245</v>
      </c>
      <c r="I46">
        <v>1440412396</v>
      </c>
      <c r="J46">
        <v>1437820396</v>
      </c>
      <c r="K46" s="14">
        <v>42210.439768518518</v>
      </c>
      <c r="L46" s="14">
        <v>42240.439768518518</v>
      </c>
      <c r="M46" t="b">
        <v>0</v>
      </c>
      <c r="N46">
        <v>1</v>
      </c>
      <c r="O46" t="b">
        <v>0</v>
      </c>
      <c r="P46" t="s">
        <v>8269</v>
      </c>
      <c r="Q46" s="10" t="s">
        <v>8315</v>
      </c>
      <c r="R46" t="s">
        <v>8316</v>
      </c>
      <c r="S46">
        <v>0</v>
      </c>
      <c r="T46">
        <v>25</v>
      </c>
    </row>
    <row r="47" spans="1:20" ht="246.5" x14ac:dyDescent="0.35">
      <c r="A47">
        <v>4005</v>
      </c>
      <c r="B47" s="3" t="s">
        <v>4001</v>
      </c>
      <c r="C47" s="3" t="s">
        <v>8110</v>
      </c>
      <c r="D47" s="6">
        <v>3000</v>
      </c>
      <c r="E47" s="8">
        <v>40</v>
      </c>
      <c r="F47" t="s">
        <v>8220</v>
      </c>
      <c r="G47" t="s">
        <v>8223</v>
      </c>
      <c r="H47" t="s">
        <v>8245</v>
      </c>
      <c r="I47">
        <v>1413832985</v>
      </c>
      <c r="J47">
        <v>1408648985</v>
      </c>
      <c r="K47" s="14">
        <v>41872.807696759257</v>
      </c>
      <c r="L47" s="14">
        <v>41932.807696759257</v>
      </c>
      <c r="M47" t="b">
        <v>0</v>
      </c>
      <c r="N47">
        <v>2</v>
      </c>
      <c r="O47" t="b">
        <v>0</v>
      </c>
      <c r="P47" t="s">
        <v>8269</v>
      </c>
      <c r="Q47" s="10" t="s">
        <v>8315</v>
      </c>
      <c r="R47" t="s">
        <v>8316</v>
      </c>
      <c r="S47">
        <v>1</v>
      </c>
      <c r="T47">
        <v>20</v>
      </c>
    </row>
    <row r="48" spans="1:20" ht="290" x14ac:dyDescent="0.35">
      <c r="A48">
        <v>3938</v>
      </c>
      <c r="B48" s="3" t="s">
        <v>3935</v>
      </c>
      <c r="C48" s="3" t="s">
        <v>8046</v>
      </c>
      <c r="D48" s="6">
        <v>3255</v>
      </c>
      <c r="E48" s="8">
        <v>397</v>
      </c>
      <c r="F48" t="s">
        <v>8220</v>
      </c>
      <c r="G48" t="s">
        <v>8223</v>
      </c>
      <c r="H48" t="s">
        <v>8245</v>
      </c>
      <c r="I48">
        <v>1435441454</v>
      </c>
      <c r="J48">
        <v>1432763054</v>
      </c>
      <c r="K48" s="14">
        <v>42151.905717592599</v>
      </c>
      <c r="L48" s="14">
        <v>42182.905717592599</v>
      </c>
      <c r="M48" t="b">
        <v>0</v>
      </c>
      <c r="N48">
        <v>5</v>
      </c>
      <c r="O48" t="b">
        <v>0</v>
      </c>
      <c r="P48" t="s">
        <v>8269</v>
      </c>
      <c r="Q48" s="10" t="s">
        <v>8315</v>
      </c>
      <c r="R48" t="s">
        <v>8316</v>
      </c>
      <c r="S48">
        <v>12</v>
      </c>
      <c r="T48">
        <v>79.400000000000006</v>
      </c>
    </row>
    <row r="49" spans="1:20" ht="203" x14ac:dyDescent="0.35">
      <c r="A49">
        <v>3907</v>
      </c>
      <c r="B49" s="3" t="s">
        <v>3904</v>
      </c>
      <c r="C49" s="3" t="s">
        <v>8015</v>
      </c>
      <c r="D49" s="6">
        <v>1000</v>
      </c>
      <c r="E49" s="8">
        <v>153</v>
      </c>
      <c r="F49" t="s">
        <v>8220</v>
      </c>
      <c r="G49" t="s">
        <v>8223</v>
      </c>
      <c r="H49" t="s">
        <v>8245</v>
      </c>
      <c r="I49">
        <v>1414354080</v>
      </c>
      <c r="J49">
        <v>1411587606</v>
      </c>
      <c r="K49" s="14">
        <v>41906.819513888891</v>
      </c>
      <c r="L49" s="14">
        <v>41938.838888888888</v>
      </c>
      <c r="M49" t="b">
        <v>0</v>
      </c>
      <c r="N49">
        <v>4</v>
      </c>
      <c r="O49" t="b">
        <v>0</v>
      </c>
      <c r="P49" t="s">
        <v>8269</v>
      </c>
      <c r="Q49" s="10" t="s">
        <v>8315</v>
      </c>
      <c r="R49" t="s">
        <v>8316</v>
      </c>
      <c r="S49">
        <v>15</v>
      </c>
      <c r="T49">
        <v>38.25</v>
      </c>
    </row>
    <row r="50" spans="1:20" ht="261" x14ac:dyDescent="0.35">
      <c r="A50">
        <v>3945</v>
      </c>
      <c r="B50" s="3" t="s">
        <v>3942</v>
      </c>
      <c r="C50" s="3" t="s">
        <v>8053</v>
      </c>
      <c r="D50" s="6">
        <v>2000</v>
      </c>
      <c r="E50" s="8">
        <v>5</v>
      </c>
      <c r="F50" t="s">
        <v>8220</v>
      </c>
      <c r="G50" t="s">
        <v>8223</v>
      </c>
      <c r="H50" t="s">
        <v>8245</v>
      </c>
      <c r="I50">
        <v>1431717268</v>
      </c>
      <c r="J50">
        <v>1429125268</v>
      </c>
      <c r="K50" s="14">
        <v>42109.801712962959</v>
      </c>
      <c r="L50" s="14">
        <v>42139.801712962959</v>
      </c>
      <c r="M50" t="b">
        <v>0</v>
      </c>
      <c r="N50">
        <v>1</v>
      </c>
      <c r="O50" t="b">
        <v>0</v>
      </c>
      <c r="P50" t="s">
        <v>8269</v>
      </c>
      <c r="Q50" s="10" t="s">
        <v>8315</v>
      </c>
      <c r="R50" t="s">
        <v>8316</v>
      </c>
      <c r="S50">
        <v>0</v>
      </c>
      <c r="T50">
        <v>5</v>
      </c>
    </row>
    <row r="51" spans="1:20" ht="261" x14ac:dyDescent="0.35">
      <c r="A51">
        <v>4086</v>
      </c>
      <c r="B51" s="3" t="s">
        <v>4082</v>
      </c>
      <c r="C51" s="3" t="s">
        <v>8189</v>
      </c>
      <c r="D51" s="6">
        <v>1000</v>
      </c>
      <c r="E51" s="8">
        <v>47</v>
      </c>
      <c r="F51" t="s">
        <v>8220</v>
      </c>
      <c r="G51" t="s">
        <v>8223</v>
      </c>
      <c r="H51" t="s">
        <v>8245</v>
      </c>
      <c r="I51">
        <v>1448078400</v>
      </c>
      <c r="J51">
        <v>1445985299</v>
      </c>
      <c r="K51" s="14">
        <v>42304.940960648149</v>
      </c>
      <c r="L51" s="14">
        <v>42329.166666666672</v>
      </c>
      <c r="M51" t="b">
        <v>0</v>
      </c>
      <c r="N51">
        <v>5</v>
      </c>
      <c r="O51" t="b">
        <v>0</v>
      </c>
      <c r="P51" t="s">
        <v>8269</v>
      </c>
      <c r="Q51" s="10" t="s">
        <v>8315</v>
      </c>
      <c r="R51" t="s">
        <v>8316</v>
      </c>
      <c r="S51">
        <v>5</v>
      </c>
      <c r="T51">
        <v>9.4</v>
      </c>
    </row>
    <row r="52" spans="1:20" ht="261" x14ac:dyDescent="0.35">
      <c r="A52">
        <v>2897</v>
      </c>
      <c r="B52" s="3" t="s">
        <v>2897</v>
      </c>
      <c r="C52" s="3" t="s">
        <v>7007</v>
      </c>
      <c r="D52" s="6">
        <v>12000</v>
      </c>
      <c r="E52" s="8">
        <v>550</v>
      </c>
      <c r="F52" t="s">
        <v>8220</v>
      </c>
      <c r="G52" t="s">
        <v>8223</v>
      </c>
      <c r="H52" t="s">
        <v>8245</v>
      </c>
      <c r="I52">
        <v>1444577345</v>
      </c>
      <c r="J52">
        <v>1441985458</v>
      </c>
      <c r="K52" s="14">
        <v>42258.646504629629</v>
      </c>
      <c r="L52" s="14">
        <v>42288.645196759258</v>
      </c>
      <c r="M52" t="b">
        <v>0</v>
      </c>
      <c r="N52">
        <v>3</v>
      </c>
      <c r="O52" t="b">
        <v>0</v>
      </c>
      <c r="P52" t="s">
        <v>8269</v>
      </c>
      <c r="Q52" s="10" t="s">
        <v>8315</v>
      </c>
      <c r="R52" t="s">
        <v>8316</v>
      </c>
      <c r="S52">
        <v>5</v>
      </c>
      <c r="T52">
        <v>183.33</v>
      </c>
    </row>
    <row r="53" spans="1:20" ht="290" x14ac:dyDescent="0.35">
      <c r="A53">
        <v>3959</v>
      </c>
      <c r="B53" s="3" t="s">
        <v>3956</v>
      </c>
      <c r="C53" s="3" t="s">
        <v>8066</v>
      </c>
      <c r="D53" s="6">
        <v>1200</v>
      </c>
      <c r="E53" s="8">
        <v>292</v>
      </c>
      <c r="F53" t="s">
        <v>8220</v>
      </c>
      <c r="G53" t="s">
        <v>8223</v>
      </c>
      <c r="H53" t="s">
        <v>8245</v>
      </c>
      <c r="I53">
        <v>1411930556</v>
      </c>
      <c r="J53">
        <v>1409338556</v>
      </c>
      <c r="K53" s="14">
        <v>41880.788842592592</v>
      </c>
      <c r="L53" s="14">
        <v>41910.788842592592</v>
      </c>
      <c r="M53" t="b">
        <v>0</v>
      </c>
      <c r="N53">
        <v>12</v>
      </c>
      <c r="O53" t="b">
        <v>0</v>
      </c>
      <c r="P53" t="s">
        <v>8269</v>
      </c>
      <c r="Q53" s="10" t="s">
        <v>8315</v>
      </c>
      <c r="R53" t="s">
        <v>8316</v>
      </c>
      <c r="S53">
        <v>24</v>
      </c>
      <c r="T53">
        <v>24.33</v>
      </c>
    </row>
    <row r="54" spans="1:20" ht="246.5" x14ac:dyDescent="0.35">
      <c r="A54">
        <v>3928</v>
      </c>
      <c r="B54" s="3" t="s">
        <v>3925</v>
      </c>
      <c r="C54" s="3" t="s">
        <v>8036</v>
      </c>
      <c r="D54" s="6">
        <v>5000</v>
      </c>
      <c r="E54" s="8">
        <v>651</v>
      </c>
      <c r="F54" t="s">
        <v>8220</v>
      </c>
      <c r="G54" t="s">
        <v>8223</v>
      </c>
      <c r="H54" t="s">
        <v>8245</v>
      </c>
      <c r="I54">
        <v>1444971540</v>
      </c>
      <c r="J54">
        <v>1442593427</v>
      </c>
      <c r="K54" s="14">
        <v>42265.683182870373</v>
      </c>
      <c r="L54" s="14">
        <v>42293.207638888889</v>
      </c>
      <c r="M54" t="b">
        <v>0</v>
      </c>
      <c r="N54">
        <v>7</v>
      </c>
      <c r="O54" t="b">
        <v>0</v>
      </c>
      <c r="P54" t="s">
        <v>8269</v>
      </c>
      <c r="Q54" s="10" t="s">
        <v>8315</v>
      </c>
      <c r="R54" t="s">
        <v>8316</v>
      </c>
      <c r="S54">
        <v>13</v>
      </c>
      <c r="T54">
        <v>93</v>
      </c>
    </row>
    <row r="55" spans="1:20" ht="261" x14ac:dyDescent="0.35">
      <c r="A55">
        <v>2866</v>
      </c>
      <c r="B55" s="3" t="s">
        <v>2866</v>
      </c>
      <c r="C55" s="3" t="s">
        <v>6976</v>
      </c>
      <c r="D55" s="6">
        <v>5000</v>
      </c>
      <c r="E55" s="8">
        <v>45</v>
      </c>
      <c r="F55" t="s">
        <v>8220</v>
      </c>
      <c r="G55" t="s">
        <v>8223</v>
      </c>
      <c r="H55" t="s">
        <v>8245</v>
      </c>
      <c r="I55">
        <v>1476482400</v>
      </c>
      <c r="J55">
        <v>1473893721</v>
      </c>
      <c r="K55" s="14">
        <v>42627.955104166671</v>
      </c>
      <c r="L55" s="14">
        <v>42657.916666666672</v>
      </c>
      <c r="M55" t="b">
        <v>0</v>
      </c>
      <c r="N55">
        <v>2</v>
      </c>
      <c r="O55" t="b">
        <v>0</v>
      </c>
      <c r="P55" t="s">
        <v>8269</v>
      </c>
      <c r="Q55" s="10" t="s">
        <v>8315</v>
      </c>
      <c r="R55" t="s">
        <v>8316</v>
      </c>
      <c r="S55">
        <v>1</v>
      </c>
      <c r="T55">
        <v>22.5</v>
      </c>
    </row>
    <row r="56" spans="1:20" ht="261" x14ac:dyDescent="0.35">
      <c r="A56">
        <v>4044</v>
      </c>
      <c r="B56" s="3" t="s">
        <v>4040</v>
      </c>
      <c r="C56" s="3" t="s">
        <v>8148</v>
      </c>
      <c r="D56" s="6">
        <v>600</v>
      </c>
      <c r="E56" s="8">
        <v>225</v>
      </c>
      <c r="F56" t="s">
        <v>8220</v>
      </c>
      <c r="G56" t="s">
        <v>8223</v>
      </c>
      <c r="H56" t="s">
        <v>8245</v>
      </c>
      <c r="I56">
        <v>1428642000</v>
      </c>
      <c r="J56">
        <v>1426050982</v>
      </c>
      <c r="K56" s="14">
        <v>42074.219699074078</v>
      </c>
      <c r="L56" s="14">
        <v>42104.208333333328</v>
      </c>
      <c r="M56" t="b">
        <v>0</v>
      </c>
      <c r="N56">
        <v>4</v>
      </c>
      <c r="O56" t="b">
        <v>0</v>
      </c>
      <c r="P56" t="s">
        <v>8269</v>
      </c>
      <c r="Q56" s="10" t="s">
        <v>8315</v>
      </c>
      <c r="R56" t="s">
        <v>8316</v>
      </c>
      <c r="S56">
        <v>38</v>
      </c>
      <c r="T56">
        <v>56.25</v>
      </c>
    </row>
    <row r="57" spans="1:20" ht="261" x14ac:dyDescent="0.35">
      <c r="A57">
        <v>4077</v>
      </c>
      <c r="B57" s="3" t="s">
        <v>4073</v>
      </c>
      <c r="C57" s="3" t="s">
        <v>8180</v>
      </c>
      <c r="D57" s="6">
        <v>15000</v>
      </c>
      <c r="E57" s="8">
        <v>1335</v>
      </c>
      <c r="F57" t="s">
        <v>8220</v>
      </c>
      <c r="G57" t="s">
        <v>8223</v>
      </c>
      <c r="H57" t="s">
        <v>8245</v>
      </c>
      <c r="I57">
        <v>1482339794</v>
      </c>
      <c r="J57">
        <v>1479747794</v>
      </c>
      <c r="K57" s="14">
        <v>42695.7105787037</v>
      </c>
      <c r="L57" s="14">
        <v>42725.7105787037</v>
      </c>
      <c r="M57" t="b">
        <v>0</v>
      </c>
      <c r="N57">
        <v>6</v>
      </c>
      <c r="O57" t="b">
        <v>0</v>
      </c>
      <c r="P57" t="s">
        <v>8269</v>
      </c>
      <c r="Q57" s="10" t="s">
        <v>8315</v>
      </c>
      <c r="R57" t="s">
        <v>8316</v>
      </c>
      <c r="S57">
        <v>9</v>
      </c>
      <c r="T57">
        <v>222.5</v>
      </c>
    </row>
    <row r="58" spans="1:20" ht="232" x14ac:dyDescent="0.35">
      <c r="A58">
        <v>2877</v>
      </c>
      <c r="B58" s="3" t="s">
        <v>2877</v>
      </c>
      <c r="C58" s="3" t="s">
        <v>6987</v>
      </c>
      <c r="D58" s="6">
        <v>6000</v>
      </c>
      <c r="E58" s="8">
        <v>650</v>
      </c>
      <c r="F58" t="s">
        <v>8220</v>
      </c>
      <c r="G58" t="s">
        <v>8223</v>
      </c>
      <c r="H58" t="s">
        <v>8245</v>
      </c>
      <c r="I58">
        <v>1480525200</v>
      </c>
      <c r="J58">
        <v>1477781724</v>
      </c>
      <c r="K58" s="14">
        <v>42672.955138888887</v>
      </c>
      <c r="L58" s="14">
        <v>42704.708333333328</v>
      </c>
      <c r="M58" t="b">
        <v>0</v>
      </c>
      <c r="N58">
        <v>6</v>
      </c>
      <c r="O58" t="b">
        <v>0</v>
      </c>
      <c r="P58" t="s">
        <v>8269</v>
      </c>
      <c r="Q58" s="10" t="s">
        <v>8315</v>
      </c>
      <c r="R58" t="s">
        <v>8316</v>
      </c>
      <c r="S58">
        <v>11</v>
      </c>
      <c r="T58">
        <v>108.33</v>
      </c>
    </row>
    <row r="59" spans="1:20" ht="246.5" x14ac:dyDescent="0.35">
      <c r="A59">
        <v>2847</v>
      </c>
      <c r="B59" s="3" t="s">
        <v>2847</v>
      </c>
      <c r="C59" s="3" t="s">
        <v>6957</v>
      </c>
      <c r="D59" s="6">
        <v>2000</v>
      </c>
      <c r="E59" s="8">
        <v>0</v>
      </c>
      <c r="F59" t="s">
        <v>8220</v>
      </c>
      <c r="G59" t="s">
        <v>8223</v>
      </c>
      <c r="H59" t="s">
        <v>8245</v>
      </c>
      <c r="I59">
        <v>1464031265</v>
      </c>
      <c r="J59">
        <v>1458847265</v>
      </c>
      <c r="K59" s="14">
        <v>42453.806307870371</v>
      </c>
      <c r="L59" s="14">
        <v>42513.806307870371</v>
      </c>
      <c r="M59" t="b">
        <v>0</v>
      </c>
      <c r="N59">
        <v>0</v>
      </c>
      <c r="O59" t="b">
        <v>0</v>
      </c>
      <c r="P59" t="s">
        <v>8269</v>
      </c>
      <c r="Q59" s="10" t="s">
        <v>8315</v>
      </c>
      <c r="R59" t="s">
        <v>8316</v>
      </c>
      <c r="S59">
        <v>0</v>
      </c>
      <c r="T59">
        <v>0</v>
      </c>
    </row>
    <row r="60" spans="1:20" ht="246.5" x14ac:dyDescent="0.35">
      <c r="A60">
        <v>3929</v>
      </c>
      <c r="B60" s="3" t="s">
        <v>3926</v>
      </c>
      <c r="C60" s="3" t="s">
        <v>8037</v>
      </c>
      <c r="D60" s="6">
        <v>20000</v>
      </c>
      <c r="E60" s="8">
        <v>453</v>
      </c>
      <c r="F60" t="s">
        <v>8220</v>
      </c>
      <c r="G60" t="s">
        <v>8223</v>
      </c>
      <c r="H60" t="s">
        <v>8245</v>
      </c>
      <c r="I60">
        <v>1474228265</v>
      </c>
      <c r="J60">
        <v>1471636265</v>
      </c>
      <c r="K60" s="14">
        <v>42601.827141203699</v>
      </c>
      <c r="L60" s="14">
        <v>42631.827141203699</v>
      </c>
      <c r="M60" t="b">
        <v>0</v>
      </c>
      <c r="N60">
        <v>14</v>
      </c>
      <c r="O60" t="b">
        <v>0</v>
      </c>
      <c r="P60" t="s">
        <v>8269</v>
      </c>
      <c r="Q60" s="10" t="s">
        <v>8315</v>
      </c>
      <c r="R60" t="s">
        <v>8316</v>
      </c>
      <c r="S60">
        <v>2</v>
      </c>
      <c r="T60">
        <v>32.36</v>
      </c>
    </row>
    <row r="61" spans="1:20" ht="261" x14ac:dyDescent="0.35">
      <c r="A61">
        <v>2909</v>
      </c>
      <c r="B61" s="3" t="s">
        <v>2909</v>
      </c>
      <c r="C61" s="3" t="s">
        <v>7019</v>
      </c>
      <c r="D61" s="6">
        <v>180000</v>
      </c>
      <c r="E61" s="8">
        <v>20</v>
      </c>
      <c r="F61" t="s">
        <v>8220</v>
      </c>
      <c r="G61" t="s">
        <v>8223</v>
      </c>
      <c r="H61" t="s">
        <v>8245</v>
      </c>
      <c r="I61">
        <v>1416944760</v>
      </c>
      <c r="J61">
        <v>1413527001</v>
      </c>
      <c r="K61" s="14">
        <v>41929.266215277778</v>
      </c>
      <c r="L61" s="14">
        <v>41968.823611111111</v>
      </c>
      <c r="M61" t="b">
        <v>0</v>
      </c>
      <c r="N61">
        <v>1</v>
      </c>
      <c r="O61" t="b">
        <v>0</v>
      </c>
      <c r="P61" t="s">
        <v>8269</v>
      </c>
      <c r="Q61" s="10" t="s">
        <v>8315</v>
      </c>
      <c r="R61" t="s">
        <v>8316</v>
      </c>
      <c r="S61">
        <v>0</v>
      </c>
      <c r="T61">
        <v>20</v>
      </c>
    </row>
    <row r="62" spans="1:20" ht="261" x14ac:dyDescent="0.35">
      <c r="A62">
        <v>3740</v>
      </c>
      <c r="B62" s="3" t="s">
        <v>3737</v>
      </c>
      <c r="C62" s="3" t="s">
        <v>7850</v>
      </c>
      <c r="D62" s="6">
        <v>2000</v>
      </c>
      <c r="E62" s="8">
        <v>358</v>
      </c>
      <c r="F62" t="s">
        <v>8220</v>
      </c>
      <c r="G62" t="s">
        <v>8223</v>
      </c>
      <c r="H62" t="s">
        <v>8245</v>
      </c>
      <c r="I62">
        <v>1407808438</v>
      </c>
      <c r="J62">
        <v>1405217355</v>
      </c>
      <c r="K62" s="14">
        <v>41833.089756944442</v>
      </c>
      <c r="L62" s="14">
        <v>41863.079143518517</v>
      </c>
      <c r="M62" t="b">
        <v>0</v>
      </c>
      <c r="N62">
        <v>14</v>
      </c>
      <c r="O62" t="b">
        <v>0</v>
      </c>
      <c r="P62" t="s">
        <v>8269</v>
      </c>
      <c r="Q62" s="10" t="s">
        <v>8315</v>
      </c>
      <c r="R62" t="s">
        <v>8316</v>
      </c>
      <c r="S62">
        <v>18</v>
      </c>
      <c r="T62">
        <v>25.57</v>
      </c>
    </row>
    <row r="63" spans="1:20" ht="246.5" x14ac:dyDescent="0.35">
      <c r="A63">
        <v>4106</v>
      </c>
      <c r="B63" s="3" t="s">
        <v>4102</v>
      </c>
      <c r="C63" s="3" t="s">
        <v>8209</v>
      </c>
      <c r="D63" s="6">
        <v>5000</v>
      </c>
      <c r="E63" s="8">
        <v>3530</v>
      </c>
      <c r="F63" t="s">
        <v>8220</v>
      </c>
      <c r="G63" t="s">
        <v>8223</v>
      </c>
      <c r="H63" t="s">
        <v>8245</v>
      </c>
      <c r="I63">
        <v>1427936400</v>
      </c>
      <c r="J63">
        <v>1424221866</v>
      </c>
      <c r="K63" s="14">
        <v>42053.049375000002</v>
      </c>
      <c r="L63" s="14">
        <v>42096.041666666672</v>
      </c>
      <c r="M63" t="b">
        <v>0</v>
      </c>
      <c r="N63">
        <v>33</v>
      </c>
      <c r="O63" t="b">
        <v>0</v>
      </c>
      <c r="P63" t="s">
        <v>8269</v>
      </c>
      <c r="Q63" s="10" t="s">
        <v>8315</v>
      </c>
      <c r="R63" t="s">
        <v>8316</v>
      </c>
      <c r="S63">
        <v>71</v>
      </c>
      <c r="T63">
        <v>106.97</v>
      </c>
    </row>
    <row r="64" spans="1:20" ht="261" x14ac:dyDescent="0.35">
      <c r="A64">
        <v>3901</v>
      </c>
      <c r="B64" s="3" t="s">
        <v>3898</v>
      </c>
      <c r="C64" s="3" t="s">
        <v>8009</v>
      </c>
      <c r="D64" s="6">
        <v>3000</v>
      </c>
      <c r="E64" s="8">
        <v>25</v>
      </c>
      <c r="F64" t="s">
        <v>8220</v>
      </c>
      <c r="G64" t="s">
        <v>8223</v>
      </c>
      <c r="H64" t="s">
        <v>8245</v>
      </c>
      <c r="I64">
        <v>1450554599</v>
      </c>
      <c r="J64">
        <v>1447098599</v>
      </c>
      <c r="K64" s="14">
        <v>42317.826377314821</v>
      </c>
      <c r="L64" s="14">
        <v>42357.826377314821</v>
      </c>
      <c r="M64" t="b">
        <v>0</v>
      </c>
      <c r="N64">
        <v>1</v>
      </c>
      <c r="O64" t="b">
        <v>0</v>
      </c>
      <c r="P64" t="s">
        <v>8269</v>
      </c>
      <c r="Q64" s="10" t="s">
        <v>8315</v>
      </c>
      <c r="R64" t="s">
        <v>8316</v>
      </c>
      <c r="S64">
        <v>1</v>
      </c>
      <c r="T64">
        <v>25</v>
      </c>
    </row>
    <row r="65" spans="1:20" ht="246.5" x14ac:dyDescent="0.35">
      <c r="A65">
        <v>4083</v>
      </c>
      <c r="B65" s="3" t="s">
        <v>4079</v>
      </c>
      <c r="C65" s="3" t="s">
        <v>8186</v>
      </c>
      <c r="D65" s="6">
        <v>3500</v>
      </c>
      <c r="E65" s="8">
        <v>759</v>
      </c>
      <c r="F65" t="s">
        <v>8220</v>
      </c>
      <c r="G65" t="s">
        <v>8223</v>
      </c>
      <c r="H65" t="s">
        <v>8245</v>
      </c>
      <c r="I65">
        <v>1452795416</v>
      </c>
      <c r="J65">
        <v>1450203416</v>
      </c>
      <c r="K65" s="14">
        <v>42353.761759259258</v>
      </c>
      <c r="L65" s="14">
        <v>42383.761759259258</v>
      </c>
      <c r="M65" t="b">
        <v>0</v>
      </c>
      <c r="N65">
        <v>6</v>
      </c>
      <c r="O65" t="b">
        <v>0</v>
      </c>
      <c r="P65" t="s">
        <v>8269</v>
      </c>
      <c r="Q65" s="10" t="s">
        <v>8315</v>
      </c>
      <c r="R65" t="s">
        <v>8316</v>
      </c>
      <c r="S65">
        <v>22</v>
      </c>
      <c r="T65">
        <v>126.5</v>
      </c>
    </row>
    <row r="66" spans="1:20" ht="188.5" x14ac:dyDescent="0.35">
      <c r="A66">
        <v>4039</v>
      </c>
      <c r="B66" s="3" t="s">
        <v>4035</v>
      </c>
      <c r="C66" s="3" t="s">
        <v>8143</v>
      </c>
      <c r="D66" s="6">
        <v>500</v>
      </c>
      <c r="E66" s="8">
        <v>300</v>
      </c>
      <c r="F66" t="s">
        <v>8220</v>
      </c>
      <c r="G66" t="s">
        <v>8223</v>
      </c>
      <c r="H66" t="s">
        <v>8245</v>
      </c>
      <c r="I66">
        <v>1448949540</v>
      </c>
      <c r="J66">
        <v>1446048367</v>
      </c>
      <c r="K66" s="14">
        <v>42305.670914351853</v>
      </c>
      <c r="L66" s="14">
        <v>42339.249305555553</v>
      </c>
      <c r="M66" t="b">
        <v>0</v>
      </c>
      <c r="N66">
        <v>5</v>
      </c>
      <c r="O66" t="b">
        <v>0</v>
      </c>
      <c r="P66" t="s">
        <v>8269</v>
      </c>
      <c r="Q66" s="10" t="s">
        <v>8315</v>
      </c>
      <c r="R66" t="s">
        <v>8316</v>
      </c>
      <c r="S66">
        <v>60</v>
      </c>
      <c r="T66">
        <v>60</v>
      </c>
    </row>
    <row r="67" spans="1:20" ht="203" x14ac:dyDescent="0.35">
      <c r="A67">
        <v>2905</v>
      </c>
      <c r="B67" s="3" t="s">
        <v>2905</v>
      </c>
      <c r="C67" s="3" t="s">
        <v>7015</v>
      </c>
      <c r="D67" s="6">
        <v>3500</v>
      </c>
      <c r="E67" s="8">
        <v>622</v>
      </c>
      <c r="F67" t="s">
        <v>8220</v>
      </c>
      <c r="G67" t="s">
        <v>8223</v>
      </c>
      <c r="H67" t="s">
        <v>8245</v>
      </c>
      <c r="I67">
        <v>1473211313</v>
      </c>
      <c r="J67">
        <v>1472001713</v>
      </c>
      <c r="K67" s="14">
        <v>42606.056863425925</v>
      </c>
      <c r="L67" s="14">
        <v>42620.056863425925</v>
      </c>
      <c r="M67" t="b">
        <v>0</v>
      </c>
      <c r="N67">
        <v>17</v>
      </c>
      <c r="O67" t="b">
        <v>0</v>
      </c>
      <c r="P67" t="s">
        <v>8269</v>
      </c>
      <c r="Q67" s="10" t="s">
        <v>8315</v>
      </c>
      <c r="R67" t="s">
        <v>8316</v>
      </c>
      <c r="S67">
        <v>18</v>
      </c>
      <c r="T67">
        <v>36.590000000000003</v>
      </c>
    </row>
    <row r="68" spans="1:20" ht="275.5" x14ac:dyDescent="0.35">
      <c r="A68">
        <v>4066</v>
      </c>
      <c r="B68" s="3" t="s">
        <v>4062</v>
      </c>
      <c r="C68" s="3" t="s">
        <v>8170</v>
      </c>
      <c r="D68" s="6">
        <v>15000</v>
      </c>
      <c r="E68" s="8">
        <v>25</v>
      </c>
      <c r="F68" t="s">
        <v>8220</v>
      </c>
      <c r="G68" t="s">
        <v>8223</v>
      </c>
      <c r="H68" t="s">
        <v>8245</v>
      </c>
      <c r="I68">
        <v>1463619388</v>
      </c>
      <c r="J68">
        <v>1461027388</v>
      </c>
      <c r="K68" s="14">
        <v>42479.039212962962</v>
      </c>
      <c r="L68" s="14">
        <v>42509.039212962962</v>
      </c>
      <c r="M68" t="b">
        <v>0</v>
      </c>
      <c r="N68">
        <v>1</v>
      </c>
      <c r="O68" t="b">
        <v>0</v>
      </c>
      <c r="P68" t="s">
        <v>8269</v>
      </c>
      <c r="Q68" s="10" t="s">
        <v>8315</v>
      </c>
      <c r="R68" t="s">
        <v>8316</v>
      </c>
      <c r="S68">
        <v>0</v>
      </c>
      <c r="T68">
        <v>25</v>
      </c>
    </row>
    <row r="69" spans="1:20" ht="174" x14ac:dyDescent="0.35">
      <c r="A69">
        <v>3743</v>
      </c>
      <c r="B69" s="3" t="s">
        <v>3740</v>
      </c>
      <c r="C69" s="3" t="s">
        <v>7853</v>
      </c>
      <c r="D69" s="6">
        <v>2200</v>
      </c>
      <c r="E69" s="8">
        <v>0</v>
      </c>
      <c r="F69" t="s">
        <v>8220</v>
      </c>
      <c r="G69" t="s">
        <v>8223</v>
      </c>
      <c r="H69" t="s">
        <v>8245</v>
      </c>
      <c r="I69">
        <v>1404406964</v>
      </c>
      <c r="J69">
        <v>1401814964</v>
      </c>
      <c r="K69" s="14">
        <v>41793.710231481484</v>
      </c>
      <c r="L69" s="14">
        <v>41823.710231481484</v>
      </c>
      <c r="M69" t="b">
        <v>0</v>
      </c>
      <c r="N69">
        <v>0</v>
      </c>
      <c r="O69" t="b">
        <v>0</v>
      </c>
      <c r="P69" t="s">
        <v>8269</v>
      </c>
      <c r="Q69" s="10" t="s">
        <v>8315</v>
      </c>
      <c r="R69" t="s">
        <v>8316</v>
      </c>
      <c r="S69">
        <v>0</v>
      </c>
      <c r="T69">
        <v>0</v>
      </c>
    </row>
    <row r="70" spans="1:20" ht="159.5" x14ac:dyDescent="0.35">
      <c r="A70">
        <v>3946</v>
      </c>
      <c r="B70" s="3" t="s">
        <v>3943</v>
      </c>
      <c r="C70" s="3" t="s">
        <v>8054</v>
      </c>
      <c r="D70" s="6">
        <v>6000</v>
      </c>
      <c r="E70" s="8">
        <v>195</v>
      </c>
      <c r="F70" t="s">
        <v>8220</v>
      </c>
      <c r="G70" t="s">
        <v>8223</v>
      </c>
      <c r="H70" t="s">
        <v>8245</v>
      </c>
      <c r="I70">
        <v>1425110400</v>
      </c>
      <c r="J70">
        <v>1422388822</v>
      </c>
      <c r="K70" s="14">
        <v>42031.833587962959</v>
      </c>
      <c r="L70" s="14">
        <v>42063.333333333328</v>
      </c>
      <c r="M70" t="b">
        <v>0</v>
      </c>
      <c r="N70">
        <v>5</v>
      </c>
      <c r="O70" t="b">
        <v>0</v>
      </c>
      <c r="P70" t="s">
        <v>8269</v>
      </c>
      <c r="Q70" s="10" t="s">
        <v>8315</v>
      </c>
      <c r="R70" t="s">
        <v>8316</v>
      </c>
      <c r="S70">
        <v>3</v>
      </c>
      <c r="T70">
        <v>39</v>
      </c>
    </row>
    <row r="71" spans="1:20" ht="246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s="14">
        <v>42245.234340277777</v>
      </c>
      <c r="L71" s="14">
        <v>42263.234340277777</v>
      </c>
      <c r="M71" t="b">
        <v>0</v>
      </c>
      <c r="N71">
        <v>9</v>
      </c>
      <c r="O71" t="b">
        <v>0</v>
      </c>
      <c r="P71" t="s">
        <v>8269</v>
      </c>
      <c r="Q71" s="10" t="s">
        <v>8315</v>
      </c>
      <c r="R71" t="s">
        <v>8316</v>
      </c>
      <c r="S71">
        <v>22</v>
      </c>
      <c r="T71">
        <v>48.56</v>
      </c>
    </row>
    <row r="72" spans="1:20" ht="261" x14ac:dyDescent="0.35">
      <c r="A72">
        <v>3936</v>
      </c>
      <c r="B72" s="3" t="s">
        <v>3933</v>
      </c>
      <c r="C72" s="3" t="s">
        <v>8044</v>
      </c>
      <c r="D72" s="6">
        <v>20000</v>
      </c>
      <c r="E72" s="8">
        <v>0</v>
      </c>
      <c r="F72" t="s">
        <v>8220</v>
      </c>
      <c r="G72" t="s">
        <v>8223</v>
      </c>
      <c r="H72" t="s">
        <v>8245</v>
      </c>
      <c r="I72">
        <v>1480576720</v>
      </c>
      <c r="J72">
        <v>1477981120</v>
      </c>
      <c r="K72" s="14">
        <v>42675.262962962966</v>
      </c>
      <c r="L72" s="14">
        <v>42705.304629629631</v>
      </c>
      <c r="M72" t="b">
        <v>0</v>
      </c>
      <c r="N72">
        <v>0</v>
      </c>
      <c r="O72" t="b">
        <v>0</v>
      </c>
      <c r="P72" t="s">
        <v>8269</v>
      </c>
      <c r="Q72" s="10" t="s">
        <v>8315</v>
      </c>
      <c r="R72" t="s">
        <v>8316</v>
      </c>
      <c r="S72">
        <v>0</v>
      </c>
      <c r="T72">
        <v>0</v>
      </c>
    </row>
    <row r="73" spans="1:20" ht="217.5" x14ac:dyDescent="0.35">
      <c r="A73">
        <v>3942</v>
      </c>
      <c r="B73" s="3" t="s">
        <v>3939</v>
      </c>
      <c r="C73" s="3" t="s">
        <v>8050</v>
      </c>
      <c r="D73" s="6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1434490914</v>
      </c>
      <c r="J73">
        <v>1429306914</v>
      </c>
      <c r="K73" s="14">
        <v>42111.904097222221</v>
      </c>
      <c r="L73" s="14">
        <v>42171.904097222221</v>
      </c>
      <c r="M73" t="b">
        <v>0</v>
      </c>
      <c r="N73">
        <v>0</v>
      </c>
      <c r="O73" t="b">
        <v>0</v>
      </c>
      <c r="P73" t="s">
        <v>8269</v>
      </c>
      <c r="Q73" s="10" t="s">
        <v>8315</v>
      </c>
      <c r="R73" t="s">
        <v>8316</v>
      </c>
      <c r="S73">
        <v>0</v>
      </c>
      <c r="T73">
        <v>0</v>
      </c>
    </row>
    <row r="74" spans="1:20" ht="275.5" x14ac:dyDescent="0.35">
      <c r="A74">
        <v>2863</v>
      </c>
      <c r="B74" s="3" t="s">
        <v>2863</v>
      </c>
      <c r="C74" s="3" t="s">
        <v>6973</v>
      </c>
      <c r="D74" s="6">
        <v>50000</v>
      </c>
      <c r="E74" s="8">
        <v>20</v>
      </c>
      <c r="F74" t="s">
        <v>8220</v>
      </c>
      <c r="G74" t="s">
        <v>8223</v>
      </c>
      <c r="H74" t="s">
        <v>8245</v>
      </c>
      <c r="I74">
        <v>1410279123</v>
      </c>
      <c r="J74">
        <v>1405095123</v>
      </c>
      <c r="K74" s="14">
        <v>41831.675034722226</v>
      </c>
      <c r="L74" s="14">
        <v>41891.675034722226</v>
      </c>
      <c r="M74" t="b">
        <v>0</v>
      </c>
      <c r="N74">
        <v>1</v>
      </c>
      <c r="O74" t="b">
        <v>0</v>
      </c>
      <c r="P74" t="s">
        <v>8269</v>
      </c>
      <c r="Q74" s="10" t="s">
        <v>8315</v>
      </c>
      <c r="R74" t="s">
        <v>8316</v>
      </c>
      <c r="S74">
        <v>0</v>
      </c>
      <c r="T74">
        <v>20</v>
      </c>
    </row>
    <row r="75" spans="1:20" ht="246.5" x14ac:dyDescent="0.35">
      <c r="A75">
        <v>2912</v>
      </c>
      <c r="B75" s="3" t="s">
        <v>2912</v>
      </c>
      <c r="C75" s="3" t="s">
        <v>7022</v>
      </c>
      <c r="D75" s="6">
        <v>14440</v>
      </c>
      <c r="E75" s="8">
        <v>2030</v>
      </c>
      <c r="F75" t="s">
        <v>8220</v>
      </c>
      <c r="G75" t="s">
        <v>8223</v>
      </c>
      <c r="H75" t="s">
        <v>8245</v>
      </c>
      <c r="I75">
        <v>1452827374</v>
      </c>
      <c r="J75">
        <v>1450235374</v>
      </c>
      <c r="K75" s="14">
        <v>42354.131643518514</v>
      </c>
      <c r="L75" s="14">
        <v>42384.131643518514</v>
      </c>
      <c r="M75" t="b">
        <v>0</v>
      </c>
      <c r="N75">
        <v>26</v>
      </c>
      <c r="O75" t="b">
        <v>0</v>
      </c>
      <c r="P75" t="s">
        <v>8269</v>
      </c>
      <c r="Q75" s="10" t="s">
        <v>8315</v>
      </c>
      <c r="R75" t="s">
        <v>8316</v>
      </c>
      <c r="S75">
        <v>14</v>
      </c>
      <c r="T75">
        <v>78.08</v>
      </c>
    </row>
    <row r="76" spans="1:20" ht="261" x14ac:dyDescent="0.35">
      <c r="A76">
        <v>3937</v>
      </c>
      <c r="B76" s="3" t="s">
        <v>3934</v>
      </c>
      <c r="C76" s="3" t="s">
        <v>8045</v>
      </c>
      <c r="D76" s="6">
        <v>2885</v>
      </c>
      <c r="E76" s="8">
        <v>2485</v>
      </c>
      <c r="F76" t="s">
        <v>8220</v>
      </c>
      <c r="G76" t="s">
        <v>8223</v>
      </c>
      <c r="H76" t="s">
        <v>8245</v>
      </c>
      <c r="I76">
        <v>1468249760</v>
      </c>
      <c r="J76">
        <v>1465830560</v>
      </c>
      <c r="K76" s="14">
        <v>42534.631481481483</v>
      </c>
      <c r="L76" s="14">
        <v>42562.631481481483</v>
      </c>
      <c r="M76" t="b">
        <v>0</v>
      </c>
      <c r="N76">
        <v>10</v>
      </c>
      <c r="O76" t="b">
        <v>0</v>
      </c>
      <c r="P76" t="s">
        <v>8269</v>
      </c>
      <c r="Q76" s="10" t="s">
        <v>8315</v>
      </c>
      <c r="R76" t="s">
        <v>8316</v>
      </c>
      <c r="S76">
        <v>86</v>
      </c>
      <c r="T76">
        <v>248.5</v>
      </c>
    </row>
    <row r="77" spans="1:20" ht="261" x14ac:dyDescent="0.35">
      <c r="A77">
        <v>3955</v>
      </c>
      <c r="B77" s="3" t="s">
        <v>3952</v>
      </c>
      <c r="C77" s="3" t="s">
        <v>8062</v>
      </c>
      <c r="D77" s="6">
        <v>1750</v>
      </c>
      <c r="E77" s="8">
        <v>425</v>
      </c>
      <c r="F77" t="s">
        <v>8220</v>
      </c>
      <c r="G77" t="s">
        <v>8223</v>
      </c>
      <c r="H77" t="s">
        <v>8245</v>
      </c>
      <c r="I77">
        <v>1448745741</v>
      </c>
      <c r="J77">
        <v>1446150141</v>
      </c>
      <c r="K77" s="14">
        <v>42306.848854166667</v>
      </c>
      <c r="L77" s="14">
        <v>42336.890520833331</v>
      </c>
      <c r="M77" t="b">
        <v>0</v>
      </c>
      <c r="N77">
        <v>8</v>
      </c>
      <c r="O77" t="b">
        <v>0</v>
      </c>
      <c r="P77" t="s">
        <v>8269</v>
      </c>
      <c r="Q77" s="10" t="s">
        <v>8315</v>
      </c>
      <c r="R77" t="s">
        <v>8316</v>
      </c>
      <c r="S77">
        <v>24</v>
      </c>
      <c r="T77">
        <v>53.13</v>
      </c>
    </row>
    <row r="78" spans="1:20" ht="116" x14ac:dyDescent="0.35">
      <c r="A78">
        <v>3988</v>
      </c>
      <c r="B78" s="3" t="s">
        <v>3984</v>
      </c>
      <c r="C78" s="3" t="s">
        <v>8094</v>
      </c>
      <c r="D78" s="6">
        <v>1500</v>
      </c>
      <c r="E78" s="8">
        <v>32</v>
      </c>
      <c r="F78" t="s">
        <v>8220</v>
      </c>
      <c r="G78" t="s">
        <v>8223</v>
      </c>
      <c r="H78" t="s">
        <v>8245</v>
      </c>
      <c r="I78">
        <v>1440813413</v>
      </c>
      <c r="J78">
        <v>1439517413</v>
      </c>
      <c r="K78" s="14">
        <v>42230.08116898148</v>
      </c>
      <c r="L78" s="14">
        <v>42245.08116898148</v>
      </c>
      <c r="M78" t="b">
        <v>0</v>
      </c>
      <c r="N78">
        <v>4</v>
      </c>
      <c r="O78" t="b">
        <v>0</v>
      </c>
      <c r="P78" t="s">
        <v>8269</v>
      </c>
      <c r="Q78" s="10" t="s">
        <v>8315</v>
      </c>
      <c r="R78" t="s">
        <v>8316</v>
      </c>
      <c r="S78">
        <v>2</v>
      </c>
      <c r="T78">
        <v>8</v>
      </c>
    </row>
    <row r="79" spans="1:20" ht="261" x14ac:dyDescent="0.35">
      <c r="A79">
        <v>3978</v>
      </c>
      <c r="B79" s="3" t="s">
        <v>3975</v>
      </c>
      <c r="C79" s="3" t="s">
        <v>8085</v>
      </c>
      <c r="D79" s="6">
        <v>2000</v>
      </c>
      <c r="E79" s="8">
        <v>214</v>
      </c>
      <c r="F79" t="s">
        <v>8220</v>
      </c>
      <c r="G79" t="s">
        <v>8223</v>
      </c>
      <c r="H79" t="s">
        <v>8245</v>
      </c>
      <c r="I79">
        <v>1422717953</v>
      </c>
      <c r="J79">
        <v>1417533953</v>
      </c>
      <c r="K79" s="14">
        <v>41975.642974537041</v>
      </c>
      <c r="L79" s="14">
        <v>42035.642974537041</v>
      </c>
      <c r="M79" t="b">
        <v>0</v>
      </c>
      <c r="N79">
        <v>8</v>
      </c>
      <c r="O79" t="b">
        <v>0</v>
      </c>
      <c r="P79" t="s">
        <v>8269</v>
      </c>
      <c r="Q79" s="10" t="s">
        <v>8315</v>
      </c>
      <c r="R79" t="s">
        <v>8316</v>
      </c>
      <c r="S79">
        <v>11</v>
      </c>
      <c r="T79">
        <v>26.75</v>
      </c>
    </row>
    <row r="80" spans="1:20" ht="203" x14ac:dyDescent="0.35">
      <c r="A80">
        <v>4023</v>
      </c>
      <c r="B80" s="3" t="s">
        <v>4019</v>
      </c>
      <c r="C80" s="3" t="s">
        <v>8128</v>
      </c>
      <c r="D80" s="6">
        <v>7000</v>
      </c>
      <c r="E80" s="8">
        <v>0</v>
      </c>
      <c r="F80" t="s">
        <v>8220</v>
      </c>
      <c r="G80" t="s">
        <v>8223</v>
      </c>
      <c r="H80" t="s">
        <v>8245</v>
      </c>
      <c r="I80">
        <v>1458860363</v>
      </c>
      <c r="J80">
        <v>1454975963</v>
      </c>
      <c r="K80" s="14">
        <v>42408.999571759254</v>
      </c>
      <c r="L80" s="14">
        <v>42453.957905092597</v>
      </c>
      <c r="M80" t="b">
        <v>0</v>
      </c>
      <c r="N80">
        <v>0</v>
      </c>
      <c r="O80" t="b">
        <v>0</v>
      </c>
      <c r="P80" t="s">
        <v>8269</v>
      </c>
      <c r="Q80" s="10" t="s">
        <v>8315</v>
      </c>
      <c r="R80" t="s">
        <v>8316</v>
      </c>
      <c r="S80">
        <v>0</v>
      </c>
      <c r="T80">
        <v>0</v>
      </c>
    </row>
    <row r="81" spans="1:20" ht="188.5" x14ac:dyDescent="0.35">
      <c r="A81">
        <v>3998</v>
      </c>
      <c r="B81" s="3" t="s">
        <v>3994</v>
      </c>
      <c r="C81" s="3" t="s">
        <v>8104</v>
      </c>
      <c r="D81" s="6">
        <v>1250</v>
      </c>
      <c r="E81" s="8">
        <v>715</v>
      </c>
      <c r="F81" t="s">
        <v>8220</v>
      </c>
      <c r="G81" t="s">
        <v>8223</v>
      </c>
      <c r="H81" t="s">
        <v>8245</v>
      </c>
      <c r="I81">
        <v>1427580426</v>
      </c>
      <c r="J81">
        <v>1424992026</v>
      </c>
      <c r="K81" s="14">
        <v>42061.963263888887</v>
      </c>
      <c r="L81" s="14">
        <v>42091.921597222223</v>
      </c>
      <c r="M81" t="b">
        <v>0</v>
      </c>
      <c r="N81">
        <v>12</v>
      </c>
      <c r="O81" t="b">
        <v>0</v>
      </c>
      <c r="P81" t="s">
        <v>8269</v>
      </c>
      <c r="Q81" s="10" t="s">
        <v>8315</v>
      </c>
      <c r="R81" t="s">
        <v>8316</v>
      </c>
      <c r="S81">
        <v>57</v>
      </c>
      <c r="T81">
        <v>59.58</v>
      </c>
    </row>
    <row r="82" spans="1:20" ht="232" x14ac:dyDescent="0.35">
      <c r="A82">
        <v>2852</v>
      </c>
      <c r="B82" s="3" t="s">
        <v>2852</v>
      </c>
      <c r="C82" s="3" t="s">
        <v>6962</v>
      </c>
      <c r="D82" s="6">
        <v>5000</v>
      </c>
      <c r="E82" s="8">
        <v>95</v>
      </c>
      <c r="F82" t="s">
        <v>8220</v>
      </c>
      <c r="G82" t="s">
        <v>8223</v>
      </c>
      <c r="H82" t="s">
        <v>8245</v>
      </c>
      <c r="I82">
        <v>1403312703</v>
      </c>
      <c r="J82">
        <v>1400720703</v>
      </c>
      <c r="K82" s="14">
        <v>41781.045173611114</v>
      </c>
      <c r="L82" s="14">
        <v>41811.045173611114</v>
      </c>
      <c r="M82" t="b">
        <v>0</v>
      </c>
      <c r="N82">
        <v>6</v>
      </c>
      <c r="O82" t="b">
        <v>0</v>
      </c>
      <c r="P82" t="s">
        <v>8269</v>
      </c>
      <c r="Q82" s="10" t="s">
        <v>8315</v>
      </c>
      <c r="R82" t="s">
        <v>8316</v>
      </c>
      <c r="S82">
        <v>2</v>
      </c>
      <c r="T82">
        <v>15.83</v>
      </c>
    </row>
    <row r="83" spans="1:20" ht="275.5" x14ac:dyDescent="0.35">
      <c r="A83">
        <v>2865</v>
      </c>
      <c r="B83" s="3" t="s">
        <v>2865</v>
      </c>
      <c r="C83" s="3" t="s">
        <v>6975</v>
      </c>
      <c r="D83" s="6">
        <v>2888</v>
      </c>
      <c r="E83" s="8">
        <v>0</v>
      </c>
      <c r="F83" t="s">
        <v>8220</v>
      </c>
      <c r="G83" t="s">
        <v>8223</v>
      </c>
      <c r="H83" t="s">
        <v>8245</v>
      </c>
      <c r="I83">
        <v>1420512259</v>
      </c>
      <c r="J83">
        <v>1415328259</v>
      </c>
      <c r="K83" s="14">
        <v>41950.114108796297</v>
      </c>
      <c r="L83" s="14">
        <v>42010.114108796297</v>
      </c>
      <c r="M83" t="b">
        <v>0</v>
      </c>
      <c r="N83">
        <v>0</v>
      </c>
      <c r="O83" t="b">
        <v>0</v>
      </c>
      <c r="P83" t="s">
        <v>8269</v>
      </c>
      <c r="Q83" s="10" t="s">
        <v>8315</v>
      </c>
      <c r="R83" t="s">
        <v>8316</v>
      </c>
      <c r="S83">
        <v>0</v>
      </c>
      <c r="T83">
        <v>0</v>
      </c>
    </row>
    <row r="84" spans="1:20" ht="275.5" x14ac:dyDescent="0.35">
      <c r="A84">
        <v>3965</v>
      </c>
      <c r="B84" s="3" t="s">
        <v>3962</v>
      </c>
      <c r="C84" s="3" t="s">
        <v>8072</v>
      </c>
      <c r="D84" s="6">
        <v>2000</v>
      </c>
      <c r="E84" s="8">
        <v>285</v>
      </c>
      <c r="F84" t="s">
        <v>8220</v>
      </c>
      <c r="G84" t="s">
        <v>8223</v>
      </c>
      <c r="H84" t="s">
        <v>8245</v>
      </c>
      <c r="I84">
        <v>1460608780</v>
      </c>
      <c r="J84">
        <v>1455428380</v>
      </c>
      <c r="K84" s="14">
        <v>42414.235879629632</v>
      </c>
      <c r="L84" s="14">
        <v>42474.194212962961</v>
      </c>
      <c r="M84" t="b">
        <v>0</v>
      </c>
      <c r="N84">
        <v>4</v>
      </c>
      <c r="O84" t="b">
        <v>0</v>
      </c>
      <c r="P84" t="s">
        <v>8269</v>
      </c>
      <c r="Q84" s="10" t="s">
        <v>8315</v>
      </c>
      <c r="R84" t="s">
        <v>8316</v>
      </c>
      <c r="S84">
        <v>14</v>
      </c>
      <c r="T84">
        <v>71.25</v>
      </c>
    </row>
    <row r="85" spans="1:20" ht="261" x14ac:dyDescent="0.35">
      <c r="A85">
        <v>2898</v>
      </c>
      <c r="B85" s="3" t="s">
        <v>2898</v>
      </c>
      <c r="C85" s="3" t="s">
        <v>7008</v>
      </c>
      <c r="D85" s="6">
        <v>7500</v>
      </c>
      <c r="E85" s="8">
        <v>316</v>
      </c>
      <c r="F85" t="s">
        <v>8220</v>
      </c>
      <c r="G85" t="s">
        <v>8223</v>
      </c>
      <c r="H85" t="s">
        <v>8245</v>
      </c>
      <c r="I85">
        <v>1446307053</v>
      </c>
      <c r="J85">
        <v>1443715053</v>
      </c>
      <c r="K85" s="14">
        <v>42278.664965277778</v>
      </c>
      <c r="L85" s="14">
        <v>42308.664965277778</v>
      </c>
      <c r="M85" t="b">
        <v>0</v>
      </c>
      <c r="N85">
        <v>12</v>
      </c>
      <c r="O85" t="b">
        <v>0</v>
      </c>
      <c r="P85" t="s">
        <v>8269</v>
      </c>
      <c r="Q85" s="10" t="s">
        <v>8315</v>
      </c>
      <c r="R85" t="s">
        <v>8316</v>
      </c>
      <c r="S85">
        <v>4</v>
      </c>
      <c r="T85">
        <v>26.33</v>
      </c>
    </row>
    <row r="86" spans="1:20" ht="290" x14ac:dyDescent="0.35">
      <c r="A86">
        <v>3970</v>
      </c>
      <c r="B86" s="3" t="s">
        <v>3967</v>
      </c>
      <c r="C86" s="3" t="s">
        <v>8077</v>
      </c>
      <c r="D86" s="6">
        <v>15000</v>
      </c>
      <c r="E86" s="8">
        <v>11</v>
      </c>
      <c r="F86" t="s">
        <v>8220</v>
      </c>
      <c r="G86" t="s">
        <v>8223</v>
      </c>
      <c r="H86" t="s">
        <v>8245</v>
      </c>
      <c r="I86">
        <v>1460925811</v>
      </c>
      <c r="J86">
        <v>1458333811</v>
      </c>
      <c r="K86" s="14">
        <v>42447.863553240735</v>
      </c>
      <c r="L86" s="14">
        <v>42477.863553240735</v>
      </c>
      <c r="M86" t="b">
        <v>0</v>
      </c>
      <c r="N86">
        <v>2</v>
      </c>
      <c r="O86" t="b">
        <v>0</v>
      </c>
      <c r="P86" t="s">
        <v>8269</v>
      </c>
      <c r="Q86" s="10" t="s">
        <v>8315</v>
      </c>
      <c r="R86" t="s">
        <v>8316</v>
      </c>
      <c r="S86">
        <v>0</v>
      </c>
      <c r="T86">
        <v>5.5</v>
      </c>
    </row>
    <row r="87" spans="1:20" ht="290" x14ac:dyDescent="0.35">
      <c r="A87">
        <v>3844</v>
      </c>
      <c r="B87" s="3" t="s">
        <v>3841</v>
      </c>
      <c r="C87" s="3" t="s">
        <v>7953</v>
      </c>
      <c r="D87" s="6">
        <v>9800</v>
      </c>
      <c r="E87" s="8">
        <v>4066</v>
      </c>
      <c r="F87" t="s">
        <v>8220</v>
      </c>
      <c r="G87" t="s">
        <v>8223</v>
      </c>
      <c r="H87" t="s">
        <v>8245</v>
      </c>
      <c r="I87">
        <v>1401778740</v>
      </c>
      <c r="J87">
        <v>1399474134</v>
      </c>
      <c r="K87" s="14">
        <v>41766.617291666669</v>
      </c>
      <c r="L87" s="14">
        <v>41793.290972222225</v>
      </c>
      <c r="M87" t="b">
        <v>1</v>
      </c>
      <c r="N87">
        <v>50</v>
      </c>
      <c r="O87" t="b">
        <v>0</v>
      </c>
      <c r="P87" t="s">
        <v>8269</v>
      </c>
      <c r="Q87" s="10" t="s">
        <v>8315</v>
      </c>
      <c r="R87" t="s">
        <v>8316</v>
      </c>
      <c r="S87">
        <v>41</v>
      </c>
      <c r="T87">
        <v>81.319999999999993</v>
      </c>
    </row>
    <row r="88" spans="1:20" ht="232" x14ac:dyDescent="0.35">
      <c r="A88">
        <v>2862</v>
      </c>
      <c r="B88" s="3" t="s">
        <v>2862</v>
      </c>
      <c r="C88" s="3" t="s">
        <v>6972</v>
      </c>
      <c r="D88" s="6">
        <v>12700</v>
      </c>
      <c r="E88" s="8">
        <v>55</v>
      </c>
      <c r="F88" t="s">
        <v>8220</v>
      </c>
      <c r="G88" t="s">
        <v>8223</v>
      </c>
      <c r="H88" t="s">
        <v>8245</v>
      </c>
      <c r="I88">
        <v>1403636229</v>
      </c>
      <c r="J88">
        <v>1401044229</v>
      </c>
      <c r="K88" s="14">
        <v>41784.789687500001</v>
      </c>
      <c r="L88" s="14">
        <v>41814.789687500001</v>
      </c>
      <c r="M88" t="b">
        <v>0</v>
      </c>
      <c r="N88">
        <v>3</v>
      </c>
      <c r="O88" t="b">
        <v>0</v>
      </c>
      <c r="P88" t="s">
        <v>8269</v>
      </c>
      <c r="Q88" s="10" t="s">
        <v>8315</v>
      </c>
      <c r="R88" t="s">
        <v>8316</v>
      </c>
      <c r="S88">
        <v>0</v>
      </c>
      <c r="T88">
        <v>18.329999999999998</v>
      </c>
    </row>
    <row r="89" spans="1:20" ht="261" x14ac:dyDescent="0.35">
      <c r="A89">
        <v>2903</v>
      </c>
      <c r="B89" s="3" t="s">
        <v>2903</v>
      </c>
      <c r="C89" s="3" t="s">
        <v>7013</v>
      </c>
      <c r="D89" s="6">
        <v>5000</v>
      </c>
      <c r="E89" s="8">
        <v>39</v>
      </c>
      <c r="F89" t="s">
        <v>8220</v>
      </c>
      <c r="G89" t="s">
        <v>8223</v>
      </c>
      <c r="H89" t="s">
        <v>8245</v>
      </c>
      <c r="I89">
        <v>1441771218</v>
      </c>
      <c r="J89">
        <v>1436587218</v>
      </c>
      <c r="K89" s="14">
        <v>42196.166874999995</v>
      </c>
      <c r="L89" s="14">
        <v>42256.166874999995</v>
      </c>
      <c r="M89" t="b">
        <v>0</v>
      </c>
      <c r="N89">
        <v>4</v>
      </c>
      <c r="O89" t="b">
        <v>0</v>
      </c>
      <c r="P89" t="s">
        <v>8269</v>
      </c>
      <c r="Q89" s="10" t="s">
        <v>8315</v>
      </c>
      <c r="R89" t="s">
        <v>8316</v>
      </c>
      <c r="S89">
        <v>1</v>
      </c>
      <c r="T89">
        <v>9.75</v>
      </c>
    </row>
    <row r="90" spans="1:20" ht="246.5" x14ac:dyDescent="0.35">
      <c r="A90">
        <v>3969</v>
      </c>
      <c r="B90" s="3" t="s">
        <v>3966</v>
      </c>
      <c r="C90" s="3" t="s">
        <v>8076</v>
      </c>
      <c r="D90" s="6">
        <v>2825</v>
      </c>
      <c r="E90" s="8">
        <v>211</v>
      </c>
      <c r="F90" t="s">
        <v>8220</v>
      </c>
      <c r="G90" t="s">
        <v>8223</v>
      </c>
      <c r="H90" t="s">
        <v>8245</v>
      </c>
      <c r="I90">
        <v>1472442900</v>
      </c>
      <c r="J90">
        <v>1471638646</v>
      </c>
      <c r="K90" s="14">
        <v>42601.854699074072</v>
      </c>
      <c r="L90" s="14">
        <v>42611.163194444445</v>
      </c>
      <c r="M90" t="b">
        <v>0</v>
      </c>
      <c r="N90">
        <v>6</v>
      </c>
      <c r="O90" t="b">
        <v>0</v>
      </c>
      <c r="P90" t="s">
        <v>8269</v>
      </c>
      <c r="Q90" s="10" t="s">
        <v>8315</v>
      </c>
      <c r="R90" t="s">
        <v>8316</v>
      </c>
      <c r="S90">
        <v>7</v>
      </c>
      <c r="T90">
        <v>35.17</v>
      </c>
    </row>
    <row r="91" spans="1:20" ht="217.5" x14ac:dyDescent="0.35">
      <c r="A91">
        <v>2879</v>
      </c>
      <c r="B91" s="3" t="s">
        <v>2879</v>
      </c>
      <c r="C91" s="3" t="s">
        <v>6989</v>
      </c>
      <c r="D91" s="6">
        <v>11200</v>
      </c>
      <c r="E91" s="8">
        <v>29</v>
      </c>
      <c r="F91" t="s">
        <v>8220</v>
      </c>
      <c r="G91" t="s">
        <v>8223</v>
      </c>
      <c r="H91" t="s">
        <v>8245</v>
      </c>
      <c r="I91">
        <v>1453310661</v>
      </c>
      <c r="J91">
        <v>1450718661</v>
      </c>
      <c r="K91" s="14">
        <v>42359.725243055553</v>
      </c>
      <c r="L91" s="14">
        <v>42389.725243055553</v>
      </c>
      <c r="M91" t="b">
        <v>0</v>
      </c>
      <c r="N91">
        <v>1</v>
      </c>
      <c r="O91" t="b">
        <v>0</v>
      </c>
      <c r="P91" t="s">
        <v>8269</v>
      </c>
      <c r="Q91" s="10" t="s">
        <v>8315</v>
      </c>
      <c r="R91" t="s">
        <v>8316</v>
      </c>
      <c r="S91">
        <v>0</v>
      </c>
      <c r="T91">
        <v>29</v>
      </c>
    </row>
    <row r="92" spans="1:20" ht="275.5" x14ac:dyDescent="0.35">
      <c r="A92">
        <v>4046</v>
      </c>
      <c r="B92" s="3" t="s">
        <v>4042</v>
      </c>
      <c r="C92" s="3" t="s">
        <v>8150</v>
      </c>
      <c r="D92" s="6">
        <v>5600</v>
      </c>
      <c r="E92" s="8">
        <v>460</v>
      </c>
      <c r="F92" t="s">
        <v>8220</v>
      </c>
      <c r="G92" t="s">
        <v>8223</v>
      </c>
      <c r="H92" t="s">
        <v>8245</v>
      </c>
      <c r="I92">
        <v>1413992210</v>
      </c>
      <c r="J92">
        <v>1411400210</v>
      </c>
      <c r="K92" s="14">
        <v>41904.650578703702</v>
      </c>
      <c r="L92" s="14">
        <v>41934.650578703702</v>
      </c>
      <c r="M92" t="b">
        <v>0</v>
      </c>
      <c r="N92">
        <v>12</v>
      </c>
      <c r="O92" t="b">
        <v>0</v>
      </c>
      <c r="P92" t="s">
        <v>8269</v>
      </c>
      <c r="Q92" s="10" t="s">
        <v>8315</v>
      </c>
      <c r="R92" t="s">
        <v>8316</v>
      </c>
      <c r="S92">
        <v>8</v>
      </c>
      <c r="T92">
        <v>38.33</v>
      </c>
    </row>
    <row r="93" spans="1:20" ht="261" x14ac:dyDescent="0.35">
      <c r="A93">
        <v>3864</v>
      </c>
      <c r="B93" s="3" t="s">
        <v>3861</v>
      </c>
      <c r="C93" s="3" t="s">
        <v>7973</v>
      </c>
      <c r="D93" s="6">
        <v>5000</v>
      </c>
      <c r="E93" s="8">
        <v>60</v>
      </c>
      <c r="F93" t="s">
        <v>8220</v>
      </c>
      <c r="G93" t="s">
        <v>8223</v>
      </c>
      <c r="H93" t="s">
        <v>8245</v>
      </c>
      <c r="I93">
        <v>1447799054</v>
      </c>
      <c r="J93">
        <v>1445203454</v>
      </c>
      <c r="K93" s="14">
        <v>42295.891828703709</v>
      </c>
      <c r="L93" s="14">
        <v>42325.933495370366</v>
      </c>
      <c r="M93" t="b">
        <v>0</v>
      </c>
      <c r="N93">
        <v>3</v>
      </c>
      <c r="O93" t="b">
        <v>0</v>
      </c>
      <c r="P93" t="s">
        <v>8269</v>
      </c>
      <c r="Q93" s="10" t="s">
        <v>8315</v>
      </c>
      <c r="R93" t="s">
        <v>8316</v>
      </c>
      <c r="S93">
        <v>1</v>
      </c>
      <c r="T93">
        <v>20</v>
      </c>
    </row>
    <row r="94" spans="1:20" ht="217.5" x14ac:dyDescent="0.35">
      <c r="A94">
        <v>2845</v>
      </c>
      <c r="B94" s="3" t="s">
        <v>2845</v>
      </c>
      <c r="C94" s="3" t="s">
        <v>6955</v>
      </c>
      <c r="D94" s="6">
        <v>7500</v>
      </c>
      <c r="E94" s="8">
        <v>2366</v>
      </c>
      <c r="F94" t="s">
        <v>8220</v>
      </c>
      <c r="G94" t="s">
        <v>8223</v>
      </c>
      <c r="H94" t="s">
        <v>8245</v>
      </c>
      <c r="I94">
        <v>1433723033</v>
      </c>
      <c r="J94">
        <v>1428539033</v>
      </c>
      <c r="K94" s="14">
        <v>42103.016585648147</v>
      </c>
      <c r="L94" s="14">
        <v>42163.016585648147</v>
      </c>
      <c r="M94" t="b">
        <v>0</v>
      </c>
      <c r="N94">
        <v>39</v>
      </c>
      <c r="O94" t="b">
        <v>0</v>
      </c>
      <c r="P94" t="s">
        <v>8269</v>
      </c>
      <c r="Q94" s="10" t="s">
        <v>8315</v>
      </c>
      <c r="R94" t="s">
        <v>8316</v>
      </c>
      <c r="S94">
        <v>32</v>
      </c>
      <c r="T94">
        <v>60.67</v>
      </c>
    </row>
    <row r="95" spans="1:20" ht="203" x14ac:dyDescent="0.35">
      <c r="A95">
        <v>2889</v>
      </c>
      <c r="B95" s="3" t="s">
        <v>2889</v>
      </c>
      <c r="C95" s="3" t="s">
        <v>6999</v>
      </c>
      <c r="D95" s="6">
        <v>3000</v>
      </c>
      <c r="E95" s="8">
        <v>1142</v>
      </c>
      <c r="F95" t="s">
        <v>8220</v>
      </c>
      <c r="G95" t="s">
        <v>8223</v>
      </c>
      <c r="H95" t="s">
        <v>8245</v>
      </c>
      <c r="I95">
        <v>1409344985</v>
      </c>
      <c r="J95">
        <v>1406752985</v>
      </c>
      <c r="K95" s="14">
        <v>41850.863252314812</v>
      </c>
      <c r="L95" s="14">
        <v>41880.863252314812</v>
      </c>
      <c r="M95" t="b">
        <v>0</v>
      </c>
      <c r="N95">
        <v>14</v>
      </c>
      <c r="O95" t="b">
        <v>0</v>
      </c>
      <c r="P95" t="s">
        <v>8269</v>
      </c>
      <c r="Q95" s="10" t="s">
        <v>8315</v>
      </c>
      <c r="R95" t="s">
        <v>8316</v>
      </c>
      <c r="S95">
        <v>38</v>
      </c>
      <c r="T95">
        <v>81.569999999999993</v>
      </c>
    </row>
    <row r="96" spans="1:20" ht="275.5" x14ac:dyDescent="0.35">
      <c r="A96">
        <v>4013</v>
      </c>
      <c r="B96" s="3" t="s">
        <v>4009</v>
      </c>
      <c r="C96" s="3" t="s">
        <v>8118</v>
      </c>
      <c r="D96" s="6">
        <v>2000</v>
      </c>
      <c r="E96" s="8">
        <v>26</v>
      </c>
      <c r="F96" t="s">
        <v>8220</v>
      </c>
      <c r="G96" t="s">
        <v>8223</v>
      </c>
      <c r="H96" t="s">
        <v>8245</v>
      </c>
      <c r="I96">
        <v>1424070823</v>
      </c>
      <c r="J96">
        <v>1421478823</v>
      </c>
      <c r="K96" s="14">
        <v>42021.301192129627</v>
      </c>
      <c r="L96" s="14">
        <v>42051.301192129627</v>
      </c>
      <c r="M96" t="b">
        <v>0</v>
      </c>
      <c r="N96">
        <v>2</v>
      </c>
      <c r="O96" t="b">
        <v>0</v>
      </c>
      <c r="P96" t="s">
        <v>8269</v>
      </c>
      <c r="Q96" s="10" t="s">
        <v>8315</v>
      </c>
      <c r="R96" t="s">
        <v>8316</v>
      </c>
      <c r="S96">
        <v>1</v>
      </c>
      <c r="T96">
        <v>13</v>
      </c>
    </row>
    <row r="97" spans="1:20" ht="232" x14ac:dyDescent="0.35">
      <c r="A97">
        <v>3925</v>
      </c>
      <c r="B97" s="3" t="s">
        <v>3922</v>
      </c>
      <c r="C97" s="3" t="s">
        <v>8033</v>
      </c>
      <c r="D97" s="6">
        <v>150</v>
      </c>
      <c r="E97" s="8">
        <v>15</v>
      </c>
      <c r="F97" t="s">
        <v>8220</v>
      </c>
      <c r="G97" t="s">
        <v>8223</v>
      </c>
      <c r="H97" t="s">
        <v>8245</v>
      </c>
      <c r="I97">
        <v>1406753639</v>
      </c>
      <c r="J97">
        <v>1404161639</v>
      </c>
      <c r="K97" s="14">
        <v>41820.870821759258</v>
      </c>
      <c r="L97" s="14">
        <v>41850.870821759258</v>
      </c>
      <c r="M97" t="b">
        <v>0</v>
      </c>
      <c r="N97">
        <v>3</v>
      </c>
      <c r="O97" t="b">
        <v>0</v>
      </c>
      <c r="P97" t="s">
        <v>8269</v>
      </c>
      <c r="Q97" s="10" t="s">
        <v>8315</v>
      </c>
      <c r="R97" t="s">
        <v>8316</v>
      </c>
      <c r="S97">
        <v>10</v>
      </c>
      <c r="T97">
        <v>5</v>
      </c>
    </row>
    <row r="98" spans="1:20" ht="246.5" x14ac:dyDescent="0.35">
      <c r="A98">
        <v>4067</v>
      </c>
      <c r="B98" s="3" t="s">
        <v>4063</v>
      </c>
      <c r="C98" s="3" t="s">
        <v>7998</v>
      </c>
      <c r="D98" s="6">
        <v>5000</v>
      </c>
      <c r="E98" s="8">
        <v>3045</v>
      </c>
      <c r="F98" t="s">
        <v>8220</v>
      </c>
      <c r="G98" t="s">
        <v>8223</v>
      </c>
      <c r="H98" t="s">
        <v>8245</v>
      </c>
      <c r="I98">
        <v>1443408550</v>
      </c>
      <c r="J98">
        <v>1439952550</v>
      </c>
      <c r="K98" s="14">
        <v>42235.117476851854</v>
      </c>
      <c r="L98" s="14">
        <v>42275.117476851854</v>
      </c>
      <c r="M98" t="b">
        <v>0</v>
      </c>
      <c r="N98">
        <v>17</v>
      </c>
      <c r="O98" t="b">
        <v>0</v>
      </c>
      <c r="P98" t="s">
        <v>8269</v>
      </c>
      <c r="Q98" s="10" t="s">
        <v>8315</v>
      </c>
      <c r="R98" t="s">
        <v>8316</v>
      </c>
      <c r="S98">
        <v>61</v>
      </c>
      <c r="T98">
        <v>179.12</v>
      </c>
    </row>
    <row r="99" spans="1:20" ht="101.5" x14ac:dyDescent="0.35">
      <c r="A99">
        <v>2894</v>
      </c>
      <c r="B99" s="3" t="s">
        <v>2894</v>
      </c>
      <c r="C99" s="3" t="s">
        <v>7004</v>
      </c>
      <c r="D99" s="6">
        <v>50000</v>
      </c>
      <c r="E99" s="8">
        <v>0</v>
      </c>
      <c r="F99" t="s">
        <v>8220</v>
      </c>
      <c r="G99" t="s">
        <v>8223</v>
      </c>
      <c r="H99" t="s">
        <v>8245</v>
      </c>
      <c r="I99">
        <v>1428100815</v>
      </c>
      <c r="J99">
        <v>1422920415</v>
      </c>
      <c r="K99" s="14">
        <v>42037.986284722225</v>
      </c>
      <c r="L99" s="14">
        <v>42097.944618055553</v>
      </c>
      <c r="M99" t="b">
        <v>0</v>
      </c>
      <c r="N99">
        <v>0</v>
      </c>
      <c r="O99" t="b">
        <v>0</v>
      </c>
      <c r="P99" t="s">
        <v>8269</v>
      </c>
      <c r="Q99" s="10" t="s">
        <v>8315</v>
      </c>
      <c r="R99" t="s">
        <v>8316</v>
      </c>
      <c r="S99">
        <v>0</v>
      </c>
      <c r="T99">
        <v>0</v>
      </c>
    </row>
    <row r="100" spans="1:20" ht="203" x14ac:dyDescent="0.35">
      <c r="A100">
        <v>3900</v>
      </c>
      <c r="B100" s="3" t="s">
        <v>3897</v>
      </c>
      <c r="C100" s="3" t="s">
        <v>8008</v>
      </c>
      <c r="D100" s="6">
        <v>2500</v>
      </c>
      <c r="E100" s="8">
        <v>135</v>
      </c>
      <c r="F100" t="s">
        <v>8220</v>
      </c>
      <c r="G100" t="s">
        <v>8223</v>
      </c>
      <c r="H100" t="s">
        <v>8245</v>
      </c>
      <c r="I100">
        <v>1433988791</v>
      </c>
      <c r="J100">
        <v>1431396791</v>
      </c>
      <c r="K100" s="14">
        <v>42136.092488425929</v>
      </c>
      <c r="L100" s="14">
        <v>42166.092488425929</v>
      </c>
      <c r="M100" t="b">
        <v>0</v>
      </c>
      <c r="N100">
        <v>5</v>
      </c>
      <c r="O100" t="b">
        <v>0</v>
      </c>
      <c r="P100" t="s">
        <v>8269</v>
      </c>
      <c r="Q100" s="10" t="s">
        <v>8315</v>
      </c>
      <c r="R100" t="s">
        <v>8316</v>
      </c>
      <c r="S100">
        <v>5</v>
      </c>
      <c r="T100">
        <v>27</v>
      </c>
    </row>
    <row r="101" spans="1:20" ht="246.5" x14ac:dyDescent="0.35">
      <c r="A101">
        <v>2848</v>
      </c>
      <c r="B101" s="3" t="s">
        <v>2848</v>
      </c>
      <c r="C101" s="3" t="s">
        <v>6958</v>
      </c>
      <c r="D101" s="6">
        <v>35000</v>
      </c>
      <c r="E101" s="8">
        <v>70</v>
      </c>
      <c r="F101" t="s">
        <v>8220</v>
      </c>
      <c r="G101" t="s">
        <v>8223</v>
      </c>
      <c r="H101" t="s">
        <v>8245</v>
      </c>
      <c r="I101">
        <v>1432913659</v>
      </c>
      <c r="J101">
        <v>1430321659</v>
      </c>
      <c r="K101" s="14">
        <v>42123.648831018523</v>
      </c>
      <c r="L101" s="14">
        <v>42153.648831018523</v>
      </c>
      <c r="M101" t="b">
        <v>0</v>
      </c>
      <c r="N101">
        <v>3</v>
      </c>
      <c r="O101" t="b">
        <v>0</v>
      </c>
      <c r="P101" t="s">
        <v>8269</v>
      </c>
      <c r="Q101" s="10" t="s">
        <v>8315</v>
      </c>
      <c r="R101" t="s">
        <v>8316</v>
      </c>
      <c r="S101">
        <v>0</v>
      </c>
      <c r="T101">
        <v>23.33</v>
      </c>
    </row>
    <row r="102" spans="1:20" ht="261" x14ac:dyDescent="0.35">
      <c r="A102">
        <v>3857</v>
      </c>
      <c r="B102" s="3" t="s">
        <v>3854</v>
      </c>
      <c r="C102" s="3" t="s">
        <v>7966</v>
      </c>
      <c r="D102" s="6">
        <v>5000</v>
      </c>
      <c r="E102" s="8">
        <v>260</v>
      </c>
      <c r="F102" t="s">
        <v>8220</v>
      </c>
      <c r="G102" t="s">
        <v>8223</v>
      </c>
      <c r="H102" t="s">
        <v>8245</v>
      </c>
      <c r="I102">
        <v>1406913120</v>
      </c>
      <c r="J102">
        <v>1404927690</v>
      </c>
      <c r="K102" s="14">
        <v>41829.73715277778</v>
      </c>
      <c r="L102" s="14">
        <v>41852.716666666667</v>
      </c>
      <c r="M102" t="b">
        <v>0</v>
      </c>
      <c r="N102">
        <v>4</v>
      </c>
      <c r="O102" t="b">
        <v>0</v>
      </c>
      <c r="P102" t="s">
        <v>8269</v>
      </c>
      <c r="Q102" s="10" t="s">
        <v>8315</v>
      </c>
      <c r="R102" t="s">
        <v>8316</v>
      </c>
      <c r="S102">
        <v>5</v>
      </c>
      <c r="T102">
        <v>65</v>
      </c>
    </row>
    <row r="103" spans="1:20" ht="261" x14ac:dyDescent="0.35">
      <c r="A103">
        <v>2882</v>
      </c>
      <c r="B103" s="3" t="s">
        <v>2882</v>
      </c>
      <c r="C103" s="3" t="s">
        <v>6992</v>
      </c>
      <c r="D103" s="6">
        <v>750</v>
      </c>
      <c r="E103" s="8">
        <v>252</v>
      </c>
      <c r="F103" t="s">
        <v>8220</v>
      </c>
      <c r="G103" t="s">
        <v>8223</v>
      </c>
      <c r="H103" t="s">
        <v>8245</v>
      </c>
      <c r="I103">
        <v>1462112318</v>
      </c>
      <c r="J103">
        <v>1459520318</v>
      </c>
      <c r="K103" s="14">
        <v>42461.596273148149</v>
      </c>
      <c r="L103" s="14">
        <v>42491.596273148149</v>
      </c>
      <c r="M103" t="b">
        <v>0</v>
      </c>
      <c r="N103">
        <v>4</v>
      </c>
      <c r="O103" t="b">
        <v>0</v>
      </c>
      <c r="P103" t="s">
        <v>8269</v>
      </c>
      <c r="Q103" s="10" t="s">
        <v>8315</v>
      </c>
      <c r="R103" t="s">
        <v>8316</v>
      </c>
      <c r="S103">
        <v>34</v>
      </c>
      <c r="T103">
        <v>63</v>
      </c>
    </row>
    <row r="104" spans="1:20" ht="246.5" x14ac:dyDescent="0.35">
      <c r="A104">
        <v>3932</v>
      </c>
      <c r="B104" s="3" t="s">
        <v>3929</v>
      </c>
      <c r="C104" s="3" t="s">
        <v>8040</v>
      </c>
      <c r="D104" s="6">
        <v>12000</v>
      </c>
      <c r="E104" s="8">
        <v>1</v>
      </c>
      <c r="F104" t="s">
        <v>8220</v>
      </c>
      <c r="G104" t="s">
        <v>8223</v>
      </c>
      <c r="H104" t="s">
        <v>8245</v>
      </c>
      <c r="I104">
        <v>1458097364</v>
      </c>
      <c r="J104">
        <v>1455508964</v>
      </c>
      <c r="K104" s="14">
        <v>42415.168564814812</v>
      </c>
      <c r="L104" s="14">
        <v>42445.126898148148</v>
      </c>
      <c r="M104" t="b">
        <v>0</v>
      </c>
      <c r="N104">
        <v>1</v>
      </c>
      <c r="O104" t="b">
        <v>0</v>
      </c>
      <c r="P104" t="s">
        <v>8269</v>
      </c>
      <c r="Q104" s="10" t="s">
        <v>8315</v>
      </c>
      <c r="R104" t="s">
        <v>8316</v>
      </c>
      <c r="S104">
        <v>0</v>
      </c>
      <c r="T104">
        <v>1</v>
      </c>
    </row>
    <row r="105" spans="1:20" ht="275.5" x14ac:dyDescent="0.35">
      <c r="A105">
        <v>3960</v>
      </c>
      <c r="B105" s="3" t="s">
        <v>3957</v>
      </c>
      <c r="C105" s="3" t="s">
        <v>8067</v>
      </c>
      <c r="D105" s="6">
        <v>3000</v>
      </c>
      <c r="E105" s="8">
        <v>45</v>
      </c>
      <c r="F105" t="s">
        <v>8220</v>
      </c>
      <c r="G105" t="s">
        <v>8223</v>
      </c>
      <c r="H105" t="s">
        <v>8245</v>
      </c>
      <c r="I105">
        <v>1451852256</v>
      </c>
      <c r="J105">
        <v>1449260256</v>
      </c>
      <c r="K105" s="14">
        <v>42342.845555555556</v>
      </c>
      <c r="L105" s="14">
        <v>42372.845555555556</v>
      </c>
      <c r="M105" t="b">
        <v>0</v>
      </c>
      <c r="N105">
        <v>4</v>
      </c>
      <c r="O105" t="b">
        <v>0</v>
      </c>
      <c r="P105" t="s">
        <v>8269</v>
      </c>
      <c r="Q105" s="10" t="s">
        <v>8315</v>
      </c>
      <c r="R105" t="s">
        <v>8316</v>
      </c>
      <c r="S105">
        <v>2</v>
      </c>
      <c r="T105">
        <v>11.25</v>
      </c>
    </row>
    <row r="106" spans="1:20" ht="203" x14ac:dyDescent="0.35">
      <c r="A106">
        <v>3993</v>
      </c>
      <c r="B106" s="3" t="s">
        <v>3989</v>
      </c>
      <c r="C106" s="3" t="s">
        <v>8099</v>
      </c>
      <c r="D106" s="6">
        <v>50000</v>
      </c>
      <c r="E106" s="8">
        <v>3</v>
      </c>
      <c r="F106" t="s">
        <v>8220</v>
      </c>
      <c r="G106" t="s">
        <v>8223</v>
      </c>
      <c r="H106" t="s">
        <v>8245</v>
      </c>
      <c r="I106">
        <v>1431549912</v>
      </c>
      <c r="J106">
        <v>1428957912</v>
      </c>
      <c r="K106" s="14">
        <v>42107.864722222221</v>
      </c>
      <c r="L106" s="14">
        <v>42137.864722222221</v>
      </c>
      <c r="M106" t="b">
        <v>0</v>
      </c>
      <c r="N106">
        <v>1</v>
      </c>
      <c r="O106" t="b">
        <v>0</v>
      </c>
      <c r="P106" t="s">
        <v>8269</v>
      </c>
      <c r="Q106" s="10" t="s">
        <v>8315</v>
      </c>
      <c r="R106" t="s">
        <v>8316</v>
      </c>
      <c r="S106">
        <v>0</v>
      </c>
      <c r="T106">
        <v>3</v>
      </c>
    </row>
    <row r="107" spans="1:20" ht="232" x14ac:dyDescent="0.35">
      <c r="A107">
        <v>3912</v>
      </c>
      <c r="B107" s="3" t="s">
        <v>3909</v>
      </c>
      <c r="C107" s="3" t="s">
        <v>8020</v>
      </c>
      <c r="D107" s="6">
        <v>15000</v>
      </c>
      <c r="E107" s="8">
        <v>1</v>
      </c>
      <c r="F107" t="s">
        <v>8220</v>
      </c>
      <c r="G107" t="s">
        <v>8223</v>
      </c>
      <c r="H107" t="s">
        <v>8245</v>
      </c>
      <c r="I107">
        <v>1429936500</v>
      </c>
      <c r="J107">
        <v>1424759330</v>
      </c>
      <c r="K107" s="14">
        <v>42059.270023148143</v>
      </c>
      <c r="L107" s="14">
        <v>42119.190972222219</v>
      </c>
      <c r="M107" t="b">
        <v>0</v>
      </c>
      <c r="N107">
        <v>1</v>
      </c>
      <c r="O107" t="b">
        <v>0</v>
      </c>
      <c r="P107" t="s">
        <v>8269</v>
      </c>
      <c r="Q107" s="10" t="s">
        <v>8315</v>
      </c>
      <c r="R107" t="s">
        <v>8316</v>
      </c>
      <c r="S107">
        <v>0</v>
      </c>
      <c r="T107">
        <v>1</v>
      </c>
    </row>
    <row r="108" spans="1:20" ht="275.5" x14ac:dyDescent="0.35">
      <c r="A108">
        <v>3903</v>
      </c>
      <c r="B108" s="3" t="s">
        <v>3900</v>
      </c>
      <c r="C108" s="3" t="s">
        <v>8011</v>
      </c>
      <c r="D108" s="6">
        <v>1500</v>
      </c>
      <c r="E108" s="8">
        <v>0</v>
      </c>
      <c r="F108" t="s">
        <v>8220</v>
      </c>
      <c r="G108" t="s">
        <v>8223</v>
      </c>
      <c r="H108" t="s">
        <v>8245</v>
      </c>
      <c r="I108">
        <v>1439581080</v>
      </c>
      <c r="J108">
        <v>1435709765</v>
      </c>
      <c r="K108" s="14">
        <v>42186.01116898148</v>
      </c>
      <c r="L108" s="14">
        <v>42230.818055555559</v>
      </c>
      <c r="M108" t="b">
        <v>0</v>
      </c>
      <c r="N108">
        <v>0</v>
      </c>
      <c r="O108" t="b">
        <v>0</v>
      </c>
      <c r="P108" t="s">
        <v>8269</v>
      </c>
      <c r="Q108" s="10" t="s">
        <v>8315</v>
      </c>
      <c r="R108" t="s">
        <v>8316</v>
      </c>
      <c r="S108">
        <v>0</v>
      </c>
      <c r="T108">
        <v>0</v>
      </c>
    </row>
    <row r="109" spans="1:20" ht="275.5" x14ac:dyDescent="0.35">
      <c r="A109">
        <v>4099</v>
      </c>
      <c r="B109" s="3" t="s">
        <v>4095</v>
      </c>
      <c r="C109" s="3" t="s">
        <v>8202</v>
      </c>
      <c r="D109" s="6">
        <v>4500</v>
      </c>
      <c r="E109" s="8">
        <v>50</v>
      </c>
      <c r="F109" t="s">
        <v>8220</v>
      </c>
      <c r="G109" t="s">
        <v>8223</v>
      </c>
      <c r="H109" t="s">
        <v>8245</v>
      </c>
      <c r="I109">
        <v>1472847873</v>
      </c>
      <c r="J109">
        <v>1468959873</v>
      </c>
      <c r="K109" s="14">
        <v>42570.850381944445</v>
      </c>
      <c r="L109" s="14">
        <v>42615.850381944445</v>
      </c>
      <c r="M109" t="b">
        <v>0</v>
      </c>
      <c r="N109">
        <v>1</v>
      </c>
      <c r="O109" t="b">
        <v>0</v>
      </c>
      <c r="P109" t="s">
        <v>8269</v>
      </c>
      <c r="Q109" s="10" t="s">
        <v>8315</v>
      </c>
      <c r="R109" t="s">
        <v>8316</v>
      </c>
      <c r="S109">
        <v>1</v>
      </c>
      <c r="T109">
        <v>50</v>
      </c>
    </row>
    <row r="110" spans="1:20" ht="188.5" x14ac:dyDescent="0.35">
      <c r="A110">
        <v>3733</v>
      </c>
      <c r="B110" s="3" t="s">
        <v>3730</v>
      </c>
      <c r="C110" s="3" t="s">
        <v>7843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1429396200</v>
      </c>
      <c r="J110">
        <v>1428539708</v>
      </c>
      <c r="K110" s="14">
        <v>42103.024398148147</v>
      </c>
      <c r="L110" s="14">
        <v>42112.9375</v>
      </c>
      <c r="M110" t="b">
        <v>0</v>
      </c>
      <c r="N110">
        <v>0</v>
      </c>
      <c r="O110" t="b">
        <v>0</v>
      </c>
      <c r="P110" t="s">
        <v>8269</v>
      </c>
      <c r="Q110" s="10" t="s">
        <v>8315</v>
      </c>
      <c r="R110" t="s">
        <v>8316</v>
      </c>
      <c r="S110">
        <v>0</v>
      </c>
      <c r="T110">
        <v>0</v>
      </c>
    </row>
    <row r="111" spans="1:20" ht="261" x14ac:dyDescent="0.35">
      <c r="A111">
        <v>2874</v>
      </c>
      <c r="B111" s="3" t="s">
        <v>2874</v>
      </c>
      <c r="C111" s="3" t="s">
        <v>6984</v>
      </c>
      <c r="D111" s="6">
        <v>5000</v>
      </c>
      <c r="E111" s="8">
        <v>271</v>
      </c>
      <c r="F111" t="s">
        <v>8220</v>
      </c>
      <c r="G111" t="s">
        <v>8223</v>
      </c>
      <c r="H111" t="s">
        <v>8245</v>
      </c>
      <c r="I111">
        <v>1484684186</v>
      </c>
      <c r="J111">
        <v>1482092186</v>
      </c>
      <c r="K111" s="14">
        <v>42722.84474537037</v>
      </c>
      <c r="L111" s="14">
        <v>42752.84474537037</v>
      </c>
      <c r="M111" t="b">
        <v>0</v>
      </c>
      <c r="N111">
        <v>3</v>
      </c>
      <c r="O111" t="b">
        <v>0</v>
      </c>
      <c r="P111" t="s">
        <v>8269</v>
      </c>
      <c r="Q111" s="10" t="s">
        <v>8315</v>
      </c>
      <c r="R111" t="s">
        <v>8316</v>
      </c>
      <c r="S111">
        <v>5</v>
      </c>
      <c r="T111">
        <v>90.33</v>
      </c>
    </row>
    <row r="112" spans="1:20" ht="290" x14ac:dyDescent="0.35">
      <c r="A112">
        <v>3848</v>
      </c>
      <c r="B112" s="3" t="s">
        <v>3845</v>
      </c>
      <c r="C112" s="3" t="s">
        <v>7957</v>
      </c>
      <c r="D112" s="6">
        <v>13000</v>
      </c>
      <c r="E112" s="8">
        <v>2129</v>
      </c>
      <c r="F112" t="s">
        <v>8220</v>
      </c>
      <c r="G112" t="s">
        <v>8223</v>
      </c>
      <c r="H112" t="s">
        <v>8245</v>
      </c>
      <c r="I112">
        <v>1445196989</v>
      </c>
      <c r="J112">
        <v>1442604989</v>
      </c>
      <c r="K112" s="14">
        <v>42265.817002314812</v>
      </c>
      <c r="L112" s="14">
        <v>42295.817002314812</v>
      </c>
      <c r="M112" t="b">
        <v>1</v>
      </c>
      <c r="N112">
        <v>43</v>
      </c>
      <c r="O112" t="b">
        <v>0</v>
      </c>
      <c r="P112" t="s">
        <v>8269</v>
      </c>
      <c r="Q112" s="10" t="s">
        <v>8315</v>
      </c>
      <c r="R112" t="s">
        <v>8316</v>
      </c>
      <c r="S112">
        <v>16</v>
      </c>
      <c r="T112">
        <v>49.51</v>
      </c>
    </row>
    <row r="113" spans="1:20" ht="203" x14ac:dyDescent="0.35">
      <c r="A113">
        <v>4098</v>
      </c>
      <c r="B113" s="3" t="s">
        <v>4094</v>
      </c>
      <c r="C113" s="3" t="s">
        <v>8201</v>
      </c>
      <c r="D113" s="6">
        <v>75000</v>
      </c>
      <c r="E113" s="8">
        <v>0</v>
      </c>
      <c r="F113" t="s">
        <v>8220</v>
      </c>
      <c r="G113" t="s">
        <v>8223</v>
      </c>
      <c r="H113" t="s">
        <v>8245</v>
      </c>
      <c r="I113">
        <v>1465060797</v>
      </c>
      <c r="J113">
        <v>1462468797</v>
      </c>
      <c r="K113" s="14">
        <v>42495.722187499996</v>
      </c>
      <c r="L113" s="14">
        <v>42525.722187499996</v>
      </c>
      <c r="M113" t="b">
        <v>0</v>
      </c>
      <c r="N113">
        <v>0</v>
      </c>
      <c r="O113" t="b">
        <v>0</v>
      </c>
      <c r="P113" t="s">
        <v>8269</v>
      </c>
      <c r="Q113" s="10" t="s">
        <v>8315</v>
      </c>
      <c r="R113" t="s">
        <v>8316</v>
      </c>
      <c r="S113">
        <v>0</v>
      </c>
      <c r="T113">
        <v>0</v>
      </c>
    </row>
    <row r="114" spans="1:20" ht="246.5" x14ac:dyDescent="0.35">
      <c r="A114">
        <v>4027</v>
      </c>
      <c r="B114" s="3" t="s">
        <v>4023</v>
      </c>
      <c r="C114" s="3" t="s">
        <v>8132</v>
      </c>
      <c r="D114" s="6">
        <v>3000</v>
      </c>
      <c r="E114" s="8">
        <v>215</v>
      </c>
      <c r="F114" t="s">
        <v>8220</v>
      </c>
      <c r="G114" t="s">
        <v>8223</v>
      </c>
      <c r="H114" t="s">
        <v>8245</v>
      </c>
      <c r="I114">
        <v>1487811600</v>
      </c>
      <c r="J114">
        <v>1486077481</v>
      </c>
      <c r="K114" s="14">
        <v>42768.97084490741</v>
      </c>
      <c r="L114" s="14">
        <v>42789.041666666672</v>
      </c>
      <c r="M114" t="b">
        <v>0</v>
      </c>
      <c r="N114">
        <v>7</v>
      </c>
      <c r="O114" t="b">
        <v>0</v>
      </c>
      <c r="P114" t="s">
        <v>8269</v>
      </c>
      <c r="Q114" s="10" t="s">
        <v>8315</v>
      </c>
      <c r="R114" t="s">
        <v>8316</v>
      </c>
      <c r="S114">
        <v>7</v>
      </c>
      <c r="T114">
        <v>30.71</v>
      </c>
    </row>
    <row r="115" spans="1:20" ht="275.5" x14ac:dyDescent="0.35">
      <c r="A115">
        <v>2891</v>
      </c>
      <c r="B115" s="3" t="s">
        <v>2891</v>
      </c>
      <c r="C115" s="3" t="s">
        <v>7001</v>
      </c>
      <c r="D115" s="6">
        <v>10000</v>
      </c>
      <c r="E115" s="8">
        <v>273</v>
      </c>
      <c r="F115" t="s">
        <v>8220</v>
      </c>
      <c r="G115" t="s">
        <v>8223</v>
      </c>
      <c r="H115" t="s">
        <v>8245</v>
      </c>
      <c r="I115">
        <v>1460751128</v>
      </c>
      <c r="J115">
        <v>1455570728</v>
      </c>
      <c r="K115" s="14">
        <v>42415.883425925931</v>
      </c>
      <c r="L115" s="14">
        <v>42475.84175925926</v>
      </c>
      <c r="M115" t="b">
        <v>0</v>
      </c>
      <c r="N115">
        <v>10</v>
      </c>
      <c r="O115" t="b">
        <v>0</v>
      </c>
      <c r="P115" t="s">
        <v>8269</v>
      </c>
      <c r="Q115" s="10" t="s">
        <v>8315</v>
      </c>
      <c r="R115" t="s">
        <v>8316</v>
      </c>
      <c r="S115">
        <v>3</v>
      </c>
      <c r="T115">
        <v>27.3</v>
      </c>
    </row>
    <row r="116" spans="1:20" ht="275.5" x14ac:dyDescent="0.35">
      <c r="A116">
        <v>2907</v>
      </c>
      <c r="B116" s="3" t="s">
        <v>2907</v>
      </c>
      <c r="C116" s="3" t="s">
        <v>7017</v>
      </c>
      <c r="D116" s="6">
        <v>2500</v>
      </c>
      <c r="E116" s="8">
        <v>2</v>
      </c>
      <c r="F116" t="s">
        <v>8220</v>
      </c>
      <c r="G116" t="s">
        <v>8223</v>
      </c>
      <c r="H116" t="s">
        <v>8245</v>
      </c>
      <c r="I116">
        <v>1463259837</v>
      </c>
      <c r="J116">
        <v>1458075837</v>
      </c>
      <c r="K116" s="14">
        <v>42444.877743055549</v>
      </c>
      <c r="L116" s="14">
        <v>42504.877743055549</v>
      </c>
      <c r="M116" t="b">
        <v>0</v>
      </c>
      <c r="N116">
        <v>2</v>
      </c>
      <c r="O116" t="b">
        <v>0</v>
      </c>
      <c r="P116" t="s">
        <v>8269</v>
      </c>
      <c r="Q116" s="10" t="s">
        <v>8315</v>
      </c>
      <c r="R116" t="s">
        <v>8316</v>
      </c>
      <c r="S116">
        <v>0</v>
      </c>
      <c r="T116">
        <v>1</v>
      </c>
    </row>
    <row r="117" spans="1:20" ht="246.5" x14ac:dyDescent="0.35">
      <c r="A117">
        <v>4094</v>
      </c>
      <c r="B117" s="3" t="s">
        <v>4090</v>
      </c>
      <c r="C117" s="3" t="s">
        <v>8197</v>
      </c>
      <c r="D117" s="6">
        <v>2000</v>
      </c>
      <c r="E117" s="8">
        <v>730</v>
      </c>
      <c r="F117" t="s">
        <v>8220</v>
      </c>
      <c r="G117" t="s">
        <v>8223</v>
      </c>
      <c r="H117" t="s">
        <v>8245</v>
      </c>
      <c r="I117">
        <v>1413953940</v>
      </c>
      <c r="J117">
        <v>1410141900</v>
      </c>
      <c r="K117" s="14">
        <v>41890.086805555555</v>
      </c>
      <c r="L117" s="14">
        <v>41934.207638888889</v>
      </c>
      <c r="M117" t="b">
        <v>0</v>
      </c>
      <c r="N117">
        <v>8</v>
      </c>
      <c r="O117" t="b">
        <v>0</v>
      </c>
      <c r="P117" t="s">
        <v>8269</v>
      </c>
      <c r="Q117" s="10" t="s">
        <v>8315</v>
      </c>
      <c r="R117" t="s">
        <v>8316</v>
      </c>
      <c r="S117">
        <v>37</v>
      </c>
      <c r="T117">
        <v>91.25</v>
      </c>
    </row>
    <row r="118" spans="1:20" ht="159.5" x14ac:dyDescent="0.35">
      <c r="A118">
        <v>2872</v>
      </c>
      <c r="B118" s="3" t="s">
        <v>2872</v>
      </c>
      <c r="C118" s="3" t="s">
        <v>6982</v>
      </c>
      <c r="D118" s="6">
        <v>3000</v>
      </c>
      <c r="E118" s="8">
        <v>0</v>
      </c>
      <c r="F118" t="s">
        <v>8220</v>
      </c>
      <c r="G118" t="s">
        <v>8223</v>
      </c>
      <c r="H118" t="s">
        <v>8245</v>
      </c>
      <c r="I118">
        <v>1434768438</v>
      </c>
      <c r="J118">
        <v>1429584438</v>
      </c>
      <c r="K118" s="14">
        <v>42115.11618055556</v>
      </c>
      <c r="L118" s="14">
        <v>42175.11618055556</v>
      </c>
      <c r="M118" t="b">
        <v>0</v>
      </c>
      <c r="N118">
        <v>0</v>
      </c>
      <c r="O118" t="b">
        <v>0</v>
      </c>
      <c r="P118" t="s">
        <v>8269</v>
      </c>
      <c r="Q118" s="10" t="s">
        <v>8315</v>
      </c>
      <c r="R118" t="s">
        <v>8316</v>
      </c>
      <c r="S118">
        <v>0</v>
      </c>
      <c r="T118">
        <v>0</v>
      </c>
    </row>
    <row r="119" spans="1:20" ht="275.5" x14ac:dyDescent="0.35">
      <c r="A119">
        <v>2860</v>
      </c>
      <c r="B119" s="3" t="s">
        <v>2860</v>
      </c>
      <c r="C119" s="3" t="s">
        <v>6970</v>
      </c>
      <c r="D119" s="6">
        <v>4000</v>
      </c>
      <c r="E119" s="8">
        <v>266</v>
      </c>
      <c r="F119" t="s">
        <v>8220</v>
      </c>
      <c r="G119" t="s">
        <v>8223</v>
      </c>
      <c r="H119" t="s">
        <v>8245</v>
      </c>
      <c r="I119">
        <v>1466363576</v>
      </c>
      <c r="J119">
        <v>1461179576</v>
      </c>
      <c r="K119" s="14">
        <v>42480.800648148142</v>
      </c>
      <c r="L119" s="14">
        <v>42540.800648148142</v>
      </c>
      <c r="M119" t="b">
        <v>0</v>
      </c>
      <c r="N119">
        <v>9</v>
      </c>
      <c r="O119" t="b">
        <v>0</v>
      </c>
      <c r="P119" t="s">
        <v>8269</v>
      </c>
      <c r="Q119" s="10" t="s">
        <v>8315</v>
      </c>
      <c r="R119" t="s">
        <v>8316</v>
      </c>
      <c r="S119">
        <v>7</v>
      </c>
      <c r="T119">
        <v>29.56</v>
      </c>
    </row>
    <row r="120" spans="1:20" ht="217.5" x14ac:dyDescent="0.35">
      <c r="A120">
        <v>3847</v>
      </c>
      <c r="B120" s="3" t="s">
        <v>3844</v>
      </c>
      <c r="C120" s="3" t="s">
        <v>7956</v>
      </c>
      <c r="D120" s="6">
        <v>10500</v>
      </c>
      <c r="E120" s="8">
        <v>1697</v>
      </c>
      <c r="F120" t="s">
        <v>8220</v>
      </c>
      <c r="G120" t="s">
        <v>8223</v>
      </c>
      <c r="H120" t="s">
        <v>8245</v>
      </c>
      <c r="I120">
        <v>1437283391</v>
      </c>
      <c r="J120">
        <v>1433395391</v>
      </c>
      <c r="K120" s="14">
        <v>42159.224432870367</v>
      </c>
      <c r="L120" s="14">
        <v>42204.224432870367</v>
      </c>
      <c r="M120" t="b">
        <v>1</v>
      </c>
      <c r="N120">
        <v>9</v>
      </c>
      <c r="O120" t="b">
        <v>0</v>
      </c>
      <c r="P120" t="s">
        <v>8269</v>
      </c>
      <c r="Q120" s="10" t="s">
        <v>8315</v>
      </c>
      <c r="R120" t="s">
        <v>8316</v>
      </c>
      <c r="S120">
        <v>16</v>
      </c>
      <c r="T120">
        <v>188.56</v>
      </c>
    </row>
    <row r="121" spans="1:20" ht="246.5" x14ac:dyDescent="0.35">
      <c r="A121">
        <v>3894</v>
      </c>
      <c r="B121" s="3" t="s">
        <v>3891</v>
      </c>
      <c r="C121" s="3" t="s">
        <v>8002</v>
      </c>
      <c r="D121" s="6">
        <v>15000</v>
      </c>
      <c r="E121" s="8">
        <v>520</v>
      </c>
      <c r="F121" t="s">
        <v>8220</v>
      </c>
      <c r="G121" t="s">
        <v>8223</v>
      </c>
      <c r="H121" t="s">
        <v>8245</v>
      </c>
      <c r="I121">
        <v>1481000340</v>
      </c>
      <c r="J121">
        <v>1478386812</v>
      </c>
      <c r="K121" s="14">
        <v>42679.958472222221</v>
      </c>
      <c r="L121" s="14">
        <v>42710.207638888889</v>
      </c>
      <c r="M121" t="b">
        <v>0</v>
      </c>
      <c r="N121">
        <v>11</v>
      </c>
      <c r="O121" t="b">
        <v>0</v>
      </c>
      <c r="P121" t="s">
        <v>8269</v>
      </c>
      <c r="Q121" s="10" t="s">
        <v>8315</v>
      </c>
      <c r="R121" t="s">
        <v>8316</v>
      </c>
      <c r="S121">
        <v>3</v>
      </c>
      <c r="T121">
        <v>47.27</v>
      </c>
    </row>
    <row r="122" spans="1:20" ht="217.5" x14ac:dyDescent="0.35">
      <c r="A122">
        <v>4003</v>
      </c>
      <c r="B122" s="3" t="s">
        <v>3999</v>
      </c>
      <c r="C122" s="3" t="s">
        <v>8071</v>
      </c>
      <c r="D122" s="6">
        <v>2000</v>
      </c>
      <c r="E122" s="8">
        <v>201</v>
      </c>
      <c r="F122" t="s">
        <v>8220</v>
      </c>
      <c r="G122" t="s">
        <v>8223</v>
      </c>
      <c r="H122" t="s">
        <v>8245</v>
      </c>
      <c r="I122">
        <v>1424009147</v>
      </c>
      <c r="J122">
        <v>1421417147</v>
      </c>
      <c r="K122" s="14">
        <v>42020.587349537032</v>
      </c>
      <c r="L122" s="14">
        <v>42050.587349537032</v>
      </c>
      <c r="M122" t="b">
        <v>0</v>
      </c>
      <c r="N122">
        <v>2</v>
      </c>
      <c r="O122" t="b">
        <v>0</v>
      </c>
      <c r="P122" t="s">
        <v>8269</v>
      </c>
      <c r="Q122" s="10" t="s">
        <v>8315</v>
      </c>
      <c r="R122" t="s">
        <v>8316</v>
      </c>
      <c r="S122">
        <v>10</v>
      </c>
      <c r="T122">
        <v>100.5</v>
      </c>
    </row>
    <row r="123" spans="1:20" ht="217.5" x14ac:dyDescent="0.35">
      <c r="A123">
        <v>3964</v>
      </c>
      <c r="B123" s="3" t="s">
        <v>3961</v>
      </c>
      <c r="C123" s="3" t="s">
        <v>8071</v>
      </c>
      <c r="D123" s="6">
        <v>2000</v>
      </c>
      <c r="E123" s="8">
        <v>126</v>
      </c>
      <c r="F123" t="s">
        <v>8220</v>
      </c>
      <c r="G123" t="s">
        <v>8223</v>
      </c>
      <c r="H123" t="s">
        <v>8245</v>
      </c>
      <c r="I123">
        <v>1429460386</v>
      </c>
      <c r="J123">
        <v>1424279986</v>
      </c>
      <c r="K123" s="14">
        <v>42053.722060185188</v>
      </c>
      <c r="L123" s="14">
        <v>42113.680393518516</v>
      </c>
      <c r="M123" t="b">
        <v>0</v>
      </c>
      <c r="N123">
        <v>3</v>
      </c>
      <c r="O123" t="b">
        <v>0</v>
      </c>
      <c r="P123" t="s">
        <v>8269</v>
      </c>
      <c r="Q123" s="10" t="s">
        <v>8315</v>
      </c>
      <c r="R123" t="s">
        <v>8316</v>
      </c>
      <c r="S123">
        <v>6</v>
      </c>
      <c r="T123">
        <v>42</v>
      </c>
    </row>
    <row r="124" spans="1:20" ht="246.5" x14ac:dyDescent="0.35">
      <c r="A124">
        <v>3845</v>
      </c>
      <c r="B124" s="3" t="s">
        <v>3842</v>
      </c>
      <c r="C124" s="3" t="s">
        <v>7954</v>
      </c>
      <c r="D124" s="6">
        <v>40000</v>
      </c>
      <c r="E124" s="8">
        <v>842</v>
      </c>
      <c r="F124" t="s">
        <v>8220</v>
      </c>
      <c r="G124" t="s">
        <v>8223</v>
      </c>
      <c r="H124" t="s">
        <v>8245</v>
      </c>
      <c r="I124">
        <v>1443711774</v>
      </c>
      <c r="J124">
        <v>1441119774</v>
      </c>
      <c r="K124" s="14">
        <v>42248.627013888887</v>
      </c>
      <c r="L124" s="14">
        <v>42278.627013888887</v>
      </c>
      <c r="M124" t="b">
        <v>1</v>
      </c>
      <c r="N124">
        <v>12</v>
      </c>
      <c r="O124" t="b">
        <v>0</v>
      </c>
      <c r="P124" t="s">
        <v>8269</v>
      </c>
      <c r="Q124" s="10" t="s">
        <v>8315</v>
      </c>
      <c r="R124" t="s">
        <v>8316</v>
      </c>
      <c r="S124">
        <v>2</v>
      </c>
      <c r="T124">
        <v>70.17</v>
      </c>
    </row>
    <row r="125" spans="1:20" ht="246.5" x14ac:dyDescent="0.35">
      <c r="A125">
        <v>3730</v>
      </c>
      <c r="B125" s="3" t="s">
        <v>3727</v>
      </c>
      <c r="C125" s="3" t="s">
        <v>7840</v>
      </c>
      <c r="D125" s="6">
        <v>1000</v>
      </c>
      <c r="E125" s="8">
        <v>100</v>
      </c>
      <c r="F125" t="s">
        <v>8220</v>
      </c>
      <c r="G125" t="s">
        <v>8223</v>
      </c>
      <c r="H125" t="s">
        <v>8245</v>
      </c>
      <c r="I125">
        <v>1439828159</v>
      </c>
      <c r="J125">
        <v>1437236159</v>
      </c>
      <c r="K125" s="14">
        <v>42203.677766203706</v>
      </c>
      <c r="L125" s="14">
        <v>42233.677766203706</v>
      </c>
      <c r="M125" t="b">
        <v>0</v>
      </c>
      <c r="N125">
        <v>1</v>
      </c>
      <c r="O125" t="b">
        <v>0</v>
      </c>
      <c r="P125" t="s">
        <v>8269</v>
      </c>
      <c r="Q125" s="10" t="s">
        <v>8315</v>
      </c>
      <c r="R125" t="s">
        <v>8316</v>
      </c>
      <c r="S125">
        <v>10</v>
      </c>
      <c r="T125">
        <v>100</v>
      </c>
    </row>
    <row r="126" spans="1:20" ht="188.5" x14ac:dyDescent="0.35">
      <c r="A126">
        <v>3737</v>
      </c>
      <c r="B126" s="3" t="s">
        <v>3734</v>
      </c>
      <c r="C126" s="3" t="s">
        <v>7847</v>
      </c>
      <c r="D126" s="6">
        <v>700</v>
      </c>
      <c r="E126" s="8">
        <v>150</v>
      </c>
      <c r="F126" t="s">
        <v>8220</v>
      </c>
      <c r="G126" t="s">
        <v>8223</v>
      </c>
      <c r="H126" t="s">
        <v>8245</v>
      </c>
      <c r="I126">
        <v>1447311540</v>
      </c>
      <c r="J126">
        <v>1445358903</v>
      </c>
      <c r="K126" s="14">
        <v>42297.691006944442</v>
      </c>
      <c r="L126" s="14">
        <v>42320.290972222225</v>
      </c>
      <c r="M126" t="b">
        <v>0</v>
      </c>
      <c r="N126">
        <v>4</v>
      </c>
      <c r="O126" t="b">
        <v>0</v>
      </c>
      <c r="P126" t="s">
        <v>8269</v>
      </c>
      <c r="Q126" s="10" t="s">
        <v>8315</v>
      </c>
      <c r="R126" t="s">
        <v>8316</v>
      </c>
      <c r="S126">
        <v>21</v>
      </c>
      <c r="T126">
        <v>37.5</v>
      </c>
    </row>
    <row r="127" spans="1:20" ht="261" x14ac:dyDescent="0.35">
      <c r="A127">
        <v>4101</v>
      </c>
      <c r="B127" s="3" t="s">
        <v>4097</v>
      </c>
      <c r="C127" s="3" t="s">
        <v>8204</v>
      </c>
      <c r="D127" s="6">
        <v>600</v>
      </c>
      <c r="E127" s="8">
        <v>0</v>
      </c>
      <c r="F127" t="s">
        <v>8220</v>
      </c>
      <c r="G127" t="s">
        <v>8223</v>
      </c>
      <c r="H127" t="s">
        <v>8245</v>
      </c>
      <c r="I127">
        <v>1485380482</v>
      </c>
      <c r="J127">
        <v>1482788482</v>
      </c>
      <c r="K127" s="14">
        <v>42730.903726851851</v>
      </c>
      <c r="L127" s="14">
        <v>42760.903726851851</v>
      </c>
      <c r="M127" t="b">
        <v>0</v>
      </c>
      <c r="N127">
        <v>0</v>
      </c>
      <c r="O127" t="b">
        <v>0</v>
      </c>
      <c r="P127" t="s">
        <v>8269</v>
      </c>
      <c r="Q127" s="10" t="s">
        <v>8315</v>
      </c>
      <c r="R127" t="s">
        <v>8316</v>
      </c>
      <c r="S127">
        <v>0</v>
      </c>
      <c r="T127">
        <v>0</v>
      </c>
    </row>
    <row r="128" spans="1:20" ht="261" x14ac:dyDescent="0.35">
      <c r="A128">
        <v>4042</v>
      </c>
      <c r="B128" s="3" t="s">
        <v>4038</v>
      </c>
      <c r="C128" s="3" t="s">
        <v>8146</v>
      </c>
      <c r="D128" s="6">
        <v>10000</v>
      </c>
      <c r="E128" s="8">
        <v>21</v>
      </c>
      <c r="F128" t="s">
        <v>8220</v>
      </c>
      <c r="G128" t="s">
        <v>8223</v>
      </c>
      <c r="H128" t="s">
        <v>8245</v>
      </c>
      <c r="I128">
        <v>1421781360</v>
      </c>
      <c r="J128">
        <v>1419213664</v>
      </c>
      <c r="K128" s="14">
        <v>41995.084074074075</v>
      </c>
      <c r="L128" s="14">
        <v>42024.802777777775</v>
      </c>
      <c r="M128" t="b">
        <v>0</v>
      </c>
      <c r="N128">
        <v>3</v>
      </c>
      <c r="O128" t="b">
        <v>0</v>
      </c>
      <c r="P128" t="s">
        <v>8269</v>
      </c>
      <c r="Q128" s="10" t="s">
        <v>8315</v>
      </c>
      <c r="R128" t="s">
        <v>8316</v>
      </c>
      <c r="S128">
        <v>0</v>
      </c>
      <c r="T128">
        <v>7</v>
      </c>
    </row>
    <row r="129" spans="1:20" ht="232" x14ac:dyDescent="0.35">
      <c r="A129">
        <v>3911</v>
      </c>
      <c r="B129" s="3" t="s">
        <v>3908</v>
      </c>
      <c r="C129" s="3" t="s">
        <v>8019</v>
      </c>
      <c r="D129" s="6">
        <v>8000</v>
      </c>
      <c r="E129" s="8">
        <v>2993</v>
      </c>
      <c r="F129" t="s">
        <v>8220</v>
      </c>
      <c r="G129" t="s">
        <v>8223</v>
      </c>
      <c r="H129" t="s">
        <v>8245</v>
      </c>
      <c r="I129">
        <v>1417033777</v>
      </c>
      <c r="J129">
        <v>1414438177</v>
      </c>
      <c r="K129" s="14">
        <v>41939.8122337963</v>
      </c>
      <c r="L129" s="14">
        <v>41969.853900462964</v>
      </c>
      <c r="M129" t="b">
        <v>0</v>
      </c>
      <c r="N129">
        <v>36</v>
      </c>
      <c r="O129" t="b">
        <v>0</v>
      </c>
      <c r="P129" t="s">
        <v>8269</v>
      </c>
      <c r="Q129" s="10" t="s">
        <v>8315</v>
      </c>
      <c r="R129" t="s">
        <v>8316</v>
      </c>
      <c r="S129">
        <v>37</v>
      </c>
      <c r="T129">
        <v>83.14</v>
      </c>
    </row>
    <row r="130" spans="1:20" ht="261" x14ac:dyDescent="0.35">
      <c r="A130">
        <v>4014</v>
      </c>
      <c r="B130" s="3" t="s">
        <v>4010</v>
      </c>
      <c r="C130" s="3" t="s">
        <v>8119</v>
      </c>
      <c r="D130" s="6">
        <v>9000</v>
      </c>
      <c r="E130" s="8">
        <v>0</v>
      </c>
      <c r="F130" t="s">
        <v>8220</v>
      </c>
      <c r="G130" t="s">
        <v>8223</v>
      </c>
      <c r="H130" t="s">
        <v>8245</v>
      </c>
      <c r="I130">
        <v>1457157269</v>
      </c>
      <c r="J130">
        <v>1455861269</v>
      </c>
      <c r="K130" s="14">
        <v>42419.246168981481</v>
      </c>
      <c r="L130" s="14">
        <v>42434.246168981481</v>
      </c>
      <c r="M130" t="b">
        <v>0</v>
      </c>
      <c r="N130">
        <v>0</v>
      </c>
      <c r="O130" t="b">
        <v>0</v>
      </c>
      <c r="P130" t="s">
        <v>8269</v>
      </c>
      <c r="Q130" s="10" t="s">
        <v>8315</v>
      </c>
      <c r="R130" t="s">
        <v>8316</v>
      </c>
      <c r="S130">
        <v>0</v>
      </c>
      <c r="T130">
        <v>0</v>
      </c>
    </row>
    <row r="131" spans="1:20" ht="275.5" x14ac:dyDescent="0.35">
      <c r="A131">
        <v>3975</v>
      </c>
      <c r="B131" s="3" t="s">
        <v>3972</v>
      </c>
      <c r="C131" s="3" t="s">
        <v>8082</v>
      </c>
      <c r="D131" s="6">
        <v>678</v>
      </c>
      <c r="E131" s="8">
        <v>0</v>
      </c>
      <c r="F131" t="s">
        <v>8220</v>
      </c>
      <c r="G131" t="s">
        <v>8223</v>
      </c>
      <c r="H131" t="s">
        <v>8245</v>
      </c>
      <c r="I131">
        <v>1468442898</v>
      </c>
      <c r="J131">
        <v>1465850898</v>
      </c>
      <c r="K131" s="14">
        <v>42534.866875</v>
      </c>
      <c r="L131" s="14">
        <v>42564.866875</v>
      </c>
      <c r="M131" t="b">
        <v>0</v>
      </c>
      <c r="N131">
        <v>0</v>
      </c>
      <c r="O131" t="b">
        <v>0</v>
      </c>
      <c r="P131" t="s">
        <v>8269</v>
      </c>
      <c r="Q131" s="10" t="s">
        <v>8315</v>
      </c>
      <c r="R131" t="s">
        <v>8316</v>
      </c>
      <c r="S131">
        <v>0</v>
      </c>
      <c r="T131">
        <v>0</v>
      </c>
    </row>
    <row r="132" spans="1:20" ht="275.5" x14ac:dyDescent="0.35">
      <c r="A132">
        <v>3966</v>
      </c>
      <c r="B132" s="3" t="s">
        <v>3963</v>
      </c>
      <c r="C132" s="3" t="s">
        <v>8073</v>
      </c>
      <c r="D132" s="6">
        <v>7500</v>
      </c>
      <c r="E132" s="8">
        <v>45</v>
      </c>
      <c r="F132" t="s">
        <v>8220</v>
      </c>
      <c r="G132" t="s">
        <v>8223</v>
      </c>
      <c r="H132" t="s">
        <v>8245</v>
      </c>
      <c r="I132">
        <v>1406170740</v>
      </c>
      <c r="J132">
        <v>1402506278</v>
      </c>
      <c r="K132" s="14">
        <v>41801.711550925924</v>
      </c>
      <c r="L132" s="14">
        <v>41844.124305555553</v>
      </c>
      <c r="M132" t="b">
        <v>0</v>
      </c>
      <c r="N132">
        <v>2</v>
      </c>
      <c r="O132" t="b">
        <v>0</v>
      </c>
      <c r="P132" t="s">
        <v>8269</v>
      </c>
      <c r="Q132" s="10" t="s">
        <v>8315</v>
      </c>
      <c r="R132" t="s">
        <v>8316</v>
      </c>
      <c r="S132">
        <v>1</v>
      </c>
      <c r="T132">
        <v>22.5</v>
      </c>
    </row>
    <row r="133" spans="1:20" ht="232" x14ac:dyDescent="0.35">
      <c r="A133">
        <v>4062</v>
      </c>
      <c r="B133" s="3" t="s">
        <v>4058</v>
      </c>
      <c r="C133" s="3" t="s">
        <v>8166</v>
      </c>
      <c r="D133" s="6">
        <v>20000</v>
      </c>
      <c r="E133" s="8">
        <v>490</v>
      </c>
      <c r="F133" t="s">
        <v>8220</v>
      </c>
      <c r="G133" t="s">
        <v>8223</v>
      </c>
      <c r="H133" t="s">
        <v>8245</v>
      </c>
      <c r="I133">
        <v>1467481468</v>
      </c>
      <c r="J133">
        <v>1464889468</v>
      </c>
      <c r="K133" s="14">
        <v>42523.739212962959</v>
      </c>
      <c r="L133" s="14">
        <v>42553.739212962959</v>
      </c>
      <c r="M133" t="b">
        <v>0</v>
      </c>
      <c r="N133">
        <v>3</v>
      </c>
      <c r="O133" t="b">
        <v>0</v>
      </c>
      <c r="P133" t="s">
        <v>8269</v>
      </c>
      <c r="Q133" s="10" t="s">
        <v>8315</v>
      </c>
      <c r="R133" t="s">
        <v>8316</v>
      </c>
      <c r="S133">
        <v>2</v>
      </c>
      <c r="T133">
        <v>163.33000000000001</v>
      </c>
    </row>
    <row r="134" spans="1:20" ht="232" x14ac:dyDescent="0.35">
      <c r="A134">
        <v>3846</v>
      </c>
      <c r="B134" s="3" t="s">
        <v>3843</v>
      </c>
      <c r="C134" s="3" t="s">
        <v>7955</v>
      </c>
      <c r="D134" s="6">
        <v>7000</v>
      </c>
      <c r="E134" s="8">
        <v>189</v>
      </c>
      <c r="F134" t="s">
        <v>8220</v>
      </c>
      <c r="G134" t="s">
        <v>8223</v>
      </c>
      <c r="H134" t="s">
        <v>8245</v>
      </c>
      <c r="I134">
        <v>1412405940</v>
      </c>
      <c r="J134">
        <v>1409721542</v>
      </c>
      <c r="K134" s="14">
        <v>41885.221550925926</v>
      </c>
      <c r="L134" s="14">
        <v>41916.290972222225</v>
      </c>
      <c r="M134" t="b">
        <v>1</v>
      </c>
      <c r="N134">
        <v>8</v>
      </c>
      <c r="O134" t="b">
        <v>0</v>
      </c>
      <c r="P134" t="s">
        <v>8269</v>
      </c>
      <c r="Q134" s="10" t="s">
        <v>8315</v>
      </c>
      <c r="R134" t="s">
        <v>8316</v>
      </c>
      <c r="S134">
        <v>3</v>
      </c>
      <c r="T134">
        <v>23.63</v>
      </c>
    </row>
    <row r="135" spans="1:20" ht="290" x14ac:dyDescent="0.35">
      <c r="A135">
        <v>3893</v>
      </c>
      <c r="B135" s="3" t="s">
        <v>3890</v>
      </c>
      <c r="C135" s="3" t="s">
        <v>8001</v>
      </c>
      <c r="D135" s="6">
        <v>50000</v>
      </c>
      <c r="E135" s="8">
        <v>10775</v>
      </c>
      <c r="F135" t="s">
        <v>8220</v>
      </c>
      <c r="G135" t="s">
        <v>8223</v>
      </c>
      <c r="H135" t="s">
        <v>8245</v>
      </c>
      <c r="I135">
        <v>1404194400</v>
      </c>
      <c r="J135">
        <v>1400600840</v>
      </c>
      <c r="K135" s="14">
        <v>41779.657870370371</v>
      </c>
      <c r="L135" s="14">
        <v>41821.25</v>
      </c>
      <c r="M135" t="b">
        <v>0</v>
      </c>
      <c r="N135">
        <v>84</v>
      </c>
      <c r="O135" t="b">
        <v>0</v>
      </c>
      <c r="P135" t="s">
        <v>8269</v>
      </c>
      <c r="Q135" s="10" t="s">
        <v>8315</v>
      </c>
      <c r="R135" t="s">
        <v>8316</v>
      </c>
      <c r="S135">
        <v>22</v>
      </c>
      <c r="T135">
        <v>128.27000000000001</v>
      </c>
    </row>
    <row r="136" spans="1:20" ht="232" x14ac:dyDescent="0.35">
      <c r="A136">
        <v>4029</v>
      </c>
      <c r="B136" s="3" t="s">
        <v>4025</v>
      </c>
      <c r="C136" s="3" t="s">
        <v>8134</v>
      </c>
      <c r="D136" s="6">
        <v>20000</v>
      </c>
      <c r="E136" s="8">
        <v>0</v>
      </c>
      <c r="F136" t="s">
        <v>8220</v>
      </c>
      <c r="G136" t="s">
        <v>8223</v>
      </c>
      <c r="H136" t="s">
        <v>8245</v>
      </c>
      <c r="I136">
        <v>1450053370</v>
      </c>
      <c r="J136">
        <v>1447461370</v>
      </c>
      <c r="K136" s="14">
        <v>42322.025115740747</v>
      </c>
      <c r="L136" s="14">
        <v>42352.025115740747</v>
      </c>
      <c r="M136" t="b">
        <v>0</v>
      </c>
      <c r="N136">
        <v>0</v>
      </c>
      <c r="O136" t="b">
        <v>0</v>
      </c>
      <c r="P136" t="s">
        <v>8269</v>
      </c>
      <c r="Q136" s="10" t="s">
        <v>8315</v>
      </c>
      <c r="R136" t="s">
        <v>8316</v>
      </c>
      <c r="S136">
        <v>0</v>
      </c>
      <c r="T136">
        <v>0</v>
      </c>
    </row>
    <row r="137" spans="1:20" ht="290" x14ac:dyDescent="0.35">
      <c r="A137">
        <v>2906</v>
      </c>
      <c r="B137" s="3" t="s">
        <v>2906</v>
      </c>
      <c r="C137" s="3" t="s">
        <v>7016</v>
      </c>
      <c r="D137" s="6">
        <v>6000</v>
      </c>
      <c r="E137" s="8">
        <v>565</v>
      </c>
      <c r="F137" t="s">
        <v>8220</v>
      </c>
      <c r="G137" t="s">
        <v>8223</v>
      </c>
      <c r="H137" t="s">
        <v>8245</v>
      </c>
      <c r="I137">
        <v>1438390800</v>
      </c>
      <c r="J137">
        <v>1436888066</v>
      </c>
      <c r="K137" s="14">
        <v>42199.648912037039</v>
      </c>
      <c r="L137" s="14">
        <v>42217.041666666672</v>
      </c>
      <c r="M137" t="b">
        <v>0</v>
      </c>
      <c r="N137">
        <v>7</v>
      </c>
      <c r="O137" t="b">
        <v>0</v>
      </c>
      <c r="P137" t="s">
        <v>8269</v>
      </c>
      <c r="Q137" s="10" t="s">
        <v>8315</v>
      </c>
      <c r="R137" t="s">
        <v>8316</v>
      </c>
      <c r="S137">
        <v>9</v>
      </c>
      <c r="T137">
        <v>80.709999999999994</v>
      </c>
    </row>
    <row r="138" spans="1:20" ht="130.5" x14ac:dyDescent="0.35">
      <c r="A138">
        <v>3991</v>
      </c>
      <c r="B138" s="3" t="s">
        <v>3987</v>
      </c>
      <c r="C138" s="3" t="s">
        <v>8097</v>
      </c>
      <c r="D138" s="6">
        <v>500</v>
      </c>
      <c r="E138" s="8">
        <v>100</v>
      </c>
      <c r="F138" t="s">
        <v>8220</v>
      </c>
      <c r="G138" t="s">
        <v>8223</v>
      </c>
      <c r="H138" t="s">
        <v>8245</v>
      </c>
      <c r="I138">
        <v>1433086082</v>
      </c>
      <c r="J138">
        <v>1430494082</v>
      </c>
      <c r="K138" s="14">
        <v>42125.644467592589</v>
      </c>
      <c r="L138" s="14">
        <v>42155.644467592589</v>
      </c>
      <c r="M138" t="b">
        <v>0</v>
      </c>
      <c r="N138">
        <v>1</v>
      </c>
      <c r="O138" t="b">
        <v>0</v>
      </c>
      <c r="P138" t="s">
        <v>8269</v>
      </c>
      <c r="Q138" s="10" t="s">
        <v>8315</v>
      </c>
      <c r="R138" t="s">
        <v>8316</v>
      </c>
      <c r="S138">
        <v>20</v>
      </c>
      <c r="T138">
        <v>100</v>
      </c>
    </row>
    <row r="139" spans="1:20" ht="275.5" x14ac:dyDescent="0.35">
      <c r="A139">
        <v>4050</v>
      </c>
      <c r="B139" s="3" t="s">
        <v>4046</v>
      </c>
      <c r="C139" s="3" t="s">
        <v>8154</v>
      </c>
      <c r="D139" s="6">
        <v>1500</v>
      </c>
      <c r="E139" s="8">
        <v>1</v>
      </c>
      <c r="F139" t="s">
        <v>8220</v>
      </c>
      <c r="G139" t="s">
        <v>8223</v>
      </c>
      <c r="H139" t="s">
        <v>8245</v>
      </c>
      <c r="I139">
        <v>1414077391</v>
      </c>
      <c r="J139">
        <v>1411485391</v>
      </c>
      <c r="K139" s="14">
        <v>41905.636469907404</v>
      </c>
      <c r="L139" s="14">
        <v>41935.636469907404</v>
      </c>
      <c r="M139" t="b">
        <v>0</v>
      </c>
      <c r="N139">
        <v>1</v>
      </c>
      <c r="O139" t="b">
        <v>0</v>
      </c>
      <c r="P139" t="s">
        <v>8269</v>
      </c>
      <c r="Q139" s="10" t="s">
        <v>8315</v>
      </c>
      <c r="R139" t="s">
        <v>8316</v>
      </c>
      <c r="S139">
        <v>0</v>
      </c>
      <c r="T139">
        <v>1</v>
      </c>
    </row>
    <row r="140" spans="1:20" ht="203" x14ac:dyDescent="0.35">
      <c r="A140">
        <v>3741</v>
      </c>
      <c r="B140" s="3" t="s">
        <v>3738</v>
      </c>
      <c r="C140" s="3" t="s">
        <v>7851</v>
      </c>
      <c r="D140" s="6">
        <v>20000</v>
      </c>
      <c r="E140" s="8">
        <v>0</v>
      </c>
      <c r="F140" t="s">
        <v>8220</v>
      </c>
      <c r="G140" t="s">
        <v>8223</v>
      </c>
      <c r="H140" t="s">
        <v>8245</v>
      </c>
      <c r="I140">
        <v>1450389950</v>
      </c>
      <c r="J140">
        <v>1447797950</v>
      </c>
      <c r="K140" s="14">
        <v>42325.920717592591</v>
      </c>
      <c r="L140" s="14">
        <v>42355.920717592591</v>
      </c>
      <c r="M140" t="b">
        <v>0</v>
      </c>
      <c r="N140">
        <v>0</v>
      </c>
      <c r="O140" t="b">
        <v>0</v>
      </c>
      <c r="P140" t="s">
        <v>8269</v>
      </c>
      <c r="Q140" s="10" t="s">
        <v>8315</v>
      </c>
      <c r="R140" t="s">
        <v>8316</v>
      </c>
      <c r="S140">
        <v>0</v>
      </c>
      <c r="T140">
        <v>0</v>
      </c>
    </row>
    <row r="141" spans="1:20" ht="217.5" x14ac:dyDescent="0.35">
      <c r="A141">
        <v>4073</v>
      </c>
      <c r="B141" s="3" t="s">
        <v>4069</v>
      </c>
      <c r="C141" s="3" t="s">
        <v>8176</v>
      </c>
      <c r="D141" s="6">
        <v>3500</v>
      </c>
      <c r="E141" s="8">
        <v>37</v>
      </c>
      <c r="F141" t="s">
        <v>8220</v>
      </c>
      <c r="G141" t="s">
        <v>8223</v>
      </c>
      <c r="H141" t="s">
        <v>8245</v>
      </c>
      <c r="I141">
        <v>1431144000</v>
      </c>
      <c r="J141">
        <v>1426407426</v>
      </c>
      <c r="K141" s="14">
        <v>42078.34520833334</v>
      </c>
      <c r="L141" s="14">
        <v>42133.166666666672</v>
      </c>
      <c r="M141" t="b">
        <v>0</v>
      </c>
      <c r="N141">
        <v>2</v>
      </c>
      <c r="O141" t="b">
        <v>0</v>
      </c>
      <c r="P141" t="s">
        <v>8269</v>
      </c>
      <c r="Q141" s="10" t="s">
        <v>8315</v>
      </c>
      <c r="R141" t="s">
        <v>8316</v>
      </c>
      <c r="S141">
        <v>1</v>
      </c>
      <c r="T141">
        <v>18.5</v>
      </c>
    </row>
    <row r="142" spans="1:20" ht="174" x14ac:dyDescent="0.35">
      <c r="A142">
        <v>3891</v>
      </c>
      <c r="B142" s="3" t="s">
        <v>3888</v>
      </c>
      <c r="C142" s="3" t="s">
        <v>7999</v>
      </c>
      <c r="D142" s="6">
        <v>800</v>
      </c>
      <c r="E142" s="8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s="14">
        <v>42056.1324537037</v>
      </c>
      <c r="L142" s="14">
        <v>42086.207638888889</v>
      </c>
      <c r="M142" t="b">
        <v>0</v>
      </c>
      <c r="N142">
        <v>7</v>
      </c>
      <c r="O142" t="b">
        <v>0</v>
      </c>
      <c r="P142" t="s">
        <v>8269</v>
      </c>
      <c r="Q142" s="10" t="s">
        <v>8315</v>
      </c>
      <c r="R142" t="s">
        <v>8316</v>
      </c>
      <c r="S142">
        <v>33</v>
      </c>
      <c r="T142">
        <v>37.14</v>
      </c>
    </row>
    <row r="143" spans="1:20" ht="246.5" x14ac:dyDescent="0.35">
      <c r="A143">
        <v>4051</v>
      </c>
      <c r="B143" s="3" t="s">
        <v>4047</v>
      </c>
      <c r="C143" s="3" t="s">
        <v>8155</v>
      </c>
      <c r="D143" s="6">
        <v>500</v>
      </c>
      <c r="E143" s="8">
        <v>0</v>
      </c>
      <c r="F143" t="s">
        <v>8220</v>
      </c>
      <c r="G143" t="s">
        <v>8223</v>
      </c>
      <c r="H143" t="s">
        <v>8245</v>
      </c>
      <c r="I143">
        <v>1399618380</v>
      </c>
      <c r="J143">
        <v>1399058797</v>
      </c>
      <c r="K143" s="14">
        <v>41761.810150462967</v>
      </c>
      <c r="L143" s="14">
        <v>41768.286805555559</v>
      </c>
      <c r="M143" t="b">
        <v>0</v>
      </c>
      <c r="N143">
        <v>0</v>
      </c>
      <c r="O143" t="b">
        <v>0</v>
      </c>
      <c r="P143" t="s">
        <v>8269</v>
      </c>
      <c r="Q143" s="10" t="s">
        <v>8315</v>
      </c>
      <c r="R143" t="s">
        <v>8316</v>
      </c>
      <c r="S143">
        <v>0</v>
      </c>
      <c r="T143">
        <v>0</v>
      </c>
    </row>
    <row r="144" spans="1:20" ht="290" x14ac:dyDescent="0.35">
      <c r="A144">
        <v>3729</v>
      </c>
      <c r="B144" s="3" t="s">
        <v>3726</v>
      </c>
      <c r="C144" s="3" t="s">
        <v>7839</v>
      </c>
      <c r="D144" s="6">
        <v>5000</v>
      </c>
      <c r="E144" s="8">
        <v>362</v>
      </c>
      <c r="F144" t="s">
        <v>8220</v>
      </c>
      <c r="G144" t="s">
        <v>8223</v>
      </c>
      <c r="H144" t="s">
        <v>8245</v>
      </c>
      <c r="I144">
        <v>1427082912</v>
      </c>
      <c r="J144">
        <v>1423198512</v>
      </c>
      <c r="K144" s="14">
        <v>42041.205000000002</v>
      </c>
      <c r="L144" s="14">
        <v>42086.16333333333</v>
      </c>
      <c r="M144" t="b">
        <v>0</v>
      </c>
      <c r="N144">
        <v>5</v>
      </c>
      <c r="O144" t="b">
        <v>0</v>
      </c>
      <c r="P144" t="s">
        <v>8269</v>
      </c>
      <c r="Q144" s="10" t="s">
        <v>8315</v>
      </c>
      <c r="R144" t="s">
        <v>8316</v>
      </c>
      <c r="S144">
        <v>7</v>
      </c>
      <c r="T144">
        <v>72.400000000000006</v>
      </c>
    </row>
    <row r="145" spans="1:20" ht="188.5" x14ac:dyDescent="0.35">
      <c r="A145">
        <v>3994</v>
      </c>
      <c r="B145" s="3" t="s">
        <v>3990</v>
      </c>
      <c r="C145" s="3" t="s">
        <v>8100</v>
      </c>
      <c r="D145" s="6">
        <v>2000</v>
      </c>
      <c r="E145" s="8">
        <v>5</v>
      </c>
      <c r="F145" t="s">
        <v>8220</v>
      </c>
      <c r="G145" t="s">
        <v>8223</v>
      </c>
      <c r="H145" t="s">
        <v>8245</v>
      </c>
      <c r="I145">
        <v>1405761690</v>
      </c>
      <c r="J145">
        <v>1403169690</v>
      </c>
      <c r="K145" s="14">
        <v>41809.389930555553</v>
      </c>
      <c r="L145" s="14">
        <v>41839.389930555553</v>
      </c>
      <c r="M145" t="b">
        <v>0</v>
      </c>
      <c r="N145">
        <v>1</v>
      </c>
      <c r="O145" t="b">
        <v>0</v>
      </c>
      <c r="P145" t="s">
        <v>8269</v>
      </c>
      <c r="Q145" s="10" t="s">
        <v>8315</v>
      </c>
      <c r="R145" t="s">
        <v>8316</v>
      </c>
      <c r="S145">
        <v>0</v>
      </c>
      <c r="T145">
        <v>5</v>
      </c>
    </row>
    <row r="146" spans="1:20" ht="232" x14ac:dyDescent="0.35">
      <c r="A146">
        <v>4007</v>
      </c>
      <c r="B146" s="3" t="s">
        <v>4003</v>
      </c>
      <c r="C146" s="3" t="s">
        <v>8112</v>
      </c>
      <c r="D146" s="6">
        <v>2000</v>
      </c>
      <c r="E146" s="8">
        <v>5</v>
      </c>
      <c r="F146" t="s">
        <v>8220</v>
      </c>
      <c r="G146" t="s">
        <v>8223</v>
      </c>
      <c r="H146" t="s">
        <v>8245</v>
      </c>
      <c r="I146">
        <v>1409070480</v>
      </c>
      <c r="J146">
        <v>1406572381</v>
      </c>
      <c r="K146" s="14">
        <v>41848.772928240738</v>
      </c>
      <c r="L146" s="14">
        <v>41877.686111111114</v>
      </c>
      <c r="M146" t="b">
        <v>0</v>
      </c>
      <c r="N146">
        <v>1</v>
      </c>
      <c r="O146" t="b">
        <v>0</v>
      </c>
      <c r="P146" t="s">
        <v>8269</v>
      </c>
      <c r="Q146" s="10" t="s">
        <v>8315</v>
      </c>
      <c r="R146" t="s">
        <v>8316</v>
      </c>
      <c r="S146">
        <v>0</v>
      </c>
      <c r="T146">
        <v>5</v>
      </c>
    </row>
    <row r="147" spans="1:20" ht="188.5" x14ac:dyDescent="0.35">
      <c r="A147">
        <v>4068</v>
      </c>
      <c r="B147" s="3" t="s">
        <v>4064</v>
      </c>
      <c r="C147" s="3" t="s">
        <v>8171</v>
      </c>
      <c r="D147" s="6">
        <v>3495</v>
      </c>
      <c r="E147" s="8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s="14">
        <v>42718.963599537034</v>
      </c>
      <c r="L147" s="14">
        <v>42748.961805555555</v>
      </c>
      <c r="M147" t="b">
        <v>0</v>
      </c>
      <c r="N147">
        <v>1</v>
      </c>
      <c r="O147" t="b">
        <v>0</v>
      </c>
      <c r="P147" t="s">
        <v>8269</v>
      </c>
      <c r="Q147" s="10" t="s">
        <v>8315</v>
      </c>
      <c r="R147" t="s">
        <v>8316</v>
      </c>
      <c r="S147">
        <v>1</v>
      </c>
      <c r="T147">
        <v>34.950000000000003</v>
      </c>
    </row>
    <row r="148" spans="1:20" ht="159.5" x14ac:dyDescent="0.35">
      <c r="A148">
        <v>4061</v>
      </c>
      <c r="B148" s="3" t="s">
        <v>4057</v>
      </c>
      <c r="C148" s="3" t="s">
        <v>8165</v>
      </c>
      <c r="D148" s="6">
        <v>525</v>
      </c>
      <c r="E148" s="8">
        <v>0</v>
      </c>
      <c r="F148" t="s">
        <v>8220</v>
      </c>
      <c r="G148" t="s">
        <v>8223</v>
      </c>
      <c r="H148" t="s">
        <v>8245</v>
      </c>
      <c r="I148">
        <v>1461205423</v>
      </c>
      <c r="J148">
        <v>1456025023</v>
      </c>
      <c r="K148" s="14">
        <v>42421.141469907408</v>
      </c>
      <c r="L148" s="14">
        <v>42481.099803240737</v>
      </c>
      <c r="M148" t="b">
        <v>0</v>
      </c>
      <c r="N148">
        <v>0</v>
      </c>
      <c r="O148" t="b">
        <v>0</v>
      </c>
      <c r="P148" t="s">
        <v>8269</v>
      </c>
      <c r="Q148" s="10" t="s">
        <v>8315</v>
      </c>
      <c r="R148" t="s">
        <v>8316</v>
      </c>
      <c r="S148">
        <v>0</v>
      </c>
      <c r="T148">
        <v>0</v>
      </c>
    </row>
    <row r="149" spans="1:20" ht="246.5" x14ac:dyDescent="0.35">
      <c r="A149">
        <v>4079</v>
      </c>
      <c r="B149" s="3" t="s">
        <v>4075</v>
      </c>
      <c r="C149" s="3" t="s">
        <v>8182</v>
      </c>
      <c r="D149" s="6">
        <v>3000</v>
      </c>
      <c r="E149" s="8">
        <v>5</v>
      </c>
      <c r="F149" t="s">
        <v>8220</v>
      </c>
      <c r="G149" t="s">
        <v>8223</v>
      </c>
      <c r="H149" t="s">
        <v>8245</v>
      </c>
      <c r="I149">
        <v>1466375521</v>
      </c>
      <c r="J149">
        <v>1463783521</v>
      </c>
      <c r="K149" s="14">
        <v>42510.938900462963</v>
      </c>
      <c r="L149" s="14">
        <v>42540.938900462963</v>
      </c>
      <c r="M149" t="b">
        <v>0</v>
      </c>
      <c r="N149">
        <v>1</v>
      </c>
      <c r="O149" t="b">
        <v>0</v>
      </c>
      <c r="P149" t="s">
        <v>8269</v>
      </c>
      <c r="Q149" s="10" t="s">
        <v>8315</v>
      </c>
      <c r="R149" t="s">
        <v>8316</v>
      </c>
      <c r="S149">
        <v>0</v>
      </c>
      <c r="T149">
        <v>5</v>
      </c>
    </row>
    <row r="150" spans="1:20" ht="261" x14ac:dyDescent="0.35">
      <c r="A150">
        <v>3976</v>
      </c>
      <c r="B150" s="3" t="s">
        <v>3973</v>
      </c>
      <c r="C150" s="3" t="s">
        <v>8083</v>
      </c>
      <c r="D150" s="6">
        <v>1300</v>
      </c>
      <c r="E150" s="8">
        <v>620</v>
      </c>
      <c r="F150" t="s">
        <v>8220</v>
      </c>
      <c r="G150" t="s">
        <v>8223</v>
      </c>
      <c r="H150" t="s">
        <v>8245</v>
      </c>
      <c r="I150">
        <v>1406876400</v>
      </c>
      <c r="J150">
        <v>1405024561</v>
      </c>
      <c r="K150" s="14">
        <v>41830.858344907407</v>
      </c>
      <c r="L150" s="14">
        <v>41852.291666666664</v>
      </c>
      <c r="M150" t="b">
        <v>0</v>
      </c>
      <c r="N150">
        <v>10</v>
      </c>
      <c r="O150" t="b">
        <v>0</v>
      </c>
      <c r="P150" t="s">
        <v>8269</v>
      </c>
      <c r="Q150" s="10" t="s">
        <v>8315</v>
      </c>
      <c r="R150" t="s">
        <v>8316</v>
      </c>
      <c r="S150">
        <v>48</v>
      </c>
      <c r="T150">
        <v>62</v>
      </c>
    </row>
    <row r="151" spans="1:20" ht="217.5" x14ac:dyDescent="0.35">
      <c r="A151">
        <v>3899</v>
      </c>
      <c r="B151" s="3" t="s">
        <v>3896</v>
      </c>
      <c r="C151" s="3" t="s">
        <v>8007</v>
      </c>
      <c r="D151" s="6">
        <v>10000</v>
      </c>
      <c r="E151" s="8">
        <v>125</v>
      </c>
      <c r="F151" t="s">
        <v>8220</v>
      </c>
      <c r="G151" t="s">
        <v>8223</v>
      </c>
      <c r="H151" t="s">
        <v>8245</v>
      </c>
      <c r="I151">
        <v>1407868561</v>
      </c>
      <c r="J151">
        <v>1406140561</v>
      </c>
      <c r="K151" s="14">
        <v>41843.775011574071</v>
      </c>
      <c r="L151" s="14">
        <v>41863.775011574071</v>
      </c>
      <c r="M151" t="b">
        <v>0</v>
      </c>
      <c r="N151">
        <v>2</v>
      </c>
      <c r="O151" t="b">
        <v>0</v>
      </c>
      <c r="P151" t="s">
        <v>8269</v>
      </c>
      <c r="Q151" s="10" t="s">
        <v>8315</v>
      </c>
      <c r="R151" t="s">
        <v>8316</v>
      </c>
      <c r="S151">
        <v>1</v>
      </c>
      <c r="T151">
        <v>62.5</v>
      </c>
    </row>
    <row r="152" spans="1:20" ht="58" x14ac:dyDescent="0.35">
      <c r="A152">
        <v>3861</v>
      </c>
      <c r="B152" s="3" t="s">
        <v>3858</v>
      </c>
      <c r="C152" s="3" t="s">
        <v>7970</v>
      </c>
      <c r="D152" s="6">
        <v>2000</v>
      </c>
      <c r="E152" s="8">
        <v>100</v>
      </c>
      <c r="F152" t="s">
        <v>8220</v>
      </c>
      <c r="G152" t="s">
        <v>8223</v>
      </c>
      <c r="H152" t="s">
        <v>8245</v>
      </c>
      <c r="I152">
        <v>1415828820</v>
      </c>
      <c r="J152">
        <v>1412258977</v>
      </c>
      <c r="K152" s="14">
        <v>41914.590011574073</v>
      </c>
      <c r="L152" s="14">
        <v>41955.907638888893</v>
      </c>
      <c r="M152" t="b">
        <v>0</v>
      </c>
      <c r="N152">
        <v>1</v>
      </c>
      <c r="O152" t="b">
        <v>0</v>
      </c>
      <c r="P152" t="s">
        <v>8269</v>
      </c>
      <c r="Q152" s="10" t="s">
        <v>8315</v>
      </c>
      <c r="R152" t="s">
        <v>8316</v>
      </c>
      <c r="S152">
        <v>5</v>
      </c>
      <c r="T152">
        <v>100</v>
      </c>
    </row>
    <row r="153" spans="1:20" ht="217.5" x14ac:dyDescent="0.35">
      <c r="A153">
        <v>4111</v>
      </c>
      <c r="B153" s="3" t="s">
        <v>4107</v>
      </c>
      <c r="C153" s="3" t="s">
        <v>8214</v>
      </c>
      <c r="D153" s="6">
        <v>3000</v>
      </c>
      <c r="E153" s="8">
        <v>94</v>
      </c>
      <c r="F153" t="s">
        <v>8220</v>
      </c>
      <c r="G153" t="s">
        <v>8223</v>
      </c>
      <c r="H153" t="s">
        <v>8245</v>
      </c>
      <c r="I153">
        <v>1424747740</v>
      </c>
      <c r="J153">
        <v>1422155740</v>
      </c>
      <c r="K153" s="14">
        <v>42029.135879629626</v>
      </c>
      <c r="L153" s="14">
        <v>42059.135879629626</v>
      </c>
      <c r="M153" t="b">
        <v>0</v>
      </c>
      <c r="N153">
        <v>6</v>
      </c>
      <c r="O153" t="b">
        <v>0</v>
      </c>
      <c r="P153" t="s">
        <v>8269</v>
      </c>
      <c r="Q153" s="10" t="s">
        <v>8315</v>
      </c>
      <c r="R153" t="s">
        <v>8316</v>
      </c>
      <c r="S153">
        <v>3</v>
      </c>
      <c r="T153">
        <v>15.67</v>
      </c>
    </row>
    <row r="154" spans="1:20" ht="87" x14ac:dyDescent="0.35">
      <c r="A154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s="14">
        <v>41953.773090277777</v>
      </c>
      <c r="L154" s="14">
        <v>42013.083333333328</v>
      </c>
      <c r="M154" t="b">
        <v>0</v>
      </c>
      <c r="N154">
        <v>2</v>
      </c>
      <c r="O154" t="b">
        <v>0</v>
      </c>
      <c r="P154" t="s">
        <v>8269</v>
      </c>
      <c r="Q154" s="10" t="s">
        <v>8315</v>
      </c>
      <c r="R154" t="s">
        <v>8316</v>
      </c>
      <c r="S154">
        <v>1</v>
      </c>
      <c r="T154">
        <v>12.5</v>
      </c>
    </row>
    <row r="155" spans="1:20" ht="261" x14ac:dyDescent="0.35">
      <c r="A155">
        <v>2875</v>
      </c>
      <c r="B155" s="3" t="s">
        <v>2875</v>
      </c>
      <c r="C155" s="3" t="s">
        <v>6985</v>
      </c>
      <c r="D155" s="6">
        <v>20000</v>
      </c>
      <c r="E155" s="8">
        <v>7</v>
      </c>
      <c r="F155" t="s">
        <v>8220</v>
      </c>
      <c r="G155" t="s">
        <v>8223</v>
      </c>
      <c r="H155" t="s">
        <v>8245</v>
      </c>
      <c r="I155">
        <v>1462417493</v>
      </c>
      <c r="J155">
        <v>1459825493</v>
      </c>
      <c r="K155" s="14">
        <v>42465.128391203703</v>
      </c>
      <c r="L155" s="14">
        <v>42495.128391203703</v>
      </c>
      <c r="M155" t="b">
        <v>0</v>
      </c>
      <c r="N155">
        <v>3</v>
      </c>
      <c r="O155" t="b">
        <v>0</v>
      </c>
      <c r="P155" t="s">
        <v>8269</v>
      </c>
      <c r="Q155" s="10" t="s">
        <v>8315</v>
      </c>
      <c r="R155" t="s">
        <v>8316</v>
      </c>
      <c r="S155">
        <v>0</v>
      </c>
      <c r="T155">
        <v>2.33</v>
      </c>
    </row>
    <row r="156" spans="1:20" ht="217.5" x14ac:dyDescent="0.35">
      <c r="A156">
        <v>3852</v>
      </c>
      <c r="B156" s="3" t="s">
        <v>3849</v>
      </c>
      <c r="C156" s="3" t="s">
        <v>7961</v>
      </c>
      <c r="D156" s="6">
        <v>10000</v>
      </c>
      <c r="E156" s="8">
        <v>20</v>
      </c>
      <c r="F156" t="s">
        <v>8220</v>
      </c>
      <c r="G156" t="s">
        <v>8223</v>
      </c>
      <c r="H156" t="s">
        <v>8245</v>
      </c>
      <c r="I156">
        <v>1427427276</v>
      </c>
      <c r="J156">
        <v>1425270876</v>
      </c>
      <c r="K156" s="14">
        <v>42065.190694444449</v>
      </c>
      <c r="L156" s="14">
        <v>42090.149027777778</v>
      </c>
      <c r="M156" t="b">
        <v>0</v>
      </c>
      <c r="N156">
        <v>2</v>
      </c>
      <c r="O156" t="b">
        <v>0</v>
      </c>
      <c r="P156" t="s">
        <v>8269</v>
      </c>
      <c r="Q156" s="10" t="s">
        <v>8315</v>
      </c>
      <c r="R156" t="s">
        <v>8316</v>
      </c>
      <c r="S156">
        <v>0</v>
      </c>
      <c r="T156">
        <v>10</v>
      </c>
    </row>
    <row r="157" spans="1:20" ht="261" x14ac:dyDescent="0.35">
      <c r="A157">
        <v>2850</v>
      </c>
      <c r="B157" s="3" t="s">
        <v>2850</v>
      </c>
      <c r="C157" s="3" t="s">
        <v>6960</v>
      </c>
      <c r="D157" s="6">
        <v>8000</v>
      </c>
      <c r="E157" s="8">
        <v>311</v>
      </c>
      <c r="F157" t="s">
        <v>8220</v>
      </c>
      <c r="G157" t="s">
        <v>8223</v>
      </c>
      <c r="H157" t="s">
        <v>8245</v>
      </c>
      <c r="I157">
        <v>1409962211</v>
      </c>
      <c r="J157">
        <v>1407370211</v>
      </c>
      <c r="K157" s="14">
        <v>41858.007071759261</v>
      </c>
      <c r="L157" s="14">
        <v>41888.007071759261</v>
      </c>
      <c r="M157" t="b">
        <v>0</v>
      </c>
      <c r="N157">
        <v>13</v>
      </c>
      <c r="O157" t="b">
        <v>0</v>
      </c>
      <c r="P157" t="s">
        <v>8269</v>
      </c>
      <c r="Q157" s="10" t="s">
        <v>8315</v>
      </c>
      <c r="R157" t="s">
        <v>8316</v>
      </c>
      <c r="S157">
        <v>4</v>
      </c>
      <c r="T157">
        <v>23.92</v>
      </c>
    </row>
    <row r="158" spans="1:20" ht="275.5" x14ac:dyDescent="0.35">
      <c r="A158">
        <v>3980</v>
      </c>
      <c r="B158" s="3" t="s">
        <v>3977</v>
      </c>
      <c r="C158" s="3" t="s">
        <v>8087</v>
      </c>
      <c r="D158" s="6">
        <v>2500</v>
      </c>
      <c r="E158" s="8">
        <v>450</v>
      </c>
      <c r="F158" t="s">
        <v>8220</v>
      </c>
      <c r="G158" t="s">
        <v>8223</v>
      </c>
      <c r="H158" t="s">
        <v>8245</v>
      </c>
      <c r="I158">
        <v>1404570147</v>
      </c>
      <c r="J158">
        <v>1401978147</v>
      </c>
      <c r="K158" s="14">
        <v>41795.598923611113</v>
      </c>
      <c r="L158" s="14">
        <v>41825.598923611113</v>
      </c>
      <c r="M158" t="b">
        <v>0</v>
      </c>
      <c r="N158">
        <v>7</v>
      </c>
      <c r="O158" t="b">
        <v>0</v>
      </c>
      <c r="P158" t="s">
        <v>8269</v>
      </c>
      <c r="Q158" s="10" t="s">
        <v>8315</v>
      </c>
      <c r="R158" t="s">
        <v>8316</v>
      </c>
      <c r="S158">
        <v>18</v>
      </c>
      <c r="T158">
        <v>64.290000000000006</v>
      </c>
    </row>
    <row r="159" spans="1:20" ht="246.5" x14ac:dyDescent="0.35">
      <c r="A159">
        <v>3867</v>
      </c>
      <c r="B159" s="3" t="s">
        <v>3864</v>
      </c>
      <c r="C159" s="3" t="s">
        <v>7976</v>
      </c>
      <c r="D159" s="6">
        <v>2000</v>
      </c>
      <c r="E159" s="8">
        <v>251</v>
      </c>
      <c r="F159" t="s">
        <v>8220</v>
      </c>
      <c r="G159" t="s">
        <v>8223</v>
      </c>
      <c r="H159" t="s">
        <v>8245</v>
      </c>
      <c r="I159">
        <v>1466278339</v>
      </c>
      <c r="J159">
        <v>1463686339</v>
      </c>
      <c r="K159" s="14">
        <v>42509.814108796301</v>
      </c>
      <c r="L159" s="14">
        <v>42539.814108796301</v>
      </c>
      <c r="M159" t="b">
        <v>0</v>
      </c>
      <c r="N159">
        <v>5</v>
      </c>
      <c r="O159" t="b">
        <v>0</v>
      </c>
      <c r="P159" t="s">
        <v>8269</v>
      </c>
      <c r="Q159" s="10" t="s">
        <v>8315</v>
      </c>
      <c r="R159" t="s">
        <v>8316</v>
      </c>
      <c r="S159">
        <v>13</v>
      </c>
      <c r="T159">
        <v>50.2</v>
      </c>
    </row>
    <row r="160" spans="1:20" ht="261" x14ac:dyDescent="0.35">
      <c r="A160">
        <v>4107</v>
      </c>
      <c r="B160" s="3" t="s">
        <v>4103</v>
      </c>
      <c r="C160" s="3" t="s">
        <v>8210</v>
      </c>
      <c r="D160" s="6">
        <v>2000</v>
      </c>
      <c r="E160" s="8">
        <v>41</v>
      </c>
      <c r="F160" t="s">
        <v>8220</v>
      </c>
      <c r="G160" t="s">
        <v>8223</v>
      </c>
      <c r="H160" t="s">
        <v>8245</v>
      </c>
      <c r="I160">
        <v>1411596001</v>
      </c>
      <c r="J160">
        <v>1409608801</v>
      </c>
      <c r="K160" s="14">
        <v>41883.916678240741</v>
      </c>
      <c r="L160" s="14">
        <v>41906.916678240741</v>
      </c>
      <c r="M160" t="b">
        <v>0</v>
      </c>
      <c r="N160">
        <v>4</v>
      </c>
      <c r="O160" t="b">
        <v>0</v>
      </c>
      <c r="P160" t="s">
        <v>8269</v>
      </c>
      <c r="Q160" s="10" t="s">
        <v>8315</v>
      </c>
      <c r="R160" t="s">
        <v>8316</v>
      </c>
      <c r="S160">
        <v>2</v>
      </c>
      <c r="T160">
        <v>10.25</v>
      </c>
    </row>
    <row r="161" spans="1:20" ht="217.5" x14ac:dyDescent="0.35">
      <c r="A161">
        <v>3968</v>
      </c>
      <c r="B161" s="3" t="s">
        <v>3965</v>
      </c>
      <c r="C161" s="3" t="s">
        <v>8075</v>
      </c>
      <c r="D161" s="6">
        <v>5000</v>
      </c>
      <c r="E161" s="8">
        <v>527</v>
      </c>
      <c r="F161" t="s">
        <v>8220</v>
      </c>
      <c r="G161" t="s">
        <v>8223</v>
      </c>
      <c r="H161" t="s">
        <v>8245</v>
      </c>
      <c r="I161">
        <v>1463945673</v>
      </c>
      <c r="J161">
        <v>1458761673</v>
      </c>
      <c r="K161" s="14">
        <v>42452.815659722226</v>
      </c>
      <c r="L161" s="14">
        <v>42512.815659722226</v>
      </c>
      <c r="M161" t="b">
        <v>0</v>
      </c>
      <c r="N161">
        <v>11</v>
      </c>
      <c r="O161" t="b">
        <v>0</v>
      </c>
      <c r="P161" t="s">
        <v>8269</v>
      </c>
      <c r="Q161" s="10" t="s">
        <v>8315</v>
      </c>
      <c r="R161" t="s">
        <v>8316</v>
      </c>
      <c r="S161">
        <v>11</v>
      </c>
      <c r="T161">
        <v>47.91</v>
      </c>
    </row>
    <row r="162" spans="1:20" ht="261" x14ac:dyDescent="0.35">
      <c r="A162">
        <v>4058</v>
      </c>
      <c r="B162" s="3" t="s">
        <v>4054</v>
      </c>
      <c r="C162" s="3" t="s">
        <v>8162</v>
      </c>
      <c r="D162" s="6">
        <v>3750</v>
      </c>
      <c r="E162" s="8">
        <v>95</v>
      </c>
      <c r="F162" t="s">
        <v>8220</v>
      </c>
      <c r="G162" t="s">
        <v>8223</v>
      </c>
      <c r="H162" t="s">
        <v>8245</v>
      </c>
      <c r="I162">
        <v>1459483140</v>
      </c>
      <c r="J162">
        <v>1458178044</v>
      </c>
      <c r="K162" s="14">
        <v>42446.060694444444</v>
      </c>
      <c r="L162" s="14">
        <v>42461.165972222225</v>
      </c>
      <c r="M162" t="b">
        <v>0</v>
      </c>
      <c r="N162">
        <v>4</v>
      </c>
      <c r="O162" t="b">
        <v>0</v>
      </c>
      <c r="P162" t="s">
        <v>8269</v>
      </c>
      <c r="Q162" s="10" t="s">
        <v>8315</v>
      </c>
      <c r="R162" t="s">
        <v>8316</v>
      </c>
      <c r="S162">
        <v>3</v>
      </c>
      <c r="T162">
        <v>23.75</v>
      </c>
    </row>
    <row r="163" spans="1:20" ht="275.5" x14ac:dyDescent="0.35">
      <c r="A163">
        <v>3734</v>
      </c>
      <c r="B163" s="3" t="s">
        <v>3731</v>
      </c>
      <c r="C163" s="3" t="s">
        <v>7844</v>
      </c>
      <c r="D163" s="6">
        <v>1500</v>
      </c>
      <c r="E163" s="8">
        <v>427</v>
      </c>
      <c r="F163" t="s">
        <v>8220</v>
      </c>
      <c r="G163" t="s">
        <v>8223</v>
      </c>
      <c r="H163" t="s">
        <v>8245</v>
      </c>
      <c r="I163">
        <v>1432589896</v>
      </c>
      <c r="J163">
        <v>1427405896</v>
      </c>
      <c r="K163" s="14">
        <v>42089.901574074072</v>
      </c>
      <c r="L163" s="14">
        <v>42149.901574074072</v>
      </c>
      <c r="M163" t="b">
        <v>0</v>
      </c>
      <c r="N163">
        <v>7</v>
      </c>
      <c r="O163" t="b">
        <v>0</v>
      </c>
      <c r="P163" t="s">
        <v>8269</v>
      </c>
      <c r="Q163" s="10" t="s">
        <v>8315</v>
      </c>
      <c r="R163" t="s">
        <v>8316</v>
      </c>
      <c r="S163">
        <v>28</v>
      </c>
      <c r="T163">
        <v>61</v>
      </c>
    </row>
    <row r="164" spans="1:20" ht="261" x14ac:dyDescent="0.35">
      <c r="A164">
        <v>4015</v>
      </c>
      <c r="B164" s="3" t="s">
        <v>4011</v>
      </c>
      <c r="C164" s="3" t="s">
        <v>8120</v>
      </c>
      <c r="D164" s="6">
        <v>7000</v>
      </c>
      <c r="E164" s="8">
        <v>1</v>
      </c>
      <c r="F164" t="s">
        <v>8220</v>
      </c>
      <c r="G164" t="s">
        <v>8223</v>
      </c>
      <c r="H164" t="s">
        <v>8245</v>
      </c>
      <c r="I164">
        <v>1437331463</v>
      </c>
      <c r="J164">
        <v>1434739463</v>
      </c>
      <c r="K164" s="14">
        <v>42174.780821759254</v>
      </c>
      <c r="L164" s="14">
        <v>42204.780821759254</v>
      </c>
      <c r="M164" t="b">
        <v>0</v>
      </c>
      <c r="N164">
        <v>1</v>
      </c>
      <c r="O164" t="b">
        <v>0</v>
      </c>
      <c r="P164" t="s">
        <v>8269</v>
      </c>
      <c r="Q164" s="10" t="s">
        <v>8315</v>
      </c>
      <c r="R164" t="s">
        <v>8316</v>
      </c>
      <c r="S164">
        <v>0</v>
      </c>
      <c r="T164">
        <v>1</v>
      </c>
    </row>
    <row r="165" spans="1:20" ht="261" x14ac:dyDescent="0.35">
      <c r="A165">
        <v>3944</v>
      </c>
      <c r="B165" s="3" t="s">
        <v>3941</v>
      </c>
      <c r="C165" s="3" t="s">
        <v>8052</v>
      </c>
      <c r="D165" s="6">
        <v>5000</v>
      </c>
      <c r="E165" s="8">
        <v>0</v>
      </c>
      <c r="F165" t="s">
        <v>8220</v>
      </c>
      <c r="G165" t="s">
        <v>8223</v>
      </c>
      <c r="H165" t="s">
        <v>8245</v>
      </c>
      <c r="I165">
        <v>1440690875</v>
      </c>
      <c r="J165">
        <v>1438098875</v>
      </c>
      <c r="K165" s="14">
        <v>42213.662905092591</v>
      </c>
      <c r="L165" s="14">
        <v>42243.662905092591</v>
      </c>
      <c r="M165" t="b">
        <v>0</v>
      </c>
      <c r="N165">
        <v>0</v>
      </c>
      <c r="O165" t="b">
        <v>0</v>
      </c>
      <c r="P165" t="s">
        <v>8269</v>
      </c>
      <c r="Q165" s="10" t="s">
        <v>8315</v>
      </c>
      <c r="R165" t="s">
        <v>8316</v>
      </c>
      <c r="S165">
        <v>0</v>
      </c>
      <c r="T165">
        <v>0</v>
      </c>
    </row>
    <row r="166" spans="1:20" ht="275.5" x14ac:dyDescent="0.35">
      <c r="A166">
        <v>3958</v>
      </c>
      <c r="B166" s="3" t="s">
        <v>3955</v>
      </c>
      <c r="C166" s="3" t="s">
        <v>8065</v>
      </c>
      <c r="D166" s="6">
        <v>2000</v>
      </c>
      <c r="E166" s="8">
        <v>641</v>
      </c>
      <c r="F166" t="s">
        <v>8220</v>
      </c>
      <c r="G166" t="s">
        <v>8223</v>
      </c>
      <c r="H166" t="s">
        <v>8245</v>
      </c>
      <c r="I166">
        <v>1406988000</v>
      </c>
      <c r="J166">
        <v>1403822912</v>
      </c>
      <c r="K166" s="14">
        <v>41816.950370370374</v>
      </c>
      <c r="L166" s="14">
        <v>41853.583333333336</v>
      </c>
      <c r="M166" t="b">
        <v>0</v>
      </c>
      <c r="N166">
        <v>16</v>
      </c>
      <c r="O166" t="b">
        <v>0</v>
      </c>
      <c r="P166" t="s">
        <v>8269</v>
      </c>
      <c r="Q166" s="10" t="s">
        <v>8315</v>
      </c>
      <c r="R166" t="s">
        <v>8316</v>
      </c>
      <c r="S166">
        <v>32</v>
      </c>
      <c r="T166">
        <v>40.06</v>
      </c>
    </row>
    <row r="167" spans="1:20" ht="203" x14ac:dyDescent="0.35">
      <c r="A167">
        <v>3889</v>
      </c>
      <c r="B167" s="3" t="s">
        <v>3886</v>
      </c>
      <c r="C167" s="3" t="s">
        <v>7997</v>
      </c>
      <c r="D167" s="6">
        <v>8000</v>
      </c>
      <c r="E167" s="8">
        <v>118</v>
      </c>
      <c r="F167" t="s">
        <v>8220</v>
      </c>
      <c r="G167" t="s">
        <v>8223</v>
      </c>
      <c r="H167" t="s">
        <v>8245</v>
      </c>
      <c r="I167">
        <v>1420413960</v>
      </c>
      <c r="J167">
        <v>1417651630</v>
      </c>
      <c r="K167" s="14">
        <v>41977.004976851851</v>
      </c>
      <c r="L167" s="14">
        <v>42008.976388888885</v>
      </c>
      <c r="M167" t="b">
        <v>0</v>
      </c>
      <c r="N167">
        <v>9</v>
      </c>
      <c r="O167" t="b">
        <v>0</v>
      </c>
      <c r="P167" t="s">
        <v>8269</v>
      </c>
      <c r="Q167" s="10" t="s">
        <v>8315</v>
      </c>
      <c r="R167" t="s">
        <v>8316</v>
      </c>
      <c r="S167">
        <v>1</v>
      </c>
      <c r="T167">
        <v>13.11</v>
      </c>
    </row>
    <row r="168" spans="1:20" ht="261" x14ac:dyDescent="0.35">
      <c r="A168">
        <v>2846</v>
      </c>
      <c r="B168" s="3" t="s">
        <v>2846</v>
      </c>
      <c r="C168" s="3" t="s">
        <v>6956</v>
      </c>
      <c r="D168" s="6">
        <v>8000</v>
      </c>
      <c r="E168" s="8">
        <v>0</v>
      </c>
      <c r="F168" t="s">
        <v>8220</v>
      </c>
      <c r="G168" t="s">
        <v>8223</v>
      </c>
      <c r="H168" t="s">
        <v>8245</v>
      </c>
      <c r="I168">
        <v>1432917394</v>
      </c>
      <c r="J168">
        <v>1429029394</v>
      </c>
      <c r="K168" s="14">
        <v>42108.692060185189</v>
      </c>
      <c r="L168" s="14">
        <v>42153.692060185189</v>
      </c>
      <c r="M168" t="b">
        <v>0</v>
      </c>
      <c r="N168">
        <v>0</v>
      </c>
      <c r="O168" t="b">
        <v>0</v>
      </c>
      <c r="P168" t="s">
        <v>8269</v>
      </c>
      <c r="Q168" s="10" t="s">
        <v>8315</v>
      </c>
      <c r="R168" t="s">
        <v>8316</v>
      </c>
      <c r="S168">
        <v>0</v>
      </c>
      <c r="T168">
        <v>0</v>
      </c>
    </row>
    <row r="169" spans="1:20" ht="232" x14ac:dyDescent="0.35">
      <c r="A169">
        <v>2892</v>
      </c>
      <c r="B169" s="3" t="s">
        <v>2892</v>
      </c>
      <c r="C169" s="3" t="s">
        <v>7002</v>
      </c>
      <c r="D169" s="6">
        <v>5500</v>
      </c>
      <c r="E169" s="8">
        <v>500</v>
      </c>
      <c r="F169" t="s">
        <v>8220</v>
      </c>
      <c r="G169" t="s">
        <v>8223</v>
      </c>
      <c r="H169" t="s">
        <v>8245</v>
      </c>
      <c r="I169">
        <v>1409000400</v>
      </c>
      <c r="J169">
        <v>1408381704</v>
      </c>
      <c r="K169" s="14">
        <v>41869.714166666665</v>
      </c>
      <c r="L169" s="14">
        <v>41876.875</v>
      </c>
      <c r="M169" t="b">
        <v>0</v>
      </c>
      <c r="N169">
        <v>17</v>
      </c>
      <c r="O169" t="b">
        <v>0</v>
      </c>
      <c r="P169" t="s">
        <v>8269</v>
      </c>
      <c r="Q169" s="10" t="s">
        <v>8315</v>
      </c>
      <c r="R169" t="s">
        <v>8316</v>
      </c>
      <c r="S169">
        <v>9</v>
      </c>
      <c r="T169">
        <v>29.41</v>
      </c>
    </row>
    <row r="170" spans="1:20" ht="246.5" x14ac:dyDescent="0.35">
      <c r="A170">
        <v>3890</v>
      </c>
      <c r="B170" s="3" t="s">
        <v>3887</v>
      </c>
      <c r="C170" s="3" t="s">
        <v>7998</v>
      </c>
      <c r="D170" s="6">
        <v>15000</v>
      </c>
      <c r="E170" s="8">
        <v>2524</v>
      </c>
      <c r="F170" t="s">
        <v>8220</v>
      </c>
      <c r="G170" t="s">
        <v>8223</v>
      </c>
      <c r="H170" t="s">
        <v>8245</v>
      </c>
      <c r="I170">
        <v>1439662344</v>
      </c>
      <c r="J170">
        <v>1434478344</v>
      </c>
      <c r="K170" s="14">
        <v>42171.758611111116</v>
      </c>
      <c r="L170" s="14">
        <v>42231.758611111116</v>
      </c>
      <c r="M170" t="b">
        <v>0</v>
      </c>
      <c r="N170">
        <v>8</v>
      </c>
      <c r="O170" t="b">
        <v>0</v>
      </c>
      <c r="P170" t="s">
        <v>8269</v>
      </c>
      <c r="Q170" s="10" t="s">
        <v>8315</v>
      </c>
      <c r="R170" t="s">
        <v>8316</v>
      </c>
      <c r="S170">
        <v>17</v>
      </c>
      <c r="T170">
        <v>315.5</v>
      </c>
    </row>
    <row r="171" spans="1:20" ht="101.5" x14ac:dyDescent="0.35">
      <c r="A171">
        <v>4004</v>
      </c>
      <c r="B171" s="3" t="s">
        <v>4000</v>
      </c>
      <c r="C171" s="3" t="s">
        <v>8109</v>
      </c>
      <c r="D171" s="6">
        <v>500</v>
      </c>
      <c r="E171" s="8">
        <v>1</v>
      </c>
      <c r="F171" t="s">
        <v>8220</v>
      </c>
      <c r="G171" t="s">
        <v>8223</v>
      </c>
      <c r="H171" t="s">
        <v>8245</v>
      </c>
      <c r="I171">
        <v>1412740457</v>
      </c>
      <c r="J171">
        <v>1410148457</v>
      </c>
      <c r="K171" s="14">
        <v>41890.16269675926</v>
      </c>
      <c r="L171" s="14">
        <v>41920.16269675926</v>
      </c>
      <c r="M171" t="b">
        <v>0</v>
      </c>
      <c r="N171">
        <v>1</v>
      </c>
      <c r="O171" t="b">
        <v>0</v>
      </c>
      <c r="P171" t="s">
        <v>8269</v>
      </c>
      <c r="Q171" s="10" t="s">
        <v>8315</v>
      </c>
      <c r="R171" t="s">
        <v>8316</v>
      </c>
      <c r="S171">
        <v>0</v>
      </c>
      <c r="T171">
        <v>1</v>
      </c>
    </row>
    <row r="172" spans="1:20" ht="203" x14ac:dyDescent="0.35">
      <c r="A172">
        <v>4070</v>
      </c>
      <c r="B172" s="3" t="s">
        <v>4066</v>
      </c>
      <c r="C172" s="3" t="s">
        <v>8173</v>
      </c>
      <c r="D172" s="6">
        <v>1000</v>
      </c>
      <c r="E172" s="8">
        <v>165</v>
      </c>
      <c r="F172" t="s">
        <v>8220</v>
      </c>
      <c r="G172" t="s">
        <v>8223</v>
      </c>
      <c r="H172" t="s">
        <v>8245</v>
      </c>
      <c r="I172">
        <v>1425178800</v>
      </c>
      <c r="J172">
        <v>1422374420</v>
      </c>
      <c r="K172" s="14">
        <v>42031.666898148149</v>
      </c>
      <c r="L172" s="14">
        <v>42064.125</v>
      </c>
      <c r="M172" t="b">
        <v>0</v>
      </c>
      <c r="N172">
        <v>6</v>
      </c>
      <c r="O172" t="b">
        <v>0</v>
      </c>
      <c r="P172" t="s">
        <v>8269</v>
      </c>
      <c r="Q172" s="10" t="s">
        <v>8315</v>
      </c>
      <c r="R172" t="s">
        <v>8316</v>
      </c>
      <c r="S172">
        <v>17</v>
      </c>
      <c r="T172">
        <v>27.5</v>
      </c>
    </row>
    <row r="173" spans="1:20" ht="203" x14ac:dyDescent="0.35">
      <c r="A173">
        <v>4026</v>
      </c>
      <c r="B173" s="3" t="s">
        <v>4022</v>
      </c>
      <c r="C173" s="3" t="s">
        <v>8131</v>
      </c>
      <c r="D173" s="6">
        <v>4000</v>
      </c>
      <c r="E173" s="8">
        <v>0</v>
      </c>
      <c r="F173" t="s">
        <v>8220</v>
      </c>
      <c r="G173" t="s">
        <v>8223</v>
      </c>
      <c r="H173" t="s">
        <v>8245</v>
      </c>
      <c r="I173">
        <v>1449247439</v>
      </c>
      <c r="J173">
        <v>1444059839</v>
      </c>
      <c r="K173" s="14">
        <v>42282.655543981484</v>
      </c>
      <c r="L173" s="14">
        <v>42342.697210648148</v>
      </c>
      <c r="M173" t="b">
        <v>0</v>
      </c>
      <c r="N173">
        <v>0</v>
      </c>
      <c r="O173" t="b">
        <v>0</v>
      </c>
      <c r="P173" t="s">
        <v>8269</v>
      </c>
      <c r="Q173" s="10" t="s">
        <v>8315</v>
      </c>
      <c r="R173" t="s">
        <v>8316</v>
      </c>
      <c r="S173">
        <v>0</v>
      </c>
      <c r="T173">
        <v>0</v>
      </c>
    </row>
    <row r="174" spans="1:20" ht="101.5" x14ac:dyDescent="0.35">
      <c r="A174">
        <v>3746</v>
      </c>
      <c r="B174" s="3" t="s">
        <v>3743</v>
      </c>
      <c r="C174" s="3" t="s">
        <v>7856</v>
      </c>
      <c r="D174" s="6">
        <v>8500</v>
      </c>
      <c r="E174" s="8">
        <v>202</v>
      </c>
      <c r="F174" t="s">
        <v>8220</v>
      </c>
      <c r="G174" t="s">
        <v>8223</v>
      </c>
      <c r="H174" t="s">
        <v>8245</v>
      </c>
      <c r="I174">
        <v>1475918439</v>
      </c>
      <c r="J174">
        <v>1473326439</v>
      </c>
      <c r="K174" s="14">
        <v>42621.389340277776</v>
      </c>
      <c r="L174" s="14">
        <v>42651.389340277776</v>
      </c>
      <c r="M174" t="b">
        <v>0</v>
      </c>
      <c r="N174">
        <v>1</v>
      </c>
      <c r="O174" t="b">
        <v>0</v>
      </c>
      <c r="P174" t="s">
        <v>8269</v>
      </c>
      <c r="Q174" s="10" t="s">
        <v>8315</v>
      </c>
      <c r="R174" t="s">
        <v>8316</v>
      </c>
      <c r="S174">
        <v>2</v>
      </c>
      <c r="T174">
        <v>202</v>
      </c>
    </row>
    <row r="175" spans="1:20" ht="72.5" x14ac:dyDescent="0.35">
      <c r="A175">
        <v>4087</v>
      </c>
      <c r="B175" s="3" t="s">
        <v>4083</v>
      </c>
      <c r="C175" s="3" t="s">
        <v>8190</v>
      </c>
      <c r="D175" s="6">
        <v>9600</v>
      </c>
      <c r="E175" s="8">
        <v>0</v>
      </c>
      <c r="F175" t="s">
        <v>8220</v>
      </c>
      <c r="G175" t="s">
        <v>8223</v>
      </c>
      <c r="H175" t="s">
        <v>8245</v>
      </c>
      <c r="I175">
        <v>1468777786</v>
      </c>
      <c r="J175">
        <v>1466185786</v>
      </c>
      <c r="K175" s="14">
        <v>42538.742893518516</v>
      </c>
      <c r="L175" s="14">
        <v>42568.742893518516</v>
      </c>
      <c r="M175" t="b">
        <v>0</v>
      </c>
      <c r="N175">
        <v>0</v>
      </c>
      <c r="O175" t="b">
        <v>0</v>
      </c>
      <c r="P175" t="s">
        <v>8269</v>
      </c>
      <c r="Q175" s="10" t="s">
        <v>8315</v>
      </c>
      <c r="R175" t="s">
        <v>8316</v>
      </c>
      <c r="S175">
        <v>0</v>
      </c>
      <c r="T175">
        <v>0</v>
      </c>
    </row>
    <row r="176" spans="1:20" ht="275.5" x14ac:dyDescent="0.35">
      <c r="A176">
        <v>2855</v>
      </c>
      <c r="B176" s="3" t="s">
        <v>2855</v>
      </c>
      <c r="C176" s="3" t="s">
        <v>6965</v>
      </c>
      <c r="D176" s="6">
        <v>600</v>
      </c>
      <c r="E176" s="8">
        <v>300</v>
      </c>
      <c r="F176" t="s">
        <v>8220</v>
      </c>
      <c r="G176" t="s">
        <v>8223</v>
      </c>
      <c r="H176" t="s">
        <v>8245</v>
      </c>
      <c r="I176">
        <v>1454110440</v>
      </c>
      <c r="J176">
        <v>1451607071</v>
      </c>
      <c r="K176" s="14">
        <v>42370.007766203707</v>
      </c>
      <c r="L176" s="14">
        <v>42398.981944444444</v>
      </c>
      <c r="M176" t="b">
        <v>0</v>
      </c>
      <c r="N176">
        <v>5</v>
      </c>
      <c r="O176" t="b">
        <v>0</v>
      </c>
      <c r="P176" t="s">
        <v>8269</v>
      </c>
      <c r="Q176" s="10" t="s">
        <v>8315</v>
      </c>
      <c r="R176" t="s">
        <v>8316</v>
      </c>
      <c r="S176">
        <v>50</v>
      </c>
      <c r="T176">
        <v>60</v>
      </c>
    </row>
    <row r="177" spans="1:20" ht="261" x14ac:dyDescent="0.35">
      <c r="A177">
        <v>3973</v>
      </c>
      <c r="B177" s="3" t="s">
        <v>3970</v>
      </c>
      <c r="C177" s="3" t="s">
        <v>8080</v>
      </c>
      <c r="D177" s="6">
        <v>5000</v>
      </c>
      <c r="E177" s="8">
        <v>3905</v>
      </c>
      <c r="F177" t="s">
        <v>8220</v>
      </c>
      <c r="G177" t="s">
        <v>8223</v>
      </c>
      <c r="H177" t="s">
        <v>8245</v>
      </c>
      <c r="I177">
        <v>1462766400</v>
      </c>
      <c r="J177">
        <v>1460219110</v>
      </c>
      <c r="K177" s="14">
        <v>42469.68414351852</v>
      </c>
      <c r="L177" s="14">
        <v>42499.166666666672</v>
      </c>
      <c r="M177" t="b">
        <v>0</v>
      </c>
      <c r="N177">
        <v>37</v>
      </c>
      <c r="O177" t="b">
        <v>0</v>
      </c>
      <c r="P177" t="s">
        <v>8269</v>
      </c>
      <c r="Q177" s="10" t="s">
        <v>8315</v>
      </c>
      <c r="R177" t="s">
        <v>8316</v>
      </c>
      <c r="S177">
        <v>78</v>
      </c>
      <c r="T177">
        <v>105.54</v>
      </c>
    </row>
    <row r="178" spans="1:20" ht="261" x14ac:dyDescent="0.35">
      <c r="A178">
        <v>3931</v>
      </c>
      <c r="B178" s="3" t="s">
        <v>3928</v>
      </c>
      <c r="C178" s="3" t="s">
        <v>8039</v>
      </c>
      <c r="D178" s="6">
        <v>8000</v>
      </c>
      <c r="E178" s="8">
        <v>0</v>
      </c>
      <c r="F178" t="s">
        <v>8220</v>
      </c>
      <c r="G178" t="s">
        <v>8223</v>
      </c>
      <c r="H178" t="s">
        <v>8245</v>
      </c>
      <c r="I178">
        <v>1441510707</v>
      </c>
      <c r="J178">
        <v>1439350707</v>
      </c>
      <c r="K178" s="14">
        <v>42228.151701388888</v>
      </c>
      <c r="L178" s="14">
        <v>42253.151701388888</v>
      </c>
      <c r="M178" t="b">
        <v>0</v>
      </c>
      <c r="N178">
        <v>0</v>
      </c>
      <c r="O178" t="b">
        <v>0</v>
      </c>
      <c r="P178" t="s">
        <v>8269</v>
      </c>
      <c r="Q178" s="10" t="s">
        <v>8315</v>
      </c>
      <c r="R178" t="s">
        <v>8316</v>
      </c>
      <c r="S178">
        <v>0</v>
      </c>
      <c r="T178">
        <v>0</v>
      </c>
    </row>
    <row r="179" spans="1:20" ht="246.5" x14ac:dyDescent="0.35">
      <c r="A179">
        <v>2843</v>
      </c>
      <c r="B179" s="3" t="s">
        <v>2843</v>
      </c>
      <c r="C179" s="3" t="s">
        <v>6953</v>
      </c>
      <c r="D179" s="6">
        <v>1200</v>
      </c>
      <c r="E179" s="8">
        <v>0</v>
      </c>
      <c r="F179" t="s">
        <v>8220</v>
      </c>
      <c r="G179" t="s">
        <v>8223</v>
      </c>
      <c r="H179" t="s">
        <v>8245</v>
      </c>
      <c r="I179">
        <v>1465790400</v>
      </c>
      <c r="J179">
        <v>1462210950</v>
      </c>
      <c r="K179" s="14">
        <v>42492.737847222219</v>
      </c>
      <c r="L179" s="14">
        <v>42534.166666666672</v>
      </c>
      <c r="M179" t="b">
        <v>0</v>
      </c>
      <c r="N179">
        <v>0</v>
      </c>
      <c r="O179" t="b">
        <v>0</v>
      </c>
      <c r="P179" t="s">
        <v>8269</v>
      </c>
      <c r="Q179" s="10" t="s">
        <v>8315</v>
      </c>
      <c r="R179" t="s">
        <v>8316</v>
      </c>
      <c r="S179">
        <v>0</v>
      </c>
      <c r="T179">
        <v>0</v>
      </c>
    </row>
    <row r="180" spans="1:20" ht="261" x14ac:dyDescent="0.35">
      <c r="A180">
        <v>4024</v>
      </c>
      <c r="B180" s="3" t="s">
        <v>4020</v>
      </c>
      <c r="C180" s="3" t="s">
        <v>8129</v>
      </c>
      <c r="D180" s="6">
        <v>800</v>
      </c>
      <c r="E180" s="8">
        <v>10</v>
      </c>
      <c r="F180" t="s">
        <v>8220</v>
      </c>
      <c r="G180" t="s">
        <v>8223</v>
      </c>
      <c r="H180" t="s">
        <v>8245</v>
      </c>
      <c r="I180">
        <v>1441037097</v>
      </c>
      <c r="J180">
        <v>1438445097</v>
      </c>
      <c r="K180" s="14">
        <v>42217.670104166667</v>
      </c>
      <c r="L180" s="14">
        <v>42247.670104166667</v>
      </c>
      <c r="M180" t="b">
        <v>0</v>
      </c>
      <c r="N180">
        <v>1</v>
      </c>
      <c r="O180" t="b">
        <v>0</v>
      </c>
      <c r="P180" t="s">
        <v>8269</v>
      </c>
      <c r="Q180" s="10" t="s">
        <v>8315</v>
      </c>
      <c r="R180" t="s">
        <v>8316</v>
      </c>
      <c r="S180">
        <v>1</v>
      </c>
      <c r="T180">
        <v>10</v>
      </c>
    </row>
    <row r="181" spans="1:20" ht="246.5" x14ac:dyDescent="0.35">
      <c r="A181">
        <v>4038</v>
      </c>
      <c r="B181" s="3" t="s">
        <v>4034</v>
      </c>
      <c r="C181" s="3" t="s">
        <v>8142</v>
      </c>
      <c r="D181" s="6">
        <v>2500</v>
      </c>
      <c r="E181" s="8">
        <v>301</v>
      </c>
      <c r="F181" t="s">
        <v>8220</v>
      </c>
      <c r="G181" t="s">
        <v>8223</v>
      </c>
      <c r="H181" t="s">
        <v>8245</v>
      </c>
      <c r="I181">
        <v>1413573010</v>
      </c>
      <c r="J181">
        <v>1408389010</v>
      </c>
      <c r="K181" s="14">
        <v>41869.798726851855</v>
      </c>
      <c r="L181" s="14">
        <v>41929.798726851855</v>
      </c>
      <c r="M181" t="b">
        <v>0</v>
      </c>
      <c r="N181">
        <v>4</v>
      </c>
      <c r="O181" t="b">
        <v>0</v>
      </c>
      <c r="P181" t="s">
        <v>8269</v>
      </c>
      <c r="Q181" s="10" t="s">
        <v>8315</v>
      </c>
      <c r="R181" t="s">
        <v>8316</v>
      </c>
      <c r="S181">
        <v>12</v>
      </c>
      <c r="T181">
        <v>75.25</v>
      </c>
    </row>
    <row r="182" spans="1:20" ht="275.5" x14ac:dyDescent="0.35">
      <c r="A182">
        <v>3977</v>
      </c>
      <c r="B182" s="3" t="s">
        <v>3974</v>
      </c>
      <c r="C182" s="3" t="s">
        <v>8084</v>
      </c>
      <c r="D182" s="6">
        <v>90000</v>
      </c>
      <c r="E182" s="8">
        <v>1305</v>
      </c>
      <c r="F182" t="s">
        <v>8220</v>
      </c>
      <c r="G182" t="s">
        <v>8223</v>
      </c>
      <c r="H182" t="s">
        <v>8245</v>
      </c>
      <c r="I182">
        <v>1469213732</v>
      </c>
      <c r="J182">
        <v>1466621732</v>
      </c>
      <c r="K182" s="14">
        <v>42543.788564814815</v>
      </c>
      <c r="L182" s="14">
        <v>42573.788564814815</v>
      </c>
      <c r="M182" t="b">
        <v>0</v>
      </c>
      <c r="N182">
        <v>6</v>
      </c>
      <c r="O182" t="b">
        <v>0</v>
      </c>
      <c r="P182" t="s">
        <v>8269</v>
      </c>
      <c r="Q182" s="10" t="s">
        <v>8315</v>
      </c>
      <c r="R182" t="s">
        <v>8316</v>
      </c>
      <c r="S182">
        <v>1</v>
      </c>
      <c r="T182">
        <v>217.5</v>
      </c>
    </row>
    <row r="183" spans="1:20" ht="203" x14ac:dyDescent="0.35">
      <c r="A183">
        <v>3992</v>
      </c>
      <c r="B183" s="3" t="s">
        <v>3988</v>
      </c>
      <c r="C183" s="3" t="s">
        <v>8098</v>
      </c>
      <c r="D183" s="6">
        <v>10000</v>
      </c>
      <c r="E183" s="8">
        <v>541</v>
      </c>
      <c r="F183" t="s">
        <v>8220</v>
      </c>
      <c r="G183" t="s">
        <v>8223</v>
      </c>
      <c r="H183" t="s">
        <v>8245</v>
      </c>
      <c r="I183">
        <v>1449876859</v>
      </c>
      <c r="J183">
        <v>1444689259</v>
      </c>
      <c r="K183" s="14">
        <v>42289.94049768518</v>
      </c>
      <c r="L183" s="14">
        <v>42349.982164351852</v>
      </c>
      <c r="M183" t="b">
        <v>0</v>
      </c>
      <c r="N183">
        <v>9</v>
      </c>
      <c r="O183" t="b">
        <v>0</v>
      </c>
      <c r="P183" t="s">
        <v>8269</v>
      </c>
      <c r="Q183" s="10" t="s">
        <v>8315</v>
      </c>
      <c r="R183" t="s">
        <v>8316</v>
      </c>
      <c r="S183">
        <v>5</v>
      </c>
      <c r="T183">
        <v>60.11</v>
      </c>
    </row>
    <row r="184" spans="1:20" ht="232" x14ac:dyDescent="0.35">
      <c r="A184">
        <v>4034</v>
      </c>
      <c r="B184" s="3" t="s">
        <v>4030</v>
      </c>
      <c r="C184" s="3" t="s">
        <v>8139</v>
      </c>
      <c r="D184" s="6">
        <v>13500</v>
      </c>
      <c r="E184" s="8">
        <v>200</v>
      </c>
      <c r="F184" t="s">
        <v>8220</v>
      </c>
      <c r="G184" t="s">
        <v>8223</v>
      </c>
      <c r="H184" t="s">
        <v>8245</v>
      </c>
      <c r="I184">
        <v>1428097450</v>
      </c>
      <c r="J184">
        <v>1425509050</v>
      </c>
      <c r="K184" s="14">
        <v>42067.947337962964</v>
      </c>
      <c r="L184" s="14">
        <v>42097.905671296292</v>
      </c>
      <c r="M184" t="b">
        <v>0</v>
      </c>
      <c r="N184">
        <v>2</v>
      </c>
      <c r="O184" t="b">
        <v>0</v>
      </c>
      <c r="P184" t="s">
        <v>8269</v>
      </c>
      <c r="Q184" s="10" t="s">
        <v>8315</v>
      </c>
      <c r="R184" t="s">
        <v>8316</v>
      </c>
      <c r="S184">
        <v>1</v>
      </c>
      <c r="T184">
        <v>100</v>
      </c>
    </row>
    <row r="185" spans="1:20" ht="246.5" x14ac:dyDescent="0.35">
      <c r="A185">
        <v>3947</v>
      </c>
      <c r="B185" s="3" t="s">
        <v>3944</v>
      </c>
      <c r="C185" s="3" t="s">
        <v>8055</v>
      </c>
      <c r="D185" s="6">
        <v>3000</v>
      </c>
      <c r="E185" s="8">
        <v>101</v>
      </c>
      <c r="F185" t="s">
        <v>8220</v>
      </c>
      <c r="G185" t="s">
        <v>8223</v>
      </c>
      <c r="H185" t="s">
        <v>8245</v>
      </c>
      <c r="I185">
        <v>1475378744</v>
      </c>
      <c r="J185">
        <v>1472786744</v>
      </c>
      <c r="K185" s="14">
        <v>42615.142870370371</v>
      </c>
      <c r="L185" s="14">
        <v>42645.142870370371</v>
      </c>
      <c r="M185" t="b">
        <v>0</v>
      </c>
      <c r="N185">
        <v>2</v>
      </c>
      <c r="O185" t="b">
        <v>0</v>
      </c>
      <c r="P185" t="s">
        <v>8269</v>
      </c>
      <c r="Q185" s="10" t="s">
        <v>8315</v>
      </c>
      <c r="R185" t="s">
        <v>8316</v>
      </c>
      <c r="S185">
        <v>3</v>
      </c>
      <c r="T185">
        <v>50.5</v>
      </c>
    </row>
    <row r="186" spans="1:20" ht="275.5" x14ac:dyDescent="0.35">
      <c r="A186">
        <v>3860</v>
      </c>
      <c r="B186" s="3" t="s">
        <v>3857</v>
      </c>
      <c r="C186" s="3" t="s">
        <v>7969</v>
      </c>
      <c r="D186" s="6">
        <v>6000</v>
      </c>
      <c r="E186" s="8">
        <v>1060</v>
      </c>
      <c r="F186" t="s">
        <v>8220</v>
      </c>
      <c r="G186" t="s">
        <v>8223</v>
      </c>
      <c r="H186" t="s">
        <v>8245</v>
      </c>
      <c r="I186">
        <v>1407858710</v>
      </c>
      <c r="J186">
        <v>1405266710</v>
      </c>
      <c r="K186" s="14">
        <v>41833.660995370366</v>
      </c>
      <c r="L186" s="14">
        <v>41863.660995370366</v>
      </c>
      <c r="M186" t="b">
        <v>0</v>
      </c>
      <c r="N186">
        <v>13</v>
      </c>
      <c r="O186" t="b">
        <v>0</v>
      </c>
      <c r="P186" t="s">
        <v>8269</v>
      </c>
      <c r="Q186" s="10" t="s">
        <v>8315</v>
      </c>
      <c r="R186" t="s">
        <v>8316</v>
      </c>
      <c r="S186">
        <v>18</v>
      </c>
      <c r="T186">
        <v>81.540000000000006</v>
      </c>
    </row>
    <row r="187" spans="1:20" ht="261" x14ac:dyDescent="0.35">
      <c r="A187">
        <v>4002</v>
      </c>
      <c r="B187" s="3" t="s">
        <v>3998</v>
      </c>
      <c r="C187" s="3" t="s">
        <v>8108</v>
      </c>
      <c r="D187" s="6">
        <v>1250</v>
      </c>
      <c r="E187" s="8">
        <v>23</v>
      </c>
      <c r="F187" t="s">
        <v>8220</v>
      </c>
      <c r="G187" t="s">
        <v>8223</v>
      </c>
      <c r="H187" t="s">
        <v>8245</v>
      </c>
      <c r="I187">
        <v>1411779761</v>
      </c>
      <c r="J187">
        <v>1409187761</v>
      </c>
      <c r="K187" s="14">
        <v>41879.043530092589</v>
      </c>
      <c r="L187" s="14">
        <v>41909.043530092589</v>
      </c>
      <c r="M187" t="b">
        <v>0</v>
      </c>
      <c r="N187">
        <v>4</v>
      </c>
      <c r="O187" t="b">
        <v>0</v>
      </c>
      <c r="P187" t="s">
        <v>8269</v>
      </c>
      <c r="Q187" s="10" t="s">
        <v>8315</v>
      </c>
      <c r="R187" t="s">
        <v>8316</v>
      </c>
      <c r="S187">
        <v>2</v>
      </c>
      <c r="T187">
        <v>5.75</v>
      </c>
    </row>
    <row r="188" spans="1:20" ht="261" x14ac:dyDescent="0.35">
      <c r="A188">
        <v>3952</v>
      </c>
      <c r="B188" s="3" t="s">
        <v>3949</v>
      </c>
      <c r="C188" s="3" t="s">
        <v>8059</v>
      </c>
      <c r="D188" s="6">
        <v>26000</v>
      </c>
      <c r="E188" s="8">
        <v>25</v>
      </c>
      <c r="F188" t="s">
        <v>8220</v>
      </c>
      <c r="G188" t="s">
        <v>8223</v>
      </c>
      <c r="H188" t="s">
        <v>8245</v>
      </c>
      <c r="I188">
        <v>1445885890</v>
      </c>
      <c r="J188">
        <v>1440701890</v>
      </c>
      <c r="K188" s="14">
        <v>42243.790393518517</v>
      </c>
      <c r="L188" s="14">
        <v>42303.790393518517</v>
      </c>
      <c r="M188" t="b">
        <v>0</v>
      </c>
      <c r="N188">
        <v>1</v>
      </c>
      <c r="O188" t="b">
        <v>0</v>
      </c>
      <c r="P188" t="s">
        <v>8269</v>
      </c>
      <c r="Q188" s="10" t="s">
        <v>8315</v>
      </c>
      <c r="R188" t="s">
        <v>8316</v>
      </c>
      <c r="S188">
        <v>0</v>
      </c>
      <c r="T188">
        <v>25</v>
      </c>
    </row>
    <row r="189" spans="1:20" ht="217.5" x14ac:dyDescent="0.35">
      <c r="A189">
        <v>2871</v>
      </c>
      <c r="B189" s="3" t="s">
        <v>2871</v>
      </c>
      <c r="C189" s="3" t="s">
        <v>6981</v>
      </c>
      <c r="D189" s="6">
        <v>10000</v>
      </c>
      <c r="E189" s="8">
        <v>467</v>
      </c>
      <c r="F189" t="s">
        <v>8220</v>
      </c>
      <c r="G189" t="s">
        <v>8223</v>
      </c>
      <c r="H189" t="s">
        <v>8245</v>
      </c>
      <c r="I189">
        <v>1419183813</v>
      </c>
      <c r="J189">
        <v>1417455813</v>
      </c>
      <c r="K189" s="14">
        <v>41974.738576388889</v>
      </c>
      <c r="L189" s="14">
        <v>41994.738576388889</v>
      </c>
      <c r="M189" t="b">
        <v>0</v>
      </c>
      <c r="N189">
        <v>13</v>
      </c>
      <c r="O189" t="b">
        <v>0</v>
      </c>
      <c r="P189" t="s">
        <v>8269</v>
      </c>
      <c r="Q189" s="10" t="s">
        <v>8315</v>
      </c>
      <c r="R189" t="s">
        <v>8316</v>
      </c>
      <c r="S189">
        <v>5</v>
      </c>
      <c r="T189">
        <v>35.92</v>
      </c>
    </row>
    <row r="190" spans="1:20" ht="232" x14ac:dyDescent="0.35">
      <c r="A190">
        <v>4108</v>
      </c>
      <c r="B190" s="3" t="s">
        <v>4104</v>
      </c>
      <c r="C190" s="3" t="s">
        <v>8211</v>
      </c>
      <c r="D190" s="6">
        <v>3000</v>
      </c>
      <c r="E190" s="8">
        <v>59</v>
      </c>
      <c r="F190" t="s">
        <v>8220</v>
      </c>
      <c r="G190" t="s">
        <v>8223</v>
      </c>
      <c r="H190" t="s">
        <v>8245</v>
      </c>
      <c r="I190">
        <v>1488517200</v>
      </c>
      <c r="J190">
        <v>1485909937</v>
      </c>
      <c r="K190" s="14">
        <v>42767.031678240746</v>
      </c>
      <c r="L190" s="14">
        <v>42797.208333333328</v>
      </c>
      <c r="M190" t="b">
        <v>0</v>
      </c>
      <c r="N190">
        <v>1</v>
      </c>
      <c r="O190" t="b">
        <v>0</v>
      </c>
      <c r="P190" t="s">
        <v>8269</v>
      </c>
      <c r="Q190" s="10" t="s">
        <v>8315</v>
      </c>
      <c r="R190" t="s">
        <v>8316</v>
      </c>
      <c r="S190">
        <v>2</v>
      </c>
      <c r="T190">
        <v>59</v>
      </c>
    </row>
    <row r="191" spans="1:20" ht="261" x14ac:dyDescent="0.35">
      <c r="A191">
        <v>4047</v>
      </c>
      <c r="B191" s="3" t="s">
        <v>4043</v>
      </c>
      <c r="C191" s="3" t="s">
        <v>8151</v>
      </c>
      <c r="D191" s="6">
        <v>5000</v>
      </c>
      <c r="E191" s="8">
        <v>110</v>
      </c>
      <c r="F191" t="s">
        <v>8220</v>
      </c>
      <c r="G191" t="s">
        <v>8223</v>
      </c>
      <c r="H191" t="s">
        <v>8245</v>
      </c>
      <c r="I191">
        <v>1420938000</v>
      </c>
      <c r="J191">
        <v>1418862743</v>
      </c>
      <c r="K191" s="14">
        <v>41991.022488425922</v>
      </c>
      <c r="L191" s="14">
        <v>42015.041666666672</v>
      </c>
      <c r="M191" t="b">
        <v>0</v>
      </c>
      <c r="N191">
        <v>4</v>
      </c>
      <c r="O191" t="b">
        <v>0</v>
      </c>
      <c r="P191" t="s">
        <v>8269</v>
      </c>
      <c r="Q191" s="10" t="s">
        <v>8315</v>
      </c>
      <c r="R191" t="s">
        <v>8316</v>
      </c>
      <c r="S191">
        <v>2</v>
      </c>
      <c r="T191">
        <v>27.5</v>
      </c>
    </row>
    <row r="192" spans="1:20" ht="159.5" x14ac:dyDescent="0.35">
      <c r="A192">
        <v>3854</v>
      </c>
      <c r="B192" s="3" t="s">
        <v>3851</v>
      </c>
      <c r="C192" s="3" t="s">
        <v>7963</v>
      </c>
      <c r="D192" s="6">
        <v>11000</v>
      </c>
      <c r="E192" s="8">
        <v>1788</v>
      </c>
      <c r="F192" t="s">
        <v>8220</v>
      </c>
      <c r="G192" t="s">
        <v>8223</v>
      </c>
      <c r="H192" t="s">
        <v>8245</v>
      </c>
      <c r="I192">
        <v>1431206058</v>
      </c>
      <c r="J192">
        <v>1428614058</v>
      </c>
      <c r="K192" s="14">
        <v>42103.884930555556</v>
      </c>
      <c r="L192" s="14">
        <v>42133.884930555556</v>
      </c>
      <c r="M192" t="b">
        <v>0</v>
      </c>
      <c r="N192">
        <v>20</v>
      </c>
      <c r="O192" t="b">
        <v>0</v>
      </c>
      <c r="P192" t="s">
        <v>8269</v>
      </c>
      <c r="Q192" s="10" t="s">
        <v>8315</v>
      </c>
      <c r="R192" t="s">
        <v>8316</v>
      </c>
      <c r="S192">
        <v>16</v>
      </c>
      <c r="T192">
        <v>89.4</v>
      </c>
    </row>
    <row r="193" spans="1:20" ht="217.5" x14ac:dyDescent="0.35">
      <c r="A193">
        <v>4010</v>
      </c>
      <c r="B193" s="3" t="s">
        <v>4006</v>
      </c>
      <c r="C193" s="3" t="s">
        <v>8115</v>
      </c>
      <c r="D193" s="6">
        <v>7200</v>
      </c>
      <c r="E193" s="8">
        <v>1742</v>
      </c>
      <c r="F193" t="s">
        <v>8220</v>
      </c>
      <c r="G193" t="s">
        <v>8223</v>
      </c>
      <c r="H193" t="s">
        <v>8245</v>
      </c>
      <c r="I193">
        <v>1414348166</v>
      </c>
      <c r="J193">
        <v>1412879366</v>
      </c>
      <c r="K193" s="14">
        <v>41921.770439814813</v>
      </c>
      <c r="L193" s="14">
        <v>41938.770439814813</v>
      </c>
      <c r="M193" t="b">
        <v>0</v>
      </c>
      <c r="N193">
        <v>38</v>
      </c>
      <c r="O193" t="b">
        <v>0</v>
      </c>
      <c r="P193" t="s">
        <v>8269</v>
      </c>
      <c r="Q193" s="10" t="s">
        <v>8315</v>
      </c>
      <c r="R193" t="s">
        <v>8316</v>
      </c>
      <c r="S193">
        <v>24</v>
      </c>
      <c r="T193">
        <v>45.84</v>
      </c>
    </row>
    <row r="194" spans="1:20" ht="130.5" x14ac:dyDescent="0.35">
      <c r="A194">
        <v>3862</v>
      </c>
      <c r="B194" s="3" t="s">
        <v>3859</v>
      </c>
      <c r="C194" s="3" t="s">
        <v>7971</v>
      </c>
      <c r="D194" s="6">
        <v>7500</v>
      </c>
      <c r="E194" s="8">
        <v>1</v>
      </c>
      <c r="F194" t="s">
        <v>8220</v>
      </c>
      <c r="G194" t="s">
        <v>8223</v>
      </c>
      <c r="H194" t="s">
        <v>8245</v>
      </c>
      <c r="I194">
        <v>1473699540</v>
      </c>
      <c r="J194">
        <v>1472451356</v>
      </c>
      <c r="K194" s="14">
        <v>42611.261064814811</v>
      </c>
      <c r="L194" s="14">
        <v>42625.707638888889</v>
      </c>
      <c r="M194" t="b">
        <v>0</v>
      </c>
      <c r="N194">
        <v>1</v>
      </c>
      <c r="O194" t="b">
        <v>0</v>
      </c>
      <c r="P194" t="s">
        <v>8269</v>
      </c>
      <c r="Q194" s="10" t="s">
        <v>8315</v>
      </c>
      <c r="R194" t="s">
        <v>8316</v>
      </c>
      <c r="S194">
        <v>0</v>
      </c>
      <c r="T194">
        <v>1</v>
      </c>
    </row>
    <row r="195" spans="1:20" ht="275.5" x14ac:dyDescent="0.35">
      <c r="A195">
        <v>2911</v>
      </c>
      <c r="B195" s="3" t="s">
        <v>2911</v>
      </c>
      <c r="C195" s="3" t="s">
        <v>7021</v>
      </c>
      <c r="D195" s="6">
        <v>1800</v>
      </c>
      <c r="E195" s="8">
        <v>657</v>
      </c>
      <c r="F195" t="s">
        <v>8220</v>
      </c>
      <c r="G195" t="s">
        <v>8223</v>
      </c>
      <c r="H195" t="s">
        <v>8245</v>
      </c>
      <c r="I195">
        <v>1435429626</v>
      </c>
      <c r="J195">
        <v>1431973626</v>
      </c>
      <c r="K195" s="14">
        <v>42142.768819444449</v>
      </c>
      <c r="L195" s="14">
        <v>42182.768819444449</v>
      </c>
      <c r="M195" t="b">
        <v>0</v>
      </c>
      <c r="N195">
        <v>14</v>
      </c>
      <c r="O195" t="b">
        <v>0</v>
      </c>
      <c r="P195" t="s">
        <v>8269</v>
      </c>
      <c r="Q195" s="10" t="s">
        <v>8315</v>
      </c>
      <c r="R195" t="s">
        <v>8316</v>
      </c>
      <c r="S195">
        <v>37</v>
      </c>
      <c r="T195">
        <v>46.93</v>
      </c>
    </row>
    <row r="196" spans="1:20" ht="101.5" x14ac:dyDescent="0.35">
      <c r="A196">
        <v>4000</v>
      </c>
      <c r="B196" s="3" t="s">
        <v>3996</v>
      </c>
      <c r="C196" s="3" t="s">
        <v>8106</v>
      </c>
      <c r="D196" s="6">
        <v>8000</v>
      </c>
      <c r="E196" s="8">
        <v>10</v>
      </c>
      <c r="F196" t="s">
        <v>8220</v>
      </c>
      <c r="G196" t="s">
        <v>8223</v>
      </c>
      <c r="H196" t="s">
        <v>8245</v>
      </c>
      <c r="I196">
        <v>1462631358</v>
      </c>
      <c r="J196">
        <v>1457450958</v>
      </c>
      <c r="K196" s="14">
        <v>42437.64534722222</v>
      </c>
      <c r="L196" s="14">
        <v>42497.603680555556</v>
      </c>
      <c r="M196" t="b">
        <v>0</v>
      </c>
      <c r="N196">
        <v>1</v>
      </c>
      <c r="O196" t="b">
        <v>0</v>
      </c>
      <c r="P196" t="s">
        <v>8269</v>
      </c>
      <c r="Q196" s="10" t="s">
        <v>8315</v>
      </c>
      <c r="R196" t="s">
        <v>8316</v>
      </c>
      <c r="S196">
        <v>0</v>
      </c>
      <c r="T196">
        <v>10</v>
      </c>
    </row>
    <row r="197" spans="1:20" ht="246.5" x14ac:dyDescent="0.35">
      <c r="A197">
        <v>2899</v>
      </c>
      <c r="B197" s="3" t="s">
        <v>2899</v>
      </c>
      <c r="C197" s="3" t="s">
        <v>7009</v>
      </c>
      <c r="D197" s="6">
        <v>10000</v>
      </c>
      <c r="E197" s="8">
        <v>0</v>
      </c>
      <c r="F197" t="s">
        <v>8220</v>
      </c>
      <c r="G197" t="s">
        <v>8223</v>
      </c>
      <c r="H197" t="s">
        <v>8245</v>
      </c>
      <c r="I197">
        <v>1469325158</v>
      </c>
      <c r="J197">
        <v>1464141158</v>
      </c>
      <c r="K197" s="14">
        <v>42515.078217592592</v>
      </c>
      <c r="L197" s="14">
        <v>42575.078217592592</v>
      </c>
      <c r="M197" t="b">
        <v>0</v>
      </c>
      <c r="N197">
        <v>0</v>
      </c>
      <c r="O197" t="b">
        <v>0</v>
      </c>
      <c r="P197" t="s">
        <v>8269</v>
      </c>
      <c r="Q197" s="10" t="s">
        <v>8315</v>
      </c>
      <c r="R197" t="s">
        <v>8316</v>
      </c>
      <c r="S197">
        <v>0</v>
      </c>
      <c r="T197">
        <v>0</v>
      </c>
    </row>
    <row r="198" spans="1:20" ht="261" x14ac:dyDescent="0.35">
      <c r="A198">
        <v>3744</v>
      </c>
      <c r="B198" s="3" t="s">
        <v>3741</v>
      </c>
      <c r="C198" s="3" t="s">
        <v>7854</v>
      </c>
      <c r="D198" s="6">
        <v>1200</v>
      </c>
      <c r="E198" s="8">
        <v>0</v>
      </c>
      <c r="F198" t="s">
        <v>8220</v>
      </c>
      <c r="G198" t="s">
        <v>8223</v>
      </c>
      <c r="H198" t="s">
        <v>8245</v>
      </c>
      <c r="I198">
        <v>1404532740</v>
      </c>
      <c r="J198">
        <v>1401823952</v>
      </c>
      <c r="K198" s="14">
        <v>41793.814259259263</v>
      </c>
      <c r="L198" s="14">
        <v>41825.165972222225</v>
      </c>
      <c r="M198" t="b">
        <v>0</v>
      </c>
      <c r="N198">
        <v>0</v>
      </c>
      <c r="O198" t="b">
        <v>0</v>
      </c>
      <c r="P198" t="s">
        <v>8269</v>
      </c>
      <c r="Q198" s="10" t="s">
        <v>8315</v>
      </c>
      <c r="R198" t="s">
        <v>8316</v>
      </c>
      <c r="S198">
        <v>0</v>
      </c>
      <c r="T198">
        <v>0</v>
      </c>
    </row>
    <row r="199" spans="1:20" ht="261" x14ac:dyDescent="0.35">
      <c r="A199">
        <v>3950</v>
      </c>
      <c r="B199" s="3" t="s">
        <v>3947</v>
      </c>
      <c r="C199" s="3" t="s">
        <v>8058</v>
      </c>
      <c r="D199" s="6">
        <v>4000</v>
      </c>
      <c r="E199" s="8">
        <v>25</v>
      </c>
      <c r="F199" t="s">
        <v>8220</v>
      </c>
      <c r="G199" t="s">
        <v>8223</v>
      </c>
      <c r="H199" t="s">
        <v>8245</v>
      </c>
      <c r="I199">
        <v>1460140500</v>
      </c>
      <c r="J199">
        <v>1457628680</v>
      </c>
      <c r="K199" s="14">
        <v>42439.702314814815</v>
      </c>
      <c r="L199" s="14">
        <v>42468.774305555555</v>
      </c>
      <c r="M199" t="b">
        <v>0</v>
      </c>
      <c r="N199">
        <v>1</v>
      </c>
      <c r="O199" t="b">
        <v>0</v>
      </c>
      <c r="P199" t="s">
        <v>8269</v>
      </c>
      <c r="Q199" s="10" t="s">
        <v>8315</v>
      </c>
      <c r="R199" t="s">
        <v>8316</v>
      </c>
      <c r="S199">
        <v>1</v>
      </c>
      <c r="T199">
        <v>25</v>
      </c>
    </row>
    <row r="200" spans="1:20" ht="217.5" x14ac:dyDescent="0.35">
      <c r="A200">
        <v>3913</v>
      </c>
      <c r="B200" s="3" t="s">
        <v>3910</v>
      </c>
      <c r="C200" s="3" t="s">
        <v>8021</v>
      </c>
      <c r="D200" s="6">
        <v>10000</v>
      </c>
      <c r="E200" s="8">
        <v>1000</v>
      </c>
      <c r="F200" t="s">
        <v>8220</v>
      </c>
      <c r="G200" t="s">
        <v>8223</v>
      </c>
      <c r="H200" t="s">
        <v>8245</v>
      </c>
      <c r="I200">
        <v>1448863449</v>
      </c>
      <c r="J200">
        <v>1446267849</v>
      </c>
      <c r="K200" s="14">
        <v>42308.211215277777</v>
      </c>
      <c r="L200" s="14">
        <v>42338.252881944441</v>
      </c>
      <c r="M200" t="b">
        <v>0</v>
      </c>
      <c r="N200">
        <v>7</v>
      </c>
      <c r="O200" t="b">
        <v>0</v>
      </c>
      <c r="P200" t="s">
        <v>8269</v>
      </c>
      <c r="Q200" s="10" t="s">
        <v>8315</v>
      </c>
      <c r="R200" t="s">
        <v>8316</v>
      </c>
      <c r="S200">
        <v>10</v>
      </c>
      <c r="T200">
        <v>142.86000000000001</v>
      </c>
    </row>
    <row r="201" spans="1:20" ht="290" x14ac:dyDescent="0.35">
      <c r="A201">
        <v>3855</v>
      </c>
      <c r="B201" s="3" t="s">
        <v>3852</v>
      </c>
      <c r="C201" s="3" t="s">
        <v>7964</v>
      </c>
      <c r="D201" s="6">
        <v>1000</v>
      </c>
      <c r="E201" s="8">
        <v>25</v>
      </c>
      <c r="F201" t="s">
        <v>8220</v>
      </c>
      <c r="G201" t="s">
        <v>8223</v>
      </c>
      <c r="H201" t="s">
        <v>8245</v>
      </c>
      <c r="I201">
        <v>1427408271</v>
      </c>
      <c r="J201">
        <v>1424819871</v>
      </c>
      <c r="K201" s="14">
        <v>42059.970729166671</v>
      </c>
      <c r="L201" s="14">
        <v>42089.929062499999</v>
      </c>
      <c r="M201" t="b">
        <v>0</v>
      </c>
      <c r="N201">
        <v>1</v>
      </c>
      <c r="O201" t="b">
        <v>0</v>
      </c>
      <c r="P201" t="s">
        <v>8269</v>
      </c>
      <c r="Q201" s="10" t="s">
        <v>8315</v>
      </c>
      <c r="R201" t="s">
        <v>8316</v>
      </c>
      <c r="S201">
        <v>3</v>
      </c>
      <c r="T201">
        <v>25</v>
      </c>
    </row>
    <row r="202" spans="1:20" ht="290" x14ac:dyDescent="0.35">
      <c r="A202">
        <v>4049</v>
      </c>
      <c r="B202" s="3" t="s">
        <v>4045</v>
      </c>
      <c r="C202" s="3" t="s">
        <v>8153</v>
      </c>
      <c r="D202" s="6">
        <v>20000</v>
      </c>
      <c r="E202" s="8">
        <v>16</v>
      </c>
      <c r="F202" t="s">
        <v>8220</v>
      </c>
      <c r="G202" t="s">
        <v>8223</v>
      </c>
      <c r="H202" t="s">
        <v>8245</v>
      </c>
      <c r="I202">
        <v>1436914815</v>
      </c>
      <c r="J202">
        <v>1434322815</v>
      </c>
      <c r="K202" s="14">
        <v>42169.958506944444</v>
      </c>
      <c r="L202" s="14">
        <v>42199.958506944444</v>
      </c>
      <c r="M202" t="b">
        <v>0</v>
      </c>
      <c r="N202">
        <v>1</v>
      </c>
      <c r="O202" t="b">
        <v>0</v>
      </c>
      <c r="P202" t="s">
        <v>8269</v>
      </c>
      <c r="Q202" s="10" t="s">
        <v>8315</v>
      </c>
      <c r="R202" t="s">
        <v>8316</v>
      </c>
      <c r="S202">
        <v>0</v>
      </c>
      <c r="T202">
        <v>16</v>
      </c>
    </row>
    <row r="203" spans="1:20" ht="261" x14ac:dyDescent="0.35">
      <c r="A203">
        <v>3742</v>
      </c>
      <c r="B203" s="3" t="s">
        <v>3739</v>
      </c>
      <c r="C203" s="3" t="s">
        <v>7852</v>
      </c>
      <c r="D203" s="6">
        <v>5000</v>
      </c>
      <c r="E203" s="8">
        <v>100</v>
      </c>
      <c r="F203" t="s">
        <v>8220</v>
      </c>
      <c r="G203" t="s">
        <v>8223</v>
      </c>
      <c r="H203" t="s">
        <v>8245</v>
      </c>
      <c r="I203">
        <v>1409980144</v>
      </c>
      <c r="J203">
        <v>1407388144</v>
      </c>
      <c r="K203" s="14">
        <v>41858.214629629627</v>
      </c>
      <c r="L203" s="14">
        <v>41888.214629629627</v>
      </c>
      <c r="M203" t="b">
        <v>0</v>
      </c>
      <c r="N203">
        <v>4</v>
      </c>
      <c r="O203" t="b">
        <v>0</v>
      </c>
      <c r="P203" t="s">
        <v>8269</v>
      </c>
      <c r="Q203" s="10" t="s">
        <v>8315</v>
      </c>
      <c r="R203" t="s">
        <v>8316</v>
      </c>
      <c r="S203">
        <v>2</v>
      </c>
      <c r="T203">
        <v>25</v>
      </c>
    </row>
    <row r="204" spans="1:20" ht="217.5" x14ac:dyDescent="0.35">
      <c r="A204">
        <v>2856</v>
      </c>
      <c r="B204" s="3" t="s">
        <v>2856</v>
      </c>
      <c r="C204" s="3" t="s">
        <v>6966</v>
      </c>
      <c r="D204" s="6">
        <v>3000</v>
      </c>
      <c r="E204" s="8">
        <v>146</v>
      </c>
      <c r="F204" t="s">
        <v>8220</v>
      </c>
      <c r="G204" t="s">
        <v>8223</v>
      </c>
      <c r="H204" t="s">
        <v>8245</v>
      </c>
      <c r="I204">
        <v>1439069640</v>
      </c>
      <c r="J204">
        <v>1433897647</v>
      </c>
      <c r="K204" s="14">
        <v>42165.037581018521</v>
      </c>
      <c r="L204" s="14">
        <v>42224.898611111115</v>
      </c>
      <c r="M204" t="b">
        <v>0</v>
      </c>
      <c r="N204">
        <v>6</v>
      </c>
      <c r="O204" t="b">
        <v>0</v>
      </c>
      <c r="P204" t="s">
        <v>8269</v>
      </c>
      <c r="Q204" s="10" t="s">
        <v>8315</v>
      </c>
      <c r="R204" t="s">
        <v>8316</v>
      </c>
      <c r="S204">
        <v>5</v>
      </c>
      <c r="T204">
        <v>24.33</v>
      </c>
    </row>
    <row r="205" spans="1:20" ht="246.5" x14ac:dyDescent="0.35">
      <c r="A205">
        <v>4040</v>
      </c>
      <c r="B205" s="3" t="s">
        <v>4036</v>
      </c>
      <c r="C205" s="3" t="s">
        <v>8144</v>
      </c>
      <c r="D205" s="6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s="14">
        <v>42144.231527777782</v>
      </c>
      <c r="L205" s="14">
        <v>42203.125</v>
      </c>
      <c r="M205" t="b">
        <v>0</v>
      </c>
      <c r="N205">
        <v>2</v>
      </c>
      <c r="O205" t="b">
        <v>0</v>
      </c>
      <c r="P205" t="s">
        <v>8269</v>
      </c>
      <c r="Q205" s="10" t="s">
        <v>8315</v>
      </c>
      <c r="R205" t="s">
        <v>8316</v>
      </c>
      <c r="S205">
        <v>31</v>
      </c>
      <c r="T205">
        <v>1250</v>
      </c>
    </row>
    <row r="206" spans="1:20" ht="217.5" x14ac:dyDescent="0.35">
      <c r="A206">
        <v>4028</v>
      </c>
      <c r="B206" s="3" t="s">
        <v>4024</v>
      </c>
      <c r="C206" s="3" t="s">
        <v>8133</v>
      </c>
      <c r="D206" s="6">
        <v>2000</v>
      </c>
      <c r="E206" s="8">
        <v>561</v>
      </c>
      <c r="F206" t="s">
        <v>8220</v>
      </c>
      <c r="G206" t="s">
        <v>8223</v>
      </c>
      <c r="H206" t="s">
        <v>8245</v>
      </c>
      <c r="I206">
        <v>1402007500</v>
      </c>
      <c r="J206">
        <v>1399415500</v>
      </c>
      <c r="K206" s="14">
        <v>41765.938657407409</v>
      </c>
      <c r="L206" s="14">
        <v>41795.938657407409</v>
      </c>
      <c r="M206" t="b">
        <v>0</v>
      </c>
      <c r="N206">
        <v>11</v>
      </c>
      <c r="O206" t="b">
        <v>0</v>
      </c>
      <c r="P206" t="s">
        <v>8269</v>
      </c>
      <c r="Q206" s="10" t="s">
        <v>8315</v>
      </c>
      <c r="R206" t="s">
        <v>8316</v>
      </c>
      <c r="S206">
        <v>28</v>
      </c>
      <c r="T206">
        <v>51</v>
      </c>
    </row>
    <row r="207" spans="1:20" ht="174" x14ac:dyDescent="0.35">
      <c r="A207">
        <v>2884</v>
      </c>
      <c r="B207" s="3" t="s">
        <v>2884</v>
      </c>
      <c r="C207" s="3" t="s">
        <v>6994</v>
      </c>
      <c r="D207" s="6">
        <v>45000</v>
      </c>
      <c r="E207" s="8">
        <v>185</v>
      </c>
      <c r="F207" t="s">
        <v>8220</v>
      </c>
      <c r="G207" t="s">
        <v>8223</v>
      </c>
      <c r="H207" t="s">
        <v>8245</v>
      </c>
      <c r="I207">
        <v>1417800435</v>
      </c>
      <c r="J207">
        <v>1415208435</v>
      </c>
      <c r="K207" s="14">
        <v>41948.727256944447</v>
      </c>
      <c r="L207" s="14">
        <v>41978.727256944447</v>
      </c>
      <c r="M207" t="b">
        <v>0</v>
      </c>
      <c r="N207">
        <v>4</v>
      </c>
      <c r="O207" t="b">
        <v>0</v>
      </c>
      <c r="P207" t="s">
        <v>8269</v>
      </c>
      <c r="Q207" s="10" t="s">
        <v>8315</v>
      </c>
      <c r="R207" t="s">
        <v>8316</v>
      </c>
      <c r="S207">
        <v>0</v>
      </c>
      <c r="T207">
        <v>46.25</v>
      </c>
    </row>
    <row r="208" spans="1:20" ht="159.5" x14ac:dyDescent="0.35">
      <c r="A208">
        <v>4035</v>
      </c>
      <c r="B208" s="3" t="s">
        <v>4031</v>
      </c>
      <c r="C208" s="3" t="s">
        <v>8140</v>
      </c>
      <c r="D208" s="6">
        <v>10000</v>
      </c>
      <c r="E208" s="8">
        <v>3685</v>
      </c>
      <c r="F208" t="s">
        <v>8220</v>
      </c>
      <c r="G208" t="s">
        <v>8223</v>
      </c>
      <c r="H208" t="s">
        <v>8245</v>
      </c>
      <c r="I208">
        <v>1413925887</v>
      </c>
      <c r="J208">
        <v>1411333887</v>
      </c>
      <c r="K208" s="14">
        <v>41903.882951388885</v>
      </c>
      <c r="L208" s="14">
        <v>41933.882951388885</v>
      </c>
      <c r="M208" t="b">
        <v>0</v>
      </c>
      <c r="N208">
        <v>25</v>
      </c>
      <c r="O208" t="b">
        <v>0</v>
      </c>
      <c r="P208" t="s">
        <v>8269</v>
      </c>
      <c r="Q208" s="10" t="s">
        <v>8315</v>
      </c>
      <c r="R208" t="s">
        <v>8316</v>
      </c>
      <c r="S208">
        <v>37</v>
      </c>
      <c r="T208">
        <v>147.4</v>
      </c>
    </row>
    <row r="209" spans="1:20" ht="261" x14ac:dyDescent="0.35">
      <c r="A209">
        <v>3924</v>
      </c>
      <c r="B209" s="3" t="s">
        <v>3921</v>
      </c>
      <c r="C209" s="3" t="s">
        <v>8032</v>
      </c>
      <c r="D209" s="6">
        <v>15000</v>
      </c>
      <c r="E209" s="8">
        <v>2290</v>
      </c>
      <c r="F209" t="s">
        <v>8220</v>
      </c>
      <c r="G209" t="s">
        <v>8223</v>
      </c>
      <c r="H209" t="s">
        <v>8245</v>
      </c>
      <c r="I209">
        <v>1403823722</v>
      </c>
      <c r="J209">
        <v>1401231722</v>
      </c>
      <c r="K209" s="14">
        <v>41786.959745370368</v>
      </c>
      <c r="L209" s="14">
        <v>41816.959745370368</v>
      </c>
      <c r="M209" t="b">
        <v>0</v>
      </c>
      <c r="N209">
        <v>40</v>
      </c>
      <c r="O209" t="b">
        <v>0</v>
      </c>
      <c r="P209" t="s">
        <v>8269</v>
      </c>
      <c r="Q209" s="10" t="s">
        <v>8315</v>
      </c>
      <c r="R209" t="s">
        <v>8316</v>
      </c>
      <c r="S209">
        <v>15</v>
      </c>
      <c r="T209">
        <v>57.25</v>
      </c>
    </row>
    <row r="210" spans="1:20" ht="217.5" x14ac:dyDescent="0.35">
      <c r="A210">
        <v>4030</v>
      </c>
      <c r="B210" s="3" t="s">
        <v>4026</v>
      </c>
      <c r="C210" s="3" t="s">
        <v>8135</v>
      </c>
      <c r="D210" s="6">
        <v>2500</v>
      </c>
      <c r="E210" s="8">
        <v>400</v>
      </c>
      <c r="F210" t="s">
        <v>8220</v>
      </c>
      <c r="G210" t="s">
        <v>8223</v>
      </c>
      <c r="H210" t="s">
        <v>8245</v>
      </c>
      <c r="I210">
        <v>1454525340</v>
      </c>
      <c r="J210">
        <v>1452008599</v>
      </c>
      <c r="K210" s="14">
        <v>42374.655081018514</v>
      </c>
      <c r="L210" s="14">
        <v>42403.784027777772</v>
      </c>
      <c r="M210" t="b">
        <v>0</v>
      </c>
      <c r="N210">
        <v>6</v>
      </c>
      <c r="O210" t="b">
        <v>0</v>
      </c>
      <c r="P210" t="s">
        <v>8269</v>
      </c>
      <c r="Q210" s="10" t="s">
        <v>8315</v>
      </c>
      <c r="R210" t="s">
        <v>8316</v>
      </c>
      <c r="S210">
        <v>16</v>
      </c>
      <c r="T210">
        <v>66.67</v>
      </c>
    </row>
    <row r="211" spans="1:20" ht="159.5" x14ac:dyDescent="0.35">
      <c r="A211">
        <v>4022</v>
      </c>
      <c r="B211" s="3" t="s">
        <v>4018</v>
      </c>
      <c r="C211" s="3" t="s">
        <v>8127</v>
      </c>
      <c r="D211" s="6">
        <v>18000</v>
      </c>
      <c r="E211" s="8">
        <v>12521</v>
      </c>
      <c r="F211" t="s">
        <v>8220</v>
      </c>
      <c r="G211" t="s">
        <v>8223</v>
      </c>
      <c r="H211" t="s">
        <v>8245</v>
      </c>
      <c r="I211">
        <v>1422759240</v>
      </c>
      <c r="J211">
        <v>1418824867</v>
      </c>
      <c r="K211" s="14">
        <v>41990.584108796291</v>
      </c>
      <c r="L211" s="14">
        <v>42036.120833333334</v>
      </c>
      <c r="M211" t="b">
        <v>0</v>
      </c>
      <c r="N211">
        <v>197</v>
      </c>
      <c r="O211" t="b">
        <v>0</v>
      </c>
      <c r="P211" t="s">
        <v>8269</v>
      </c>
      <c r="Q211" s="10" t="s">
        <v>8315</v>
      </c>
      <c r="R211" t="s">
        <v>8316</v>
      </c>
      <c r="S211">
        <v>70</v>
      </c>
      <c r="T211">
        <v>63.56</v>
      </c>
    </row>
    <row r="212" spans="1:20" ht="246.5" x14ac:dyDescent="0.35">
      <c r="A212">
        <v>4032</v>
      </c>
      <c r="B212" s="3" t="s">
        <v>4028</v>
      </c>
      <c r="C212" s="3" t="s">
        <v>8137</v>
      </c>
      <c r="D212" s="6">
        <v>6048</v>
      </c>
      <c r="E212" s="8">
        <v>413</v>
      </c>
      <c r="F212" t="s">
        <v>8220</v>
      </c>
      <c r="G212" t="s">
        <v>8223</v>
      </c>
      <c r="H212" t="s">
        <v>8245</v>
      </c>
      <c r="I212">
        <v>1450211116</v>
      </c>
      <c r="J212">
        <v>1445023516</v>
      </c>
      <c r="K212" s="14">
        <v>42293.809212962966</v>
      </c>
      <c r="L212" s="14">
        <v>42353.85087962963</v>
      </c>
      <c r="M212" t="b">
        <v>0</v>
      </c>
      <c r="N212">
        <v>7</v>
      </c>
      <c r="O212" t="b">
        <v>0</v>
      </c>
      <c r="P212" t="s">
        <v>8269</v>
      </c>
      <c r="Q212" s="10" t="s">
        <v>8315</v>
      </c>
      <c r="R212" t="s">
        <v>8316</v>
      </c>
      <c r="S212">
        <v>7</v>
      </c>
      <c r="T212">
        <v>59</v>
      </c>
    </row>
    <row r="213" spans="1:20" ht="188.5" x14ac:dyDescent="0.35">
      <c r="A213">
        <v>3853</v>
      </c>
      <c r="B213" s="3" t="s">
        <v>3850</v>
      </c>
      <c r="C213" s="3" t="s">
        <v>7962</v>
      </c>
      <c r="D213" s="6">
        <v>100000</v>
      </c>
      <c r="E213" s="8">
        <v>26</v>
      </c>
      <c r="F213" t="s">
        <v>8220</v>
      </c>
      <c r="G213" t="s">
        <v>8223</v>
      </c>
      <c r="H213" t="s">
        <v>8245</v>
      </c>
      <c r="I213">
        <v>1409602178</v>
      </c>
      <c r="J213">
        <v>1406578178</v>
      </c>
      <c r="K213" s="14">
        <v>41848.84002314815</v>
      </c>
      <c r="L213" s="14">
        <v>41883.84002314815</v>
      </c>
      <c r="M213" t="b">
        <v>0</v>
      </c>
      <c r="N213">
        <v>2</v>
      </c>
      <c r="O213" t="b">
        <v>0</v>
      </c>
      <c r="P213" t="s">
        <v>8269</v>
      </c>
      <c r="Q213" s="10" t="s">
        <v>8315</v>
      </c>
      <c r="R213" t="s">
        <v>8316</v>
      </c>
      <c r="S213">
        <v>0</v>
      </c>
      <c r="T213">
        <v>13</v>
      </c>
    </row>
    <row r="214" spans="1:20" ht="275.5" x14ac:dyDescent="0.35">
      <c r="A214">
        <v>4037</v>
      </c>
      <c r="B214" s="3" t="s">
        <v>4033</v>
      </c>
      <c r="C214" s="3" t="s">
        <v>8141</v>
      </c>
      <c r="D214" s="6">
        <v>700</v>
      </c>
      <c r="E214" s="8">
        <v>80</v>
      </c>
      <c r="F214" t="s">
        <v>8220</v>
      </c>
      <c r="G214" t="s">
        <v>8223</v>
      </c>
      <c r="H214" t="s">
        <v>8245</v>
      </c>
      <c r="I214">
        <v>1464099900</v>
      </c>
      <c r="J214">
        <v>1462585315</v>
      </c>
      <c r="K214" s="14">
        <v>42497.070775462969</v>
      </c>
      <c r="L214" s="14">
        <v>42514.600694444445</v>
      </c>
      <c r="M214" t="b">
        <v>0</v>
      </c>
      <c r="N214">
        <v>2</v>
      </c>
      <c r="O214" t="b">
        <v>0</v>
      </c>
      <c r="P214" t="s">
        <v>8269</v>
      </c>
      <c r="Q214" s="10" t="s">
        <v>8315</v>
      </c>
      <c r="R214" t="s">
        <v>8316</v>
      </c>
      <c r="S214">
        <v>11</v>
      </c>
      <c r="T214">
        <v>40</v>
      </c>
    </row>
    <row r="215" spans="1:20" ht="261" x14ac:dyDescent="0.35">
      <c r="A215">
        <v>3731</v>
      </c>
      <c r="B215" s="3" t="s">
        <v>3728</v>
      </c>
      <c r="C215" s="3" t="s">
        <v>7841</v>
      </c>
      <c r="D215" s="6">
        <v>5500</v>
      </c>
      <c r="E215" s="8">
        <v>620</v>
      </c>
      <c r="F215" t="s">
        <v>8220</v>
      </c>
      <c r="G215" t="s">
        <v>8223</v>
      </c>
      <c r="H215" t="s">
        <v>8245</v>
      </c>
      <c r="I215">
        <v>1420860180</v>
      </c>
      <c r="J215">
        <v>1418234646</v>
      </c>
      <c r="K215" s="14">
        <v>41983.752847222218</v>
      </c>
      <c r="L215" s="14">
        <v>42014.140972222223</v>
      </c>
      <c r="M215" t="b">
        <v>0</v>
      </c>
      <c r="N215">
        <v>12</v>
      </c>
      <c r="O215" t="b">
        <v>0</v>
      </c>
      <c r="P215" t="s">
        <v>8269</v>
      </c>
      <c r="Q215" s="10" t="s">
        <v>8315</v>
      </c>
      <c r="R215" t="s">
        <v>8316</v>
      </c>
      <c r="S215">
        <v>11</v>
      </c>
      <c r="T215">
        <v>51.67</v>
      </c>
    </row>
    <row r="216" spans="1:20" ht="246.5" x14ac:dyDescent="0.35">
      <c r="A216">
        <v>4017</v>
      </c>
      <c r="B216" s="3" t="s">
        <v>4013</v>
      </c>
      <c r="C216" s="3" t="s">
        <v>8122</v>
      </c>
      <c r="D216" s="6">
        <v>10000</v>
      </c>
      <c r="E216" s="8">
        <v>105</v>
      </c>
      <c r="F216" t="s">
        <v>8220</v>
      </c>
      <c r="G216" t="s">
        <v>8223</v>
      </c>
      <c r="H216" t="s">
        <v>8245</v>
      </c>
      <c r="I216">
        <v>1409846874</v>
      </c>
      <c r="J216">
        <v>1407254874</v>
      </c>
      <c r="K216" s="14">
        <v>41856.672152777777</v>
      </c>
      <c r="L216" s="14">
        <v>41886.672152777777</v>
      </c>
      <c r="M216" t="b">
        <v>0</v>
      </c>
      <c r="N216">
        <v>2</v>
      </c>
      <c r="O216" t="b">
        <v>0</v>
      </c>
      <c r="P216" t="s">
        <v>8269</v>
      </c>
      <c r="Q216" s="10" t="s">
        <v>8315</v>
      </c>
      <c r="R216" t="s">
        <v>8316</v>
      </c>
      <c r="S216">
        <v>1</v>
      </c>
      <c r="T216">
        <v>52.5</v>
      </c>
    </row>
    <row r="217" spans="1:20" ht="232" x14ac:dyDescent="0.35">
      <c r="A217">
        <v>2913</v>
      </c>
      <c r="B217" s="3" t="s">
        <v>2913</v>
      </c>
      <c r="C217" s="3" t="s">
        <v>7023</v>
      </c>
      <c r="D217" s="6">
        <v>10000</v>
      </c>
      <c r="E217" s="8">
        <v>2</v>
      </c>
      <c r="F217" t="s">
        <v>8220</v>
      </c>
      <c r="G217" t="s">
        <v>8223</v>
      </c>
      <c r="H217" t="s">
        <v>8245</v>
      </c>
      <c r="I217">
        <v>1410041339</v>
      </c>
      <c r="J217">
        <v>1404857339</v>
      </c>
      <c r="K217" s="14">
        <v>41828.922905092593</v>
      </c>
      <c r="L217" s="14">
        <v>41888.922905092593</v>
      </c>
      <c r="M217" t="b">
        <v>0</v>
      </c>
      <c r="N217">
        <v>2</v>
      </c>
      <c r="O217" t="b">
        <v>0</v>
      </c>
      <c r="P217" t="s">
        <v>8269</v>
      </c>
      <c r="Q217" s="10" t="s">
        <v>8315</v>
      </c>
      <c r="R217" t="s">
        <v>8316</v>
      </c>
      <c r="S217">
        <v>0</v>
      </c>
      <c r="T217">
        <v>1</v>
      </c>
    </row>
    <row r="218" spans="1:20" ht="275.5" x14ac:dyDescent="0.35">
      <c r="A218">
        <v>2890</v>
      </c>
      <c r="B218" s="3" t="s">
        <v>2890</v>
      </c>
      <c r="C218" s="3" t="s">
        <v>7000</v>
      </c>
      <c r="D218" s="6">
        <v>2000</v>
      </c>
      <c r="E218" s="8">
        <v>21</v>
      </c>
      <c r="F218" t="s">
        <v>8220</v>
      </c>
      <c r="G218" t="s">
        <v>8223</v>
      </c>
      <c r="H218" t="s">
        <v>8245</v>
      </c>
      <c r="I218">
        <v>1407553200</v>
      </c>
      <c r="J218">
        <v>1405100992</v>
      </c>
      <c r="K218" s="14">
        <v>41831.742962962962</v>
      </c>
      <c r="L218" s="14">
        <v>41860.125</v>
      </c>
      <c r="M218" t="b">
        <v>0</v>
      </c>
      <c r="N218">
        <v>3</v>
      </c>
      <c r="O218" t="b">
        <v>0</v>
      </c>
      <c r="P218" t="s">
        <v>8269</v>
      </c>
      <c r="Q218" s="10" t="s">
        <v>8315</v>
      </c>
      <c r="R218" t="s">
        <v>8316</v>
      </c>
      <c r="S218">
        <v>1</v>
      </c>
      <c r="T218">
        <v>7</v>
      </c>
    </row>
    <row r="219" spans="1:20" ht="261" x14ac:dyDescent="0.35">
      <c r="A219">
        <v>3892</v>
      </c>
      <c r="B219" s="3" t="s">
        <v>3889</v>
      </c>
      <c r="C219" s="3" t="s">
        <v>8000</v>
      </c>
      <c r="D219" s="6">
        <v>1000</v>
      </c>
      <c r="E219" s="8">
        <v>0</v>
      </c>
      <c r="F219" t="s">
        <v>8220</v>
      </c>
      <c r="G219" t="s">
        <v>8223</v>
      </c>
      <c r="H219" t="s">
        <v>8245</v>
      </c>
      <c r="I219">
        <v>1408863600</v>
      </c>
      <c r="J219">
        <v>1408203557</v>
      </c>
      <c r="K219" s="14">
        <v>41867.652280092596</v>
      </c>
      <c r="L219" s="14">
        <v>41875.291666666664</v>
      </c>
      <c r="M219" t="b">
        <v>0</v>
      </c>
      <c r="N219">
        <v>0</v>
      </c>
      <c r="O219" t="b">
        <v>0</v>
      </c>
      <c r="P219" t="s">
        <v>8269</v>
      </c>
      <c r="Q219" s="10" t="s">
        <v>8315</v>
      </c>
      <c r="R219" t="s">
        <v>8316</v>
      </c>
      <c r="S219">
        <v>0</v>
      </c>
      <c r="T219">
        <v>0</v>
      </c>
    </row>
    <row r="220" spans="1:20" ht="275.5" x14ac:dyDescent="0.35">
      <c r="A220">
        <v>3971</v>
      </c>
      <c r="B220" s="3" t="s">
        <v>3968</v>
      </c>
      <c r="C220" s="3" t="s">
        <v>8078</v>
      </c>
      <c r="D220" s="6">
        <v>14000</v>
      </c>
      <c r="E220" s="8">
        <v>136</v>
      </c>
      <c r="F220" t="s">
        <v>8220</v>
      </c>
      <c r="G220" t="s">
        <v>8223</v>
      </c>
      <c r="H220" t="s">
        <v>8245</v>
      </c>
      <c r="I220">
        <v>1405947126</v>
      </c>
      <c r="J220">
        <v>1403355126</v>
      </c>
      <c r="K220" s="14">
        <v>41811.536180555559</v>
      </c>
      <c r="L220" s="14">
        <v>41841.536180555559</v>
      </c>
      <c r="M220" t="b">
        <v>0</v>
      </c>
      <c r="N220">
        <v>6</v>
      </c>
      <c r="O220" t="b">
        <v>0</v>
      </c>
      <c r="P220" t="s">
        <v>8269</v>
      </c>
      <c r="Q220" s="10" t="s">
        <v>8315</v>
      </c>
      <c r="R220" t="s">
        <v>8316</v>
      </c>
      <c r="S220">
        <v>1</v>
      </c>
      <c r="T220">
        <v>22.67</v>
      </c>
    </row>
    <row r="221" spans="1:20" ht="246.5" x14ac:dyDescent="0.35">
      <c r="A221">
        <v>2876</v>
      </c>
      <c r="B221" s="3" t="s">
        <v>2876</v>
      </c>
      <c r="C221" s="3" t="s">
        <v>6986</v>
      </c>
      <c r="D221" s="6">
        <v>150000</v>
      </c>
      <c r="E221" s="8">
        <v>0</v>
      </c>
      <c r="F221" t="s">
        <v>8220</v>
      </c>
      <c r="G221" t="s">
        <v>8223</v>
      </c>
      <c r="H221" t="s">
        <v>8245</v>
      </c>
      <c r="I221">
        <v>1437069079</v>
      </c>
      <c r="J221">
        <v>1434477079</v>
      </c>
      <c r="K221" s="14">
        <v>42171.743969907402</v>
      </c>
      <c r="L221" s="14">
        <v>42201.743969907402</v>
      </c>
      <c r="M221" t="b">
        <v>0</v>
      </c>
      <c r="N221">
        <v>0</v>
      </c>
      <c r="O221" t="b">
        <v>0</v>
      </c>
      <c r="P221" t="s">
        <v>8269</v>
      </c>
      <c r="Q221" s="10" t="s">
        <v>8315</v>
      </c>
      <c r="R221" t="s">
        <v>8316</v>
      </c>
      <c r="S221">
        <v>0</v>
      </c>
      <c r="T221">
        <v>0</v>
      </c>
    </row>
    <row r="222" spans="1:20" ht="217.5" x14ac:dyDescent="0.35">
      <c r="A222">
        <v>3999</v>
      </c>
      <c r="B222" s="3" t="s">
        <v>3995</v>
      </c>
      <c r="C222" s="3" t="s">
        <v>8105</v>
      </c>
      <c r="D222" s="6">
        <v>7000</v>
      </c>
      <c r="E222" s="8">
        <v>1156</v>
      </c>
      <c r="F222" t="s">
        <v>8220</v>
      </c>
      <c r="G222" t="s">
        <v>8223</v>
      </c>
      <c r="H222" t="s">
        <v>8245</v>
      </c>
      <c r="I222">
        <v>1409514709</v>
      </c>
      <c r="J222">
        <v>1406058798</v>
      </c>
      <c r="K222" s="14">
        <v>41842.828680555554</v>
      </c>
      <c r="L222" s="14">
        <v>41882.827650462961</v>
      </c>
      <c r="M222" t="b">
        <v>0</v>
      </c>
      <c r="N222">
        <v>14</v>
      </c>
      <c r="O222" t="b">
        <v>0</v>
      </c>
      <c r="P222" t="s">
        <v>8269</v>
      </c>
      <c r="Q222" s="10" t="s">
        <v>8315</v>
      </c>
      <c r="R222" t="s">
        <v>8316</v>
      </c>
      <c r="S222">
        <v>17</v>
      </c>
      <c r="T222">
        <v>82.57</v>
      </c>
    </row>
    <row r="223" spans="1:20" ht="275.5" x14ac:dyDescent="0.35">
      <c r="A223">
        <v>4089</v>
      </c>
      <c r="B223" s="3" t="s">
        <v>4085</v>
      </c>
      <c r="C223" s="3" t="s">
        <v>8192</v>
      </c>
      <c r="D223" s="6">
        <v>5000</v>
      </c>
      <c r="E223" s="8">
        <v>240</v>
      </c>
      <c r="F223" t="s">
        <v>8220</v>
      </c>
      <c r="G223" t="s">
        <v>8223</v>
      </c>
      <c r="H223" t="s">
        <v>8245</v>
      </c>
      <c r="I223">
        <v>1433093700</v>
      </c>
      <c r="J223">
        <v>1430242488</v>
      </c>
      <c r="K223" s="14">
        <v>42122.732499999998</v>
      </c>
      <c r="L223" s="14">
        <v>42155.732638888891</v>
      </c>
      <c r="M223" t="b">
        <v>0</v>
      </c>
      <c r="N223">
        <v>8</v>
      </c>
      <c r="O223" t="b">
        <v>0</v>
      </c>
      <c r="P223" t="s">
        <v>8269</v>
      </c>
      <c r="Q223" s="10" t="s">
        <v>8315</v>
      </c>
      <c r="R223" t="s">
        <v>8316</v>
      </c>
      <c r="S223">
        <v>5</v>
      </c>
      <c r="T223">
        <v>30</v>
      </c>
    </row>
    <row r="224" spans="1:20" ht="275.5" x14ac:dyDescent="0.35">
      <c r="A224">
        <v>4091</v>
      </c>
      <c r="B224" s="3" t="s">
        <v>4087</v>
      </c>
      <c r="C224" s="3" t="s">
        <v>8194</v>
      </c>
      <c r="D224" s="6">
        <v>1600</v>
      </c>
      <c r="E224" s="8">
        <v>204</v>
      </c>
      <c r="F224" t="s">
        <v>8220</v>
      </c>
      <c r="G224" t="s">
        <v>8223</v>
      </c>
      <c r="H224" t="s">
        <v>8245</v>
      </c>
      <c r="I224">
        <v>1421410151</v>
      </c>
      <c r="J224">
        <v>1418818151</v>
      </c>
      <c r="K224" s="14">
        <v>41990.506377314814</v>
      </c>
      <c r="L224" s="14">
        <v>42020.506377314814</v>
      </c>
      <c r="M224" t="b">
        <v>0</v>
      </c>
      <c r="N224">
        <v>8</v>
      </c>
      <c r="O224" t="b">
        <v>0</v>
      </c>
      <c r="P224" t="s">
        <v>8269</v>
      </c>
      <c r="Q224" s="10" t="s">
        <v>8315</v>
      </c>
      <c r="R224" t="s">
        <v>8316</v>
      </c>
      <c r="S224">
        <v>13</v>
      </c>
      <c r="T224">
        <v>25.5</v>
      </c>
    </row>
    <row r="225" spans="1:20" ht="261" x14ac:dyDescent="0.35">
      <c r="A225">
        <v>4113</v>
      </c>
      <c r="B225" s="3" t="s">
        <v>4109</v>
      </c>
      <c r="C225" s="3" t="s">
        <v>8215</v>
      </c>
      <c r="D225" s="6">
        <v>1500</v>
      </c>
      <c r="E225" s="8">
        <v>3</v>
      </c>
      <c r="F225" t="s">
        <v>8220</v>
      </c>
      <c r="G225" t="s">
        <v>8223</v>
      </c>
      <c r="H225" t="s">
        <v>8245</v>
      </c>
      <c r="I225">
        <v>1452234840</v>
      </c>
      <c r="J225">
        <v>1450619123</v>
      </c>
      <c r="K225" s="14">
        <v>42358.573182870372</v>
      </c>
      <c r="L225" s="14">
        <v>42377.273611111115</v>
      </c>
      <c r="M225" t="b">
        <v>0</v>
      </c>
      <c r="N225">
        <v>3</v>
      </c>
      <c r="O225" t="b">
        <v>0</v>
      </c>
      <c r="P225" t="s">
        <v>8269</v>
      </c>
      <c r="Q225" s="10" t="s">
        <v>8315</v>
      </c>
      <c r="R225" t="s">
        <v>8316</v>
      </c>
      <c r="S225">
        <v>0</v>
      </c>
      <c r="T225">
        <v>1</v>
      </c>
    </row>
    <row r="226" spans="1:20" ht="130.5" x14ac:dyDescent="0.35">
      <c r="A226">
        <v>3850</v>
      </c>
      <c r="B226" s="3" t="s">
        <v>3847</v>
      </c>
      <c r="C226" s="3" t="s">
        <v>7959</v>
      </c>
      <c r="D226" s="6">
        <v>1000</v>
      </c>
      <c r="E226" s="8">
        <v>38</v>
      </c>
      <c r="F226" t="s">
        <v>8220</v>
      </c>
      <c r="G226" t="s">
        <v>8223</v>
      </c>
      <c r="H226" t="s">
        <v>8245</v>
      </c>
      <c r="I226">
        <v>1420081143</v>
      </c>
      <c r="J226">
        <v>1417489143</v>
      </c>
      <c r="K226" s="14">
        <v>41975.124340277776</v>
      </c>
      <c r="L226" s="14">
        <v>42005.124340277776</v>
      </c>
      <c r="M226" t="b">
        <v>1</v>
      </c>
      <c r="N226">
        <v>4</v>
      </c>
      <c r="O226" t="b">
        <v>0</v>
      </c>
      <c r="P226" t="s">
        <v>8269</v>
      </c>
      <c r="Q226" s="10" t="s">
        <v>8315</v>
      </c>
      <c r="R226" t="s">
        <v>8316</v>
      </c>
      <c r="S226">
        <v>4</v>
      </c>
      <c r="T226">
        <v>9.5</v>
      </c>
    </row>
    <row r="227" spans="1:20" ht="188.5" x14ac:dyDescent="0.35">
      <c r="A227">
        <v>4076</v>
      </c>
      <c r="B227" s="3" t="s">
        <v>4072</v>
      </c>
      <c r="C227" s="3" t="s">
        <v>8179</v>
      </c>
      <c r="D227" s="6">
        <v>700</v>
      </c>
      <c r="E227" s="8">
        <v>0</v>
      </c>
      <c r="F227" t="s">
        <v>8220</v>
      </c>
      <c r="G227" t="s">
        <v>8223</v>
      </c>
      <c r="H227" t="s">
        <v>8245</v>
      </c>
      <c r="I227">
        <v>1413921060</v>
      </c>
      <c r="J227">
        <v>1411499149</v>
      </c>
      <c r="K227" s="14">
        <v>41905.795706018522</v>
      </c>
      <c r="L227" s="14">
        <v>41933.82708333333</v>
      </c>
      <c r="M227" t="b">
        <v>0</v>
      </c>
      <c r="N227">
        <v>0</v>
      </c>
      <c r="O227" t="b">
        <v>0</v>
      </c>
      <c r="P227" t="s">
        <v>8269</v>
      </c>
      <c r="Q227" s="10" t="s">
        <v>8315</v>
      </c>
      <c r="R227" t="s">
        <v>8316</v>
      </c>
      <c r="S227">
        <v>0</v>
      </c>
      <c r="T227">
        <v>0</v>
      </c>
    </row>
    <row r="228" spans="1:20" ht="174" x14ac:dyDescent="0.35">
      <c r="A228">
        <v>2885</v>
      </c>
      <c r="B228" s="3" t="s">
        <v>2885</v>
      </c>
      <c r="C228" s="3" t="s">
        <v>6995</v>
      </c>
      <c r="D228" s="6">
        <v>400</v>
      </c>
      <c r="E228" s="8">
        <v>130</v>
      </c>
      <c r="F228" t="s">
        <v>8220</v>
      </c>
      <c r="G228" t="s">
        <v>8223</v>
      </c>
      <c r="H228" t="s">
        <v>8245</v>
      </c>
      <c r="I228">
        <v>1426294201</v>
      </c>
      <c r="J228">
        <v>1423705801</v>
      </c>
      <c r="K228" s="14">
        <v>42047.07640046296</v>
      </c>
      <c r="L228" s="14">
        <v>42077.034733796296</v>
      </c>
      <c r="M228" t="b">
        <v>0</v>
      </c>
      <c r="N228">
        <v>5</v>
      </c>
      <c r="O228" t="b">
        <v>0</v>
      </c>
      <c r="P228" t="s">
        <v>8269</v>
      </c>
      <c r="Q228" s="10" t="s">
        <v>8315</v>
      </c>
      <c r="R228" t="s">
        <v>8316</v>
      </c>
      <c r="S228">
        <v>33</v>
      </c>
      <c r="T228">
        <v>26</v>
      </c>
    </row>
    <row r="229" spans="1:20" ht="275.5" x14ac:dyDescent="0.35">
      <c r="A229">
        <v>3956</v>
      </c>
      <c r="B229" s="3" t="s">
        <v>3953</v>
      </c>
      <c r="C229" s="3" t="s">
        <v>8063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1461543600</v>
      </c>
      <c r="J229">
        <v>1459203727</v>
      </c>
      <c r="K229" s="14">
        <v>42457.932025462964</v>
      </c>
      <c r="L229" s="14">
        <v>42485.013888888891</v>
      </c>
      <c r="M229" t="b">
        <v>0</v>
      </c>
      <c r="N229">
        <v>0</v>
      </c>
      <c r="O229" t="b">
        <v>0</v>
      </c>
      <c r="P229" t="s">
        <v>8269</v>
      </c>
      <c r="Q229" s="10" t="s">
        <v>8315</v>
      </c>
      <c r="R229" t="s">
        <v>8316</v>
      </c>
      <c r="S229">
        <v>0</v>
      </c>
      <c r="T229">
        <v>0</v>
      </c>
    </row>
    <row r="230" spans="1:20" ht="275.5" x14ac:dyDescent="0.35">
      <c r="A230">
        <v>2869</v>
      </c>
      <c r="B230" s="3" t="s">
        <v>2869</v>
      </c>
      <c r="C230" s="3" t="s">
        <v>6979</v>
      </c>
      <c r="D230" s="6">
        <v>20000</v>
      </c>
      <c r="E230" s="8">
        <v>177</v>
      </c>
      <c r="F230" t="s">
        <v>8220</v>
      </c>
      <c r="G230" t="s">
        <v>8223</v>
      </c>
      <c r="H230" t="s">
        <v>8245</v>
      </c>
      <c r="I230">
        <v>1468937681</v>
      </c>
      <c r="J230">
        <v>1466345681</v>
      </c>
      <c r="K230" s="14">
        <v>42540.593530092592</v>
      </c>
      <c r="L230" s="14">
        <v>42570.593530092592</v>
      </c>
      <c r="M230" t="b">
        <v>0</v>
      </c>
      <c r="N230">
        <v>5</v>
      </c>
      <c r="O230" t="b">
        <v>0</v>
      </c>
      <c r="P230" t="s">
        <v>8269</v>
      </c>
      <c r="Q230" s="10" t="s">
        <v>8315</v>
      </c>
      <c r="R230" t="s">
        <v>8316</v>
      </c>
      <c r="S230">
        <v>1</v>
      </c>
      <c r="T230">
        <v>35.4</v>
      </c>
    </row>
    <row r="231" spans="1:20" ht="232" x14ac:dyDescent="0.35">
      <c r="A231">
        <v>4020</v>
      </c>
      <c r="B231" s="3" t="s">
        <v>4016</v>
      </c>
      <c r="C231" s="3" t="s">
        <v>8125</v>
      </c>
      <c r="D231" s="6">
        <v>600</v>
      </c>
      <c r="E231" s="8">
        <v>100</v>
      </c>
      <c r="F231" t="s">
        <v>8220</v>
      </c>
      <c r="G231" t="s">
        <v>8223</v>
      </c>
      <c r="H231" t="s">
        <v>8245</v>
      </c>
      <c r="I231">
        <v>1427168099</v>
      </c>
      <c r="J231">
        <v>1424579699</v>
      </c>
      <c r="K231" s="14">
        <v>42057.190960648149</v>
      </c>
      <c r="L231" s="14">
        <v>42087.149293981478</v>
      </c>
      <c r="M231" t="b">
        <v>0</v>
      </c>
      <c r="N231">
        <v>3</v>
      </c>
      <c r="O231" t="b">
        <v>0</v>
      </c>
      <c r="P231" t="s">
        <v>8269</v>
      </c>
      <c r="Q231" s="10" t="s">
        <v>8315</v>
      </c>
      <c r="R231" t="s">
        <v>8316</v>
      </c>
      <c r="S231">
        <v>17</v>
      </c>
      <c r="T231">
        <v>33.33</v>
      </c>
    </row>
    <row r="232" spans="1:20" ht="246.5" x14ac:dyDescent="0.35">
      <c r="A232">
        <v>3933</v>
      </c>
      <c r="B232" s="3" t="s">
        <v>3930</v>
      </c>
      <c r="C232" s="3" t="s">
        <v>8041</v>
      </c>
      <c r="D232" s="6">
        <v>7000</v>
      </c>
      <c r="E232" s="8">
        <v>1102</v>
      </c>
      <c r="F232" t="s">
        <v>8220</v>
      </c>
      <c r="G232" t="s">
        <v>8223</v>
      </c>
      <c r="H232" t="s">
        <v>8245</v>
      </c>
      <c r="I232">
        <v>1468716180</v>
      </c>
      <c r="J232">
        <v>1466205262</v>
      </c>
      <c r="K232" s="14">
        <v>42538.968310185184</v>
      </c>
      <c r="L232" s="14">
        <v>42568.029861111107</v>
      </c>
      <c r="M232" t="b">
        <v>0</v>
      </c>
      <c r="N232">
        <v>12</v>
      </c>
      <c r="O232" t="b">
        <v>0</v>
      </c>
      <c r="P232" t="s">
        <v>8269</v>
      </c>
      <c r="Q232" s="10" t="s">
        <v>8315</v>
      </c>
      <c r="R232" t="s">
        <v>8316</v>
      </c>
      <c r="S232">
        <v>16</v>
      </c>
      <c r="T232">
        <v>91.83</v>
      </c>
    </row>
    <row r="233" spans="1:20" ht="275.5" x14ac:dyDescent="0.35">
      <c r="A233">
        <v>4052</v>
      </c>
      <c r="B233" s="3" t="s">
        <v>4048</v>
      </c>
      <c r="C233" s="3" t="s">
        <v>8156</v>
      </c>
      <c r="D233" s="6">
        <v>3000</v>
      </c>
      <c r="E233" s="8">
        <v>1126</v>
      </c>
      <c r="F233" t="s">
        <v>8220</v>
      </c>
      <c r="G233" t="s">
        <v>8223</v>
      </c>
      <c r="H233" t="s">
        <v>8245</v>
      </c>
      <c r="I233">
        <v>1413234316</v>
      </c>
      <c r="J233">
        <v>1408050316</v>
      </c>
      <c r="K233" s="14">
        <v>41865.878657407404</v>
      </c>
      <c r="L233" s="14">
        <v>41925.878657407404</v>
      </c>
      <c r="M233" t="b">
        <v>0</v>
      </c>
      <c r="N233">
        <v>13</v>
      </c>
      <c r="O233" t="b">
        <v>0</v>
      </c>
      <c r="P233" t="s">
        <v>8269</v>
      </c>
      <c r="Q233" s="10" t="s">
        <v>8315</v>
      </c>
      <c r="R233" t="s">
        <v>8316</v>
      </c>
      <c r="S233">
        <v>38</v>
      </c>
      <c r="T233">
        <v>86.62</v>
      </c>
    </row>
    <row r="234" spans="1:20" ht="246.5" x14ac:dyDescent="0.35">
      <c r="A234">
        <v>4054</v>
      </c>
      <c r="B234" s="3" t="s">
        <v>4050</v>
      </c>
      <c r="C234" s="3" t="s">
        <v>8158</v>
      </c>
      <c r="D234" s="6">
        <v>8880</v>
      </c>
      <c r="E234" s="8">
        <v>0</v>
      </c>
      <c r="F234" t="s">
        <v>8220</v>
      </c>
      <c r="G234" t="s">
        <v>8223</v>
      </c>
      <c r="H234" t="s">
        <v>8245</v>
      </c>
      <c r="I234">
        <v>1475294400</v>
      </c>
      <c r="J234">
        <v>1472674285</v>
      </c>
      <c r="K234" s="14">
        <v>42613.841261574074</v>
      </c>
      <c r="L234" s="14">
        <v>42644.166666666672</v>
      </c>
      <c r="M234" t="b">
        <v>0</v>
      </c>
      <c r="N234">
        <v>0</v>
      </c>
      <c r="O234" t="b">
        <v>0</v>
      </c>
      <c r="P234" t="s">
        <v>8269</v>
      </c>
      <c r="Q234" s="10" t="s">
        <v>8315</v>
      </c>
      <c r="R234" t="s">
        <v>8316</v>
      </c>
      <c r="S234">
        <v>0</v>
      </c>
      <c r="T234">
        <v>0</v>
      </c>
    </row>
    <row r="235" spans="1:20" ht="261" x14ac:dyDescent="0.35">
      <c r="A235">
        <v>3922</v>
      </c>
      <c r="B235" s="3" t="s">
        <v>3919</v>
      </c>
      <c r="C235" s="3" t="s">
        <v>8030</v>
      </c>
      <c r="D235" s="6">
        <v>750</v>
      </c>
      <c r="E235" s="8">
        <v>61</v>
      </c>
      <c r="F235" t="s">
        <v>8220</v>
      </c>
      <c r="G235" t="s">
        <v>8223</v>
      </c>
      <c r="H235" t="s">
        <v>8245</v>
      </c>
      <c r="I235">
        <v>1425337200</v>
      </c>
      <c r="J235">
        <v>1421432810</v>
      </c>
      <c r="K235" s="14">
        <v>42020.768634259264</v>
      </c>
      <c r="L235" s="14">
        <v>42065.958333333328</v>
      </c>
      <c r="M235" t="b">
        <v>0</v>
      </c>
      <c r="N235">
        <v>6</v>
      </c>
      <c r="O235" t="b">
        <v>0</v>
      </c>
      <c r="P235" t="s">
        <v>8269</v>
      </c>
      <c r="Q235" s="10" t="s">
        <v>8315</v>
      </c>
      <c r="R235" t="s">
        <v>8316</v>
      </c>
      <c r="S235">
        <v>8</v>
      </c>
      <c r="T235">
        <v>10.17</v>
      </c>
    </row>
    <row r="236" spans="1:20" ht="275.5" x14ac:dyDescent="0.35">
      <c r="A236">
        <v>3941</v>
      </c>
      <c r="B236" s="3" t="s">
        <v>3938</v>
      </c>
      <c r="C236" s="3" t="s">
        <v>8049</v>
      </c>
      <c r="D236" s="6">
        <v>5500</v>
      </c>
      <c r="E236" s="8">
        <v>50</v>
      </c>
      <c r="F236" t="s">
        <v>8220</v>
      </c>
      <c r="G236" t="s">
        <v>8223</v>
      </c>
      <c r="H236" t="s">
        <v>8245</v>
      </c>
      <c r="I236">
        <v>1416877200</v>
      </c>
      <c r="J236">
        <v>1414505137</v>
      </c>
      <c r="K236" s="14">
        <v>41940.587233796294</v>
      </c>
      <c r="L236" s="14">
        <v>41968.041666666672</v>
      </c>
      <c r="M236" t="b">
        <v>0</v>
      </c>
      <c r="N236">
        <v>2</v>
      </c>
      <c r="O236" t="b">
        <v>0</v>
      </c>
      <c r="P236" t="s">
        <v>8269</v>
      </c>
      <c r="Q236" s="10" t="s">
        <v>8315</v>
      </c>
      <c r="R236" t="s">
        <v>8316</v>
      </c>
      <c r="S236">
        <v>1</v>
      </c>
      <c r="T236">
        <v>25</v>
      </c>
    </row>
    <row r="237" spans="1:20" ht="217.5" x14ac:dyDescent="0.35">
      <c r="A237">
        <v>3745</v>
      </c>
      <c r="B237" s="3" t="s">
        <v>3742</v>
      </c>
      <c r="C237" s="3" t="s">
        <v>7855</v>
      </c>
      <c r="D237" s="6">
        <v>100</v>
      </c>
      <c r="E237" s="8">
        <v>10</v>
      </c>
      <c r="F237" t="s">
        <v>8220</v>
      </c>
      <c r="G237" t="s">
        <v>8223</v>
      </c>
      <c r="H237" t="s">
        <v>8245</v>
      </c>
      <c r="I237">
        <v>1407689102</v>
      </c>
      <c r="J237">
        <v>1405097102</v>
      </c>
      <c r="K237" s="14">
        <v>41831.697939814818</v>
      </c>
      <c r="L237" s="14">
        <v>41861.697939814818</v>
      </c>
      <c r="M237" t="b">
        <v>0</v>
      </c>
      <c r="N237">
        <v>1</v>
      </c>
      <c r="O237" t="b">
        <v>0</v>
      </c>
      <c r="P237" t="s">
        <v>8269</v>
      </c>
      <c r="Q237" s="10" t="s">
        <v>8315</v>
      </c>
      <c r="R237" t="s">
        <v>8316</v>
      </c>
      <c r="S237">
        <v>10</v>
      </c>
      <c r="T237">
        <v>10</v>
      </c>
    </row>
    <row r="238" spans="1:20" ht="261" x14ac:dyDescent="0.35">
      <c r="A238">
        <v>3863</v>
      </c>
      <c r="B238" s="3" t="s">
        <v>3860</v>
      </c>
      <c r="C238" s="3" t="s">
        <v>7972</v>
      </c>
      <c r="D238" s="6">
        <v>6000</v>
      </c>
      <c r="E238" s="8">
        <v>0</v>
      </c>
      <c r="F238" t="s">
        <v>8220</v>
      </c>
      <c r="G238" t="s">
        <v>8223</v>
      </c>
      <c r="H238" t="s">
        <v>8245</v>
      </c>
      <c r="I238">
        <v>1446739905</v>
      </c>
      <c r="J238">
        <v>1441552305</v>
      </c>
      <c r="K238" s="14">
        <v>42253.633159722223</v>
      </c>
      <c r="L238" s="14">
        <v>42313.674826388888</v>
      </c>
      <c r="M238" t="b">
        <v>0</v>
      </c>
      <c r="N238">
        <v>0</v>
      </c>
      <c r="O238" t="b">
        <v>0</v>
      </c>
      <c r="P238" t="s">
        <v>8269</v>
      </c>
      <c r="Q238" s="10" t="s">
        <v>8315</v>
      </c>
      <c r="R238" t="s">
        <v>8316</v>
      </c>
      <c r="S238">
        <v>0</v>
      </c>
      <c r="T238">
        <v>0</v>
      </c>
    </row>
    <row r="239" spans="1:20" ht="217.5" x14ac:dyDescent="0.35">
      <c r="A239">
        <v>4080</v>
      </c>
      <c r="B239" s="3" t="s">
        <v>4076</v>
      </c>
      <c r="C239" s="3" t="s">
        <v>8183</v>
      </c>
      <c r="D239" s="6">
        <v>3000</v>
      </c>
      <c r="E239" s="8">
        <v>0</v>
      </c>
      <c r="F239" t="s">
        <v>8220</v>
      </c>
      <c r="G239" t="s">
        <v>8223</v>
      </c>
      <c r="H239" t="s">
        <v>8245</v>
      </c>
      <c r="I239">
        <v>1465930440</v>
      </c>
      <c r="J239">
        <v>1463849116</v>
      </c>
      <c r="K239" s="14">
        <v>42511.698101851856</v>
      </c>
      <c r="L239" s="14">
        <v>42535.787500000006</v>
      </c>
      <c r="M239" t="b">
        <v>0</v>
      </c>
      <c r="N239">
        <v>0</v>
      </c>
      <c r="O239" t="b">
        <v>0</v>
      </c>
      <c r="P239" t="s">
        <v>8269</v>
      </c>
      <c r="Q239" s="10" t="s">
        <v>8315</v>
      </c>
      <c r="R239" t="s">
        <v>8316</v>
      </c>
      <c r="S239">
        <v>0</v>
      </c>
      <c r="T239">
        <v>0</v>
      </c>
    </row>
    <row r="240" spans="1:20" ht="290" x14ac:dyDescent="0.35">
      <c r="A240">
        <v>3908</v>
      </c>
      <c r="B240" s="3" t="s">
        <v>3905</v>
      </c>
      <c r="C240" s="3" t="s">
        <v>8016</v>
      </c>
      <c r="D240" s="6">
        <v>750</v>
      </c>
      <c r="E240" s="8">
        <v>65</v>
      </c>
      <c r="F240" t="s">
        <v>8220</v>
      </c>
      <c r="G240" t="s">
        <v>8223</v>
      </c>
      <c r="H240" t="s">
        <v>8245</v>
      </c>
      <c r="I240">
        <v>1406603696</v>
      </c>
      <c r="J240">
        <v>1405307696</v>
      </c>
      <c r="K240" s="14">
        <v>41834.135370370372</v>
      </c>
      <c r="L240" s="14">
        <v>41849.135370370372</v>
      </c>
      <c r="M240" t="b">
        <v>0</v>
      </c>
      <c r="N240">
        <v>4</v>
      </c>
      <c r="O240" t="b">
        <v>0</v>
      </c>
      <c r="P240" t="s">
        <v>8269</v>
      </c>
      <c r="Q240" s="10" t="s">
        <v>8315</v>
      </c>
      <c r="R240" t="s">
        <v>8316</v>
      </c>
      <c r="S240">
        <v>9</v>
      </c>
      <c r="T240">
        <v>16.25</v>
      </c>
    </row>
    <row r="241" spans="1:20" ht="203" x14ac:dyDescent="0.35">
      <c r="A241">
        <v>3972</v>
      </c>
      <c r="B241" s="3" t="s">
        <v>3969</v>
      </c>
      <c r="C241" s="3" t="s">
        <v>8079</v>
      </c>
      <c r="D241" s="6">
        <v>1000</v>
      </c>
      <c r="E241" s="8">
        <v>211</v>
      </c>
      <c r="F241" t="s">
        <v>8220</v>
      </c>
      <c r="G241" t="s">
        <v>8223</v>
      </c>
      <c r="H241" t="s">
        <v>8245</v>
      </c>
      <c r="I241">
        <v>1423186634</v>
      </c>
      <c r="J241">
        <v>1418002634</v>
      </c>
      <c r="K241" s="14">
        <v>41981.067523148144</v>
      </c>
      <c r="L241" s="14">
        <v>42041.067523148144</v>
      </c>
      <c r="M241" t="b">
        <v>0</v>
      </c>
      <c r="N241">
        <v>8</v>
      </c>
      <c r="O241" t="b">
        <v>0</v>
      </c>
      <c r="P241" t="s">
        <v>8269</v>
      </c>
      <c r="Q241" s="10" t="s">
        <v>8315</v>
      </c>
      <c r="R241" t="s">
        <v>8316</v>
      </c>
      <c r="S241">
        <v>21</v>
      </c>
      <c r="T241">
        <v>26.38</v>
      </c>
    </row>
    <row r="242" spans="1:20" ht="261" x14ac:dyDescent="0.35">
      <c r="A242">
        <v>3843</v>
      </c>
      <c r="B242" s="3" t="s">
        <v>3840</v>
      </c>
      <c r="C242" s="3" t="s">
        <v>7952</v>
      </c>
      <c r="D242" s="6">
        <v>5000</v>
      </c>
      <c r="E242" s="8">
        <v>1065</v>
      </c>
      <c r="F242" t="s">
        <v>8220</v>
      </c>
      <c r="G242" t="s">
        <v>8223</v>
      </c>
      <c r="H242" t="s">
        <v>8245</v>
      </c>
      <c r="I242">
        <v>1401587064</v>
      </c>
      <c r="J242">
        <v>1399427064</v>
      </c>
      <c r="K242" s="14">
        <v>41766.072500000002</v>
      </c>
      <c r="L242" s="14">
        <v>41791.072500000002</v>
      </c>
      <c r="M242" t="b">
        <v>1</v>
      </c>
      <c r="N242">
        <v>19</v>
      </c>
      <c r="O242" t="b">
        <v>0</v>
      </c>
      <c r="P242" t="s">
        <v>8269</v>
      </c>
      <c r="Q242" s="10" t="s">
        <v>8315</v>
      </c>
      <c r="R242" t="s">
        <v>8316</v>
      </c>
      <c r="S242">
        <v>21</v>
      </c>
      <c r="T242">
        <v>56.05</v>
      </c>
    </row>
    <row r="243" spans="1:20" ht="261" x14ac:dyDescent="0.35">
      <c r="A243">
        <v>3895</v>
      </c>
      <c r="B243" s="3" t="s">
        <v>3892</v>
      </c>
      <c r="C243" s="3" t="s">
        <v>8003</v>
      </c>
      <c r="D243" s="6">
        <v>1000</v>
      </c>
      <c r="E243" s="8">
        <v>50</v>
      </c>
      <c r="F243" t="s">
        <v>8220</v>
      </c>
      <c r="G243" t="s">
        <v>8223</v>
      </c>
      <c r="H243" t="s">
        <v>8245</v>
      </c>
      <c r="I243">
        <v>1425103218</v>
      </c>
      <c r="J243">
        <v>1422424818</v>
      </c>
      <c r="K243" s="14">
        <v>42032.250208333338</v>
      </c>
      <c r="L243" s="14">
        <v>42063.250208333338</v>
      </c>
      <c r="M243" t="b">
        <v>0</v>
      </c>
      <c r="N243">
        <v>1</v>
      </c>
      <c r="O243" t="b">
        <v>0</v>
      </c>
      <c r="P243" t="s">
        <v>8269</v>
      </c>
      <c r="Q243" s="10" t="s">
        <v>8315</v>
      </c>
      <c r="R243" t="s">
        <v>8316</v>
      </c>
      <c r="S243">
        <v>5</v>
      </c>
      <c r="T243">
        <v>50</v>
      </c>
    </row>
    <row r="244" spans="1:20" ht="261" x14ac:dyDescent="0.35">
      <c r="A244">
        <v>4019</v>
      </c>
      <c r="B244" s="3" t="s">
        <v>4015</v>
      </c>
      <c r="C244" s="3" t="s">
        <v>8124</v>
      </c>
      <c r="D244" s="6">
        <v>3500</v>
      </c>
      <c r="E244" s="8">
        <v>29</v>
      </c>
      <c r="F244" t="s">
        <v>8220</v>
      </c>
      <c r="G244" t="s">
        <v>8223</v>
      </c>
      <c r="H244" t="s">
        <v>8245</v>
      </c>
      <c r="I244">
        <v>1460737680</v>
      </c>
      <c r="J244">
        <v>1455725596</v>
      </c>
      <c r="K244" s="14">
        <v>42417.675879629634</v>
      </c>
      <c r="L244" s="14">
        <v>42475.686111111107</v>
      </c>
      <c r="M244" t="b">
        <v>0</v>
      </c>
      <c r="N244">
        <v>4</v>
      </c>
      <c r="O244" t="b">
        <v>0</v>
      </c>
      <c r="P244" t="s">
        <v>8269</v>
      </c>
      <c r="Q244" s="10" t="s">
        <v>8315</v>
      </c>
      <c r="R244" t="s">
        <v>8316</v>
      </c>
      <c r="S244">
        <v>1</v>
      </c>
      <c r="T244">
        <v>7.25</v>
      </c>
    </row>
    <row r="245" spans="1:20" ht="261" x14ac:dyDescent="0.35">
      <c r="A245">
        <v>4103</v>
      </c>
      <c r="B245" s="3" t="s">
        <v>4099</v>
      </c>
      <c r="C245" s="3" t="s">
        <v>8206</v>
      </c>
      <c r="D245" s="6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s="14">
        <v>42188.83293981482</v>
      </c>
      <c r="L245" s="14">
        <v>42242.772222222222</v>
      </c>
      <c r="M245" t="b">
        <v>0</v>
      </c>
      <c r="N245">
        <v>6</v>
      </c>
      <c r="O245" t="b">
        <v>0</v>
      </c>
      <c r="P245" t="s">
        <v>8269</v>
      </c>
      <c r="Q245" s="10" t="s">
        <v>8315</v>
      </c>
      <c r="R245" t="s">
        <v>8316</v>
      </c>
      <c r="S245">
        <v>10</v>
      </c>
      <c r="T245">
        <v>16.670000000000002</v>
      </c>
    </row>
    <row r="246" spans="1:20" ht="217.5" x14ac:dyDescent="0.35">
      <c r="A246">
        <v>3859</v>
      </c>
      <c r="B246" s="3" t="s">
        <v>3856</v>
      </c>
      <c r="C246" s="3" t="s">
        <v>7968</v>
      </c>
      <c r="D246" s="6">
        <v>2500</v>
      </c>
      <c r="E246" s="8">
        <v>1</v>
      </c>
      <c r="F246" t="s">
        <v>8220</v>
      </c>
      <c r="G246" t="s">
        <v>8223</v>
      </c>
      <c r="H246" t="s">
        <v>8245</v>
      </c>
      <c r="I246">
        <v>1403730000</v>
      </c>
      <c r="J246">
        <v>1401485207</v>
      </c>
      <c r="K246" s="14">
        <v>41789.893599537041</v>
      </c>
      <c r="L246" s="14">
        <v>41815.875</v>
      </c>
      <c r="M246" t="b">
        <v>0</v>
      </c>
      <c r="N246">
        <v>1</v>
      </c>
      <c r="O246" t="b">
        <v>0</v>
      </c>
      <c r="P246" t="s">
        <v>8269</v>
      </c>
      <c r="Q246" s="10" t="s">
        <v>8315</v>
      </c>
      <c r="R246" t="s">
        <v>8316</v>
      </c>
      <c r="S246">
        <v>0</v>
      </c>
      <c r="T246">
        <v>1</v>
      </c>
    </row>
    <row r="247" spans="1:20" ht="217.5" x14ac:dyDescent="0.35">
      <c r="A247">
        <v>2918</v>
      </c>
      <c r="B247" s="3" t="s">
        <v>2918</v>
      </c>
      <c r="C247" s="3" t="s">
        <v>7028</v>
      </c>
      <c r="D247" s="6">
        <v>5000</v>
      </c>
      <c r="E247" s="8">
        <v>1362</v>
      </c>
      <c r="F247" t="s">
        <v>8220</v>
      </c>
      <c r="G247" t="s">
        <v>8223</v>
      </c>
      <c r="H247" t="s">
        <v>8245</v>
      </c>
      <c r="I247">
        <v>1446131207</v>
      </c>
      <c r="J247">
        <v>1443712007</v>
      </c>
      <c r="K247" s="14">
        <v>42278.629710648151</v>
      </c>
      <c r="L247" s="14">
        <v>42306.629710648151</v>
      </c>
      <c r="M247" t="b">
        <v>0</v>
      </c>
      <c r="N247">
        <v>20</v>
      </c>
      <c r="O247" t="b">
        <v>0</v>
      </c>
      <c r="P247" t="s">
        <v>8269</v>
      </c>
      <c r="Q247" s="10" t="s">
        <v>8315</v>
      </c>
      <c r="R247" t="s">
        <v>8316</v>
      </c>
      <c r="S247">
        <v>27</v>
      </c>
      <c r="T247">
        <v>68.099999999999994</v>
      </c>
    </row>
    <row r="248" spans="1:20" ht="217.5" x14ac:dyDescent="0.35">
      <c r="A248">
        <v>2919</v>
      </c>
      <c r="B248" s="3" t="s">
        <v>2919</v>
      </c>
      <c r="C248" s="3" t="s">
        <v>7029</v>
      </c>
      <c r="D248" s="6">
        <v>600</v>
      </c>
      <c r="E248" s="8">
        <v>51</v>
      </c>
      <c r="F248" t="s">
        <v>8220</v>
      </c>
      <c r="G248" t="s">
        <v>8223</v>
      </c>
      <c r="H248" t="s">
        <v>8245</v>
      </c>
      <c r="I248">
        <v>1407250329</v>
      </c>
      <c r="J248">
        <v>1404658329</v>
      </c>
      <c r="K248" s="14">
        <v>41826.61954861111</v>
      </c>
      <c r="L248" s="14">
        <v>41856.61954861111</v>
      </c>
      <c r="M248" t="b">
        <v>0</v>
      </c>
      <c r="N248">
        <v>6</v>
      </c>
      <c r="O248" t="b">
        <v>0</v>
      </c>
      <c r="P248" t="s">
        <v>8269</v>
      </c>
      <c r="Q248" s="10" t="s">
        <v>8315</v>
      </c>
      <c r="R248" t="s">
        <v>8316</v>
      </c>
      <c r="S248">
        <v>9</v>
      </c>
      <c r="T248">
        <v>8.5</v>
      </c>
    </row>
    <row r="249" spans="1:20" ht="232" x14ac:dyDescent="0.35">
      <c r="A249">
        <v>3909</v>
      </c>
      <c r="B249" s="3" t="s">
        <v>3906</v>
      </c>
      <c r="C249" s="3" t="s">
        <v>8017</v>
      </c>
      <c r="D249" s="6">
        <v>60000</v>
      </c>
      <c r="E249" s="8">
        <v>135</v>
      </c>
      <c r="F249" t="s">
        <v>8220</v>
      </c>
      <c r="G249" t="s">
        <v>8223</v>
      </c>
      <c r="H249" t="s">
        <v>8245</v>
      </c>
      <c r="I249">
        <v>1410424642</v>
      </c>
      <c r="J249">
        <v>1407832642</v>
      </c>
      <c r="K249" s="14">
        <v>41863.359282407408</v>
      </c>
      <c r="L249" s="14">
        <v>41893.359282407408</v>
      </c>
      <c r="M249" t="b">
        <v>0</v>
      </c>
      <c r="N249">
        <v>4</v>
      </c>
      <c r="O249" t="b">
        <v>0</v>
      </c>
      <c r="P249" t="s">
        <v>8269</v>
      </c>
      <c r="Q249" s="10" t="s">
        <v>8315</v>
      </c>
      <c r="R249" t="s">
        <v>8316</v>
      </c>
      <c r="S249">
        <v>0</v>
      </c>
      <c r="T249">
        <v>33.75</v>
      </c>
    </row>
    <row r="250" spans="1:20" ht="217.5" x14ac:dyDescent="0.35">
      <c r="A250">
        <v>3957</v>
      </c>
      <c r="B250" s="3" t="s">
        <v>3954</v>
      </c>
      <c r="C250" s="3" t="s">
        <v>8064</v>
      </c>
      <c r="D250" s="6">
        <v>28000</v>
      </c>
      <c r="E250" s="8">
        <v>7</v>
      </c>
      <c r="F250" t="s">
        <v>8220</v>
      </c>
      <c r="G250" t="s">
        <v>8223</v>
      </c>
      <c r="H250" t="s">
        <v>8245</v>
      </c>
      <c r="I250">
        <v>1468020354</v>
      </c>
      <c r="J250">
        <v>1464045954</v>
      </c>
      <c r="K250" s="14">
        <v>42513.976319444439</v>
      </c>
      <c r="L250" s="14">
        <v>42559.976319444439</v>
      </c>
      <c r="M250" t="b">
        <v>0</v>
      </c>
      <c r="N250">
        <v>1</v>
      </c>
      <c r="O250" t="b">
        <v>0</v>
      </c>
      <c r="P250" t="s">
        <v>8269</v>
      </c>
      <c r="Q250" s="10" t="s">
        <v>8315</v>
      </c>
      <c r="R250" t="s">
        <v>8316</v>
      </c>
      <c r="S250">
        <v>0</v>
      </c>
      <c r="T250">
        <v>7</v>
      </c>
    </row>
    <row r="251" spans="1:20" ht="232" x14ac:dyDescent="0.35">
      <c r="A251">
        <v>3896</v>
      </c>
      <c r="B251" s="3" t="s">
        <v>3893</v>
      </c>
      <c r="C251" s="3" t="s">
        <v>8004</v>
      </c>
      <c r="D251" s="6">
        <v>1600</v>
      </c>
      <c r="E251" s="8">
        <v>170</v>
      </c>
      <c r="F251" t="s">
        <v>8220</v>
      </c>
      <c r="G251" t="s">
        <v>8223</v>
      </c>
      <c r="H251" t="s">
        <v>8245</v>
      </c>
      <c r="I251">
        <v>1402979778</v>
      </c>
      <c r="J251">
        <v>1401770178</v>
      </c>
      <c r="K251" s="14">
        <v>41793.191875000004</v>
      </c>
      <c r="L251" s="14">
        <v>41807.191875000004</v>
      </c>
      <c r="M251" t="b">
        <v>0</v>
      </c>
      <c r="N251">
        <v>4</v>
      </c>
      <c r="O251" t="b">
        <v>0</v>
      </c>
      <c r="P251" t="s">
        <v>8269</v>
      </c>
      <c r="Q251" s="10" t="s">
        <v>8315</v>
      </c>
      <c r="R251" t="s">
        <v>8316</v>
      </c>
      <c r="S251">
        <v>11</v>
      </c>
      <c r="T251">
        <v>42.5</v>
      </c>
    </row>
  </sheetData>
  <conditionalFormatting sqref="F1:F251">
    <cfRule type="cellIs" dxfId="26" priority="2" operator="equal">
      <formula>"failed"</formula>
    </cfRule>
    <cfRule type="cellIs" dxfId="25" priority="3" operator="equal">
      <formula>"canceled"</formula>
    </cfRule>
    <cfRule type="cellIs" dxfId="24" priority="4" operator="equal">
      <formula>"successful"</formula>
    </cfRule>
    <cfRule type="cellIs" dxfId="23" priority="5" operator="equal">
      <formula>"live"</formula>
    </cfRule>
  </conditionalFormatting>
  <conditionalFormatting sqref="S2:S251 S1:T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C920-F467-4E7C-BFCA-850A52026F57}">
  <dimension ref="A1:T413"/>
  <sheetViews>
    <sheetView topLeftCell="A412" workbookViewId="0">
      <selection activeCell="D2" sqref="D2"/>
    </sheetView>
  </sheetViews>
  <sheetFormatPr defaultRowHeight="14.5" x14ac:dyDescent="0.35"/>
  <cols>
    <col min="4" max="4" width="12.08984375" bestFit="1" customWidth="1"/>
    <col min="5" max="5" width="9.81640625" customWidth="1"/>
    <col min="6" max="6" width="11.1796875" customWidth="1"/>
    <col min="7" max="7" width="9.26953125" customWidth="1"/>
    <col min="8" max="8" width="10.08984375" customWidth="1"/>
    <col min="9" max="9" width="10.36328125" customWidth="1"/>
    <col min="10" max="10" width="13.26953125" customWidth="1"/>
    <col min="11" max="11" width="23.90625" customWidth="1"/>
    <col min="12" max="12" width="22.54296875" customWidth="1"/>
    <col min="13" max="13" width="11.08984375" customWidth="1"/>
    <col min="14" max="14" width="15" customWidth="1"/>
    <col min="15" max="15" width="10.36328125" customWidth="1"/>
    <col min="16" max="16" width="24.7265625" customWidth="1"/>
    <col min="17" max="17" width="16.36328125" customWidth="1"/>
    <col min="18" max="18" width="13.26953125" customWidth="1"/>
    <col min="19" max="19" width="19.26953125" customWidth="1"/>
    <col min="20" max="20" width="18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8358</v>
      </c>
      <c r="R1" s="1" t="s">
        <v>8359</v>
      </c>
      <c r="S1" s="1" t="s">
        <v>8306</v>
      </c>
      <c r="T1" s="1" t="s">
        <v>8307</v>
      </c>
    </row>
    <row r="2" spans="1:20" ht="145" x14ac:dyDescent="0.3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s="14">
        <v>42628.849120370374</v>
      </c>
      <c r="L2" s="14">
        <v>42656.849120370374</v>
      </c>
      <c r="M2" t="b">
        <v>0</v>
      </c>
      <c r="N2">
        <v>4</v>
      </c>
      <c r="O2" t="b">
        <v>1</v>
      </c>
      <c r="P2" t="s">
        <v>8269</v>
      </c>
      <c r="Q2" s="10" t="s">
        <v>8315</v>
      </c>
      <c r="R2" t="s">
        <v>8316</v>
      </c>
      <c r="S2">
        <v>130</v>
      </c>
      <c r="T2">
        <v>3.25</v>
      </c>
    </row>
    <row r="3" spans="1:20" ht="232" x14ac:dyDescent="0.35">
      <c r="A3">
        <v>3830</v>
      </c>
      <c r="B3" s="3" t="s">
        <v>3827</v>
      </c>
      <c r="C3" s="3" t="s">
        <v>7939</v>
      </c>
      <c r="D3" s="6">
        <v>100</v>
      </c>
      <c r="E3" s="8">
        <v>225</v>
      </c>
      <c r="F3" t="s">
        <v>8218</v>
      </c>
      <c r="G3" t="s">
        <v>8223</v>
      </c>
      <c r="H3" t="s">
        <v>8245</v>
      </c>
      <c r="I3">
        <v>1464371211</v>
      </c>
      <c r="J3">
        <v>1463161611</v>
      </c>
      <c r="K3" s="14">
        <v>42503.740868055553</v>
      </c>
      <c r="L3" s="14">
        <v>42517.740868055553</v>
      </c>
      <c r="M3" t="b">
        <v>0</v>
      </c>
      <c r="N3">
        <v>3</v>
      </c>
      <c r="O3" t="b">
        <v>1</v>
      </c>
      <c r="P3" t="s">
        <v>8269</v>
      </c>
      <c r="Q3" s="10" t="s">
        <v>8315</v>
      </c>
      <c r="R3" t="s">
        <v>8316</v>
      </c>
      <c r="S3">
        <v>225</v>
      </c>
      <c r="T3">
        <v>75</v>
      </c>
    </row>
    <row r="4" spans="1:20" ht="246.5" x14ac:dyDescent="0.35">
      <c r="A4">
        <v>3576</v>
      </c>
      <c r="B4" s="3" t="s">
        <v>3575</v>
      </c>
      <c r="C4" s="3" t="s">
        <v>7686</v>
      </c>
      <c r="D4" s="6">
        <v>100</v>
      </c>
      <c r="E4" s="8">
        <v>100</v>
      </c>
      <c r="F4" t="s">
        <v>8218</v>
      </c>
      <c r="G4" t="s">
        <v>8223</v>
      </c>
      <c r="H4" t="s">
        <v>8245</v>
      </c>
      <c r="I4">
        <v>1480947054</v>
      </c>
      <c r="J4">
        <v>1475759454</v>
      </c>
      <c r="K4" s="14">
        <v>42649.54923611111</v>
      </c>
      <c r="L4" s="14">
        <v>42709.590902777782</v>
      </c>
      <c r="M4" t="b">
        <v>0</v>
      </c>
      <c r="N4">
        <v>5</v>
      </c>
      <c r="O4" t="b">
        <v>1</v>
      </c>
      <c r="P4" t="s">
        <v>8269</v>
      </c>
      <c r="Q4" s="10" t="s">
        <v>8315</v>
      </c>
      <c r="R4" t="s">
        <v>8316</v>
      </c>
      <c r="S4">
        <v>100</v>
      </c>
      <c r="T4">
        <v>20</v>
      </c>
    </row>
    <row r="5" spans="1:20" ht="188.5" x14ac:dyDescent="0.35">
      <c r="A5">
        <v>3415</v>
      </c>
      <c r="B5" s="3" t="s">
        <v>3414</v>
      </c>
      <c r="C5" s="3" t="s">
        <v>7525</v>
      </c>
      <c r="D5" s="6">
        <v>200</v>
      </c>
      <c r="E5" s="8">
        <v>200</v>
      </c>
      <c r="F5" t="s">
        <v>8218</v>
      </c>
      <c r="G5" t="s">
        <v>8223</v>
      </c>
      <c r="H5" t="s">
        <v>8245</v>
      </c>
      <c r="I5">
        <v>1460935800</v>
      </c>
      <c r="J5">
        <v>1459999656</v>
      </c>
      <c r="K5" s="14">
        <v>42467.144166666665</v>
      </c>
      <c r="L5" s="14">
        <v>42477.979166666672</v>
      </c>
      <c r="M5" t="b">
        <v>0</v>
      </c>
      <c r="N5">
        <v>9</v>
      </c>
      <c r="O5" t="b">
        <v>1</v>
      </c>
      <c r="P5" t="s">
        <v>8269</v>
      </c>
      <c r="Q5" s="10" t="s">
        <v>8315</v>
      </c>
      <c r="R5" t="s">
        <v>8316</v>
      </c>
      <c r="S5">
        <v>100</v>
      </c>
      <c r="T5">
        <v>22.22</v>
      </c>
    </row>
    <row r="6" spans="1:20" ht="188.5" x14ac:dyDescent="0.35">
      <c r="A6">
        <v>3371</v>
      </c>
      <c r="B6" s="3" t="s">
        <v>3370</v>
      </c>
      <c r="C6" s="3" t="s">
        <v>7481</v>
      </c>
      <c r="D6" s="6">
        <v>200</v>
      </c>
      <c r="E6" s="8">
        <v>277</v>
      </c>
      <c r="F6" t="s">
        <v>8218</v>
      </c>
      <c r="G6" t="s">
        <v>8223</v>
      </c>
      <c r="H6" t="s">
        <v>8245</v>
      </c>
      <c r="I6">
        <v>1449089965</v>
      </c>
      <c r="J6">
        <v>1446670765</v>
      </c>
      <c r="K6" s="14">
        <v>42312.874594907407</v>
      </c>
      <c r="L6" s="14">
        <v>42340.874594907407</v>
      </c>
      <c r="M6" t="b">
        <v>0</v>
      </c>
      <c r="N6">
        <v>9</v>
      </c>
      <c r="O6" t="b">
        <v>1</v>
      </c>
      <c r="P6" t="s">
        <v>8269</v>
      </c>
      <c r="Q6" s="10" t="s">
        <v>8315</v>
      </c>
      <c r="R6" t="s">
        <v>8316</v>
      </c>
      <c r="S6">
        <v>139</v>
      </c>
      <c r="T6">
        <v>30.78</v>
      </c>
    </row>
    <row r="7" spans="1:20" ht="275.5" x14ac:dyDescent="0.35">
      <c r="A7">
        <v>3442</v>
      </c>
      <c r="B7" s="3" t="s">
        <v>3441</v>
      </c>
      <c r="C7" s="3" t="s">
        <v>7552</v>
      </c>
      <c r="D7" s="6">
        <v>250</v>
      </c>
      <c r="E7" s="8">
        <v>250</v>
      </c>
      <c r="F7" t="s">
        <v>8218</v>
      </c>
      <c r="G7" t="s">
        <v>8223</v>
      </c>
      <c r="H7" t="s">
        <v>8245</v>
      </c>
      <c r="I7">
        <v>1433016672</v>
      </c>
      <c r="J7">
        <v>1430424672</v>
      </c>
      <c r="K7" s="14">
        <v>42124.841111111105</v>
      </c>
      <c r="L7" s="14">
        <v>42154.841111111105</v>
      </c>
      <c r="M7" t="b">
        <v>0</v>
      </c>
      <c r="N7">
        <v>8</v>
      </c>
      <c r="O7" t="b">
        <v>1</v>
      </c>
      <c r="P7" t="s">
        <v>8269</v>
      </c>
      <c r="Q7" s="10" t="s">
        <v>8315</v>
      </c>
      <c r="R7" t="s">
        <v>8316</v>
      </c>
      <c r="S7">
        <v>100</v>
      </c>
      <c r="T7">
        <v>31.25</v>
      </c>
    </row>
    <row r="8" spans="1:20" ht="217.5" x14ac:dyDescent="0.35">
      <c r="A8">
        <v>3423</v>
      </c>
      <c r="B8" s="3" t="s">
        <v>3422</v>
      </c>
      <c r="C8" s="3" t="s">
        <v>7533</v>
      </c>
      <c r="D8" s="6">
        <v>250</v>
      </c>
      <c r="E8" s="8">
        <v>350</v>
      </c>
      <c r="F8" t="s">
        <v>8218</v>
      </c>
      <c r="G8" t="s">
        <v>8223</v>
      </c>
      <c r="H8" t="s">
        <v>8245</v>
      </c>
      <c r="I8">
        <v>1429912341</v>
      </c>
      <c r="J8">
        <v>1427320341</v>
      </c>
      <c r="K8" s="14">
        <v>42088.911354166667</v>
      </c>
      <c r="L8" s="14">
        <v>42118.911354166667</v>
      </c>
      <c r="M8" t="b">
        <v>0</v>
      </c>
      <c r="N8">
        <v>10</v>
      </c>
      <c r="O8" t="b">
        <v>1</v>
      </c>
      <c r="P8" t="s">
        <v>8269</v>
      </c>
      <c r="Q8" s="10" t="s">
        <v>8315</v>
      </c>
      <c r="R8" t="s">
        <v>8316</v>
      </c>
      <c r="S8">
        <v>140</v>
      </c>
      <c r="T8">
        <v>35</v>
      </c>
    </row>
    <row r="9" spans="1:20" ht="275.5" x14ac:dyDescent="0.35">
      <c r="A9">
        <v>3545</v>
      </c>
      <c r="B9" s="3" t="s">
        <v>3544</v>
      </c>
      <c r="C9" s="3" t="s">
        <v>7655</v>
      </c>
      <c r="D9" s="6">
        <v>250</v>
      </c>
      <c r="E9" s="8">
        <v>251</v>
      </c>
      <c r="F9" t="s">
        <v>8218</v>
      </c>
      <c r="G9" t="s">
        <v>8223</v>
      </c>
      <c r="H9" t="s">
        <v>8245</v>
      </c>
      <c r="I9">
        <v>1428780159</v>
      </c>
      <c r="J9">
        <v>1426188159</v>
      </c>
      <c r="K9" s="14">
        <v>42075.807395833333</v>
      </c>
      <c r="L9" s="14">
        <v>42105.807395833333</v>
      </c>
      <c r="M9" t="b">
        <v>0</v>
      </c>
      <c r="N9">
        <v>8</v>
      </c>
      <c r="O9" t="b">
        <v>1</v>
      </c>
      <c r="P9" t="s">
        <v>8269</v>
      </c>
      <c r="Q9" s="10" t="s">
        <v>8315</v>
      </c>
      <c r="R9" t="s">
        <v>8316</v>
      </c>
      <c r="S9">
        <v>100</v>
      </c>
      <c r="T9">
        <v>31.38</v>
      </c>
    </row>
    <row r="10" spans="1:20" ht="159.5" x14ac:dyDescent="0.35">
      <c r="A10">
        <v>3470</v>
      </c>
      <c r="B10" s="3" t="s">
        <v>3469</v>
      </c>
      <c r="C10" s="3" t="s">
        <v>7580</v>
      </c>
      <c r="D10" s="6">
        <v>250</v>
      </c>
      <c r="E10" s="8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s="14">
        <v>42529.022013888884</v>
      </c>
      <c r="L10" s="14">
        <v>42566.901388888888</v>
      </c>
      <c r="M10" t="b">
        <v>0</v>
      </c>
      <c r="N10">
        <v>9</v>
      </c>
      <c r="O10" t="b">
        <v>1</v>
      </c>
      <c r="P10" t="s">
        <v>8269</v>
      </c>
      <c r="Q10" s="10" t="s">
        <v>8315</v>
      </c>
      <c r="R10" t="s">
        <v>8316</v>
      </c>
      <c r="S10">
        <v>150</v>
      </c>
      <c r="T10">
        <v>41.67</v>
      </c>
    </row>
    <row r="11" spans="1:20" ht="246.5" x14ac:dyDescent="0.35">
      <c r="A11">
        <v>3818</v>
      </c>
      <c r="B11" s="3" t="s">
        <v>3815</v>
      </c>
      <c r="C11" s="3" t="s">
        <v>7928</v>
      </c>
      <c r="D11" s="6">
        <v>250</v>
      </c>
      <c r="E11" s="8">
        <v>570</v>
      </c>
      <c r="F11" t="s">
        <v>8218</v>
      </c>
      <c r="G11" t="s">
        <v>8223</v>
      </c>
      <c r="H11" t="s">
        <v>8245</v>
      </c>
      <c r="I11">
        <v>1426187582</v>
      </c>
      <c r="J11">
        <v>1423599182</v>
      </c>
      <c r="K11" s="14">
        <v>42045.84238425926</v>
      </c>
      <c r="L11" s="14">
        <v>42075.800717592589</v>
      </c>
      <c r="M11" t="b">
        <v>0</v>
      </c>
      <c r="N11">
        <v>10</v>
      </c>
      <c r="O11" t="b">
        <v>1</v>
      </c>
      <c r="P11" t="s">
        <v>8269</v>
      </c>
      <c r="Q11" s="10" t="s">
        <v>8315</v>
      </c>
      <c r="R11" t="s">
        <v>8316</v>
      </c>
      <c r="S11">
        <v>228</v>
      </c>
      <c r="T11">
        <v>57</v>
      </c>
    </row>
    <row r="12" spans="1:20" ht="203" x14ac:dyDescent="0.35">
      <c r="A12">
        <v>3462</v>
      </c>
      <c r="B12" s="3" t="s">
        <v>3461</v>
      </c>
      <c r="C12" s="3" t="s">
        <v>7572</v>
      </c>
      <c r="D12" s="6">
        <v>250</v>
      </c>
      <c r="E12" s="8">
        <v>505</v>
      </c>
      <c r="F12" t="s">
        <v>8218</v>
      </c>
      <c r="G12" t="s">
        <v>8223</v>
      </c>
      <c r="H12" t="s">
        <v>8245</v>
      </c>
      <c r="I12">
        <v>1436551200</v>
      </c>
      <c r="J12">
        <v>1435181628</v>
      </c>
      <c r="K12" s="14">
        <v>42179.898472222223</v>
      </c>
      <c r="L12" s="14">
        <v>42195.75</v>
      </c>
      <c r="M12" t="b">
        <v>0</v>
      </c>
      <c r="N12">
        <v>17</v>
      </c>
      <c r="O12" t="b">
        <v>1</v>
      </c>
      <c r="P12" t="s">
        <v>8269</v>
      </c>
      <c r="Q12" s="10" t="s">
        <v>8315</v>
      </c>
      <c r="R12" t="s">
        <v>8316</v>
      </c>
      <c r="S12">
        <v>202</v>
      </c>
      <c r="T12">
        <v>29.71</v>
      </c>
    </row>
    <row r="13" spans="1:20" ht="290" x14ac:dyDescent="0.35">
      <c r="A13">
        <v>3476</v>
      </c>
      <c r="B13" s="3" t="s">
        <v>3475</v>
      </c>
      <c r="C13" s="3" t="s">
        <v>7586</v>
      </c>
      <c r="D13" s="6">
        <v>300</v>
      </c>
      <c r="E13" s="8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s="14">
        <v>41921.279976851853</v>
      </c>
      <c r="L13" s="14">
        <v>41939.125</v>
      </c>
      <c r="M13" t="b">
        <v>0</v>
      </c>
      <c r="N13">
        <v>6</v>
      </c>
      <c r="O13" t="b">
        <v>1</v>
      </c>
      <c r="P13" t="s">
        <v>8269</v>
      </c>
      <c r="Q13" s="10" t="s">
        <v>8315</v>
      </c>
      <c r="R13" t="s">
        <v>8316</v>
      </c>
      <c r="S13">
        <v>104</v>
      </c>
      <c r="T13">
        <v>52</v>
      </c>
    </row>
    <row r="14" spans="1:20" ht="261" x14ac:dyDescent="0.35">
      <c r="A14">
        <v>3521</v>
      </c>
      <c r="B14" s="3" t="s">
        <v>3520</v>
      </c>
      <c r="C14" s="3" t="s">
        <v>7631</v>
      </c>
      <c r="D14" s="6">
        <v>350</v>
      </c>
      <c r="E14" s="8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s="14">
        <v>41881.361342592594</v>
      </c>
      <c r="L14" s="14">
        <v>41911.361342592594</v>
      </c>
      <c r="M14" t="b">
        <v>0</v>
      </c>
      <c r="N14">
        <v>13</v>
      </c>
      <c r="O14" t="b">
        <v>1</v>
      </c>
      <c r="P14" t="s">
        <v>8269</v>
      </c>
      <c r="Q14" s="10" t="s">
        <v>8315</v>
      </c>
      <c r="R14" t="s">
        <v>8316</v>
      </c>
      <c r="S14">
        <v>169</v>
      </c>
      <c r="T14">
        <v>45.62</v>
      </c>
    </row>
    <row r="15" spans="1:20" ht="232" x14ac:dyDescent="0.35">
      <c r="A15">
        <v>3686</v>
      </c>
      <c r="B15" s="3" t="s">
        <v>3683</v>
      </c>
      <c r="C15" s="3" t="s">
        <v>7796</v>
      </c>
      <c r="D15" s="6">
        <v>350</v>
      </c>
      <c r="E15" s="8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s="14">
        <v>42230.662731481483</v>
      </c>
      <c r="L15" s="14">
        <v>42245.165972222225</v>
      </c>
      <c r="M15" t="b">
        <v>0</v>
      </c>
      <c r="N15">
        <v>6</v>
      </c>
      <c r="O15" t="b">
        <v>1</v>
      </c>
      <c r="P15" t="s">
        <v>8269</v>
      </c>
      <c r="Q15" s="10" t="s">
        <v>8315</v>
      </c>
      <c r="R15" t="s">
        <v>8316</v>
      </c>
      <c r="S15">
        <v>101</v>
      </c>
      <c r="T15">
        <v>59.17</v>
      </c>
    </row>
    <row r="16" spans="1:20" ht="246.5" x14ac:dyDescent="0.35">
      <c r="A16">
        <v>3494</v>
      </c>
      <c r="B16" s="3" t="s">
        <v>3493</v>
      </c>
      <c r="C16" s="3" t="s">
        <v>7604</v>
      </c>
      <c r="D16" s="6">
        <v>400</v>
      </c>
      <c r="E16" s="8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s="14">
        <v>42689.214988425927</v>
      </c>
      <c r="L16" s="14">
        <v>42700.25</v>
      </c>
      <c r="M16" t="b">
        <v>0</v>
      </c>
      <c r="N16">
        <v>13</v>
      </c>
      <c r="O16" t="b">
        <v>1</v>
      </c>
      <c r="P16" t="s">
        <v>8269</v>
      </c>
      <c r="Q16" s="10" t="s">
        <v>8315</v>
      </c>
      <c r="R16" t="s">
        <v>8316</v>
      </c>
      <c r="S16">
        <v>100</v>
      </c>
      <c r="T16">
        <v>30.77</v>
      </c>
    </row>
    <row r="17" spans="1:20" ht="261" x14ac:dyDescent="0.35">
      <c r="A17">
        <v>2836</v>
      </c>
      <c r="B17" s="3" t="s">
        <v>2836</v>
      </c>
      <c r="C17" s="3" t="s">
        <v>6946</v>
      </c>
      <c r="D17" s="6">
        <v>450</v>
      </c>
      <c r="E17" s="8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s="14">
        <v>42746.261782407411</v>
      </c>
      <c r="L17" s="14">
        <v>42784.207638888889</v>
      </c>
      <c r="M17" t="b">
        <v>0</v>
      </c>
      <c r="N17">
        <v>11</v>
      </c>
      <c r="O17" t="b">
        <v>1</v>
      </c>
      <c r="P17" t="s">
        <v>8269</v>
      </c>
      <c r="Q17" s="10" t="s">
        <v>8315</v>
      </c>
      <c r="R17" t="s">
        <v>8316</v>
      </c>
      <c r="S17">
        <v>108</v>
      </c>
      <c r="T17">
        <v>44.09</v>
      </c>
    </row>
    <row r="18" spans="1:20" ht="261" x14ac:dyDescent="0.35">
      <c r="A18">
        <v>3408</v>
      </c>
      <c r="B18" s="3" t="s">
        <v>3407</v>
      </c>
      <c r="C18" s="3" t="s">
        <v>7518</v>
      </c>
      <c r="D18" s="6">
        <v>500</v>
      </c>
      <c r="E18" s="8">
        <v>1055</v>
      </c>
      <c r="F18" t="s">
        <v>8218</v>
      </c>
      <c r="G18" t="s">
        <v>8223</v>
      </c>
      <c r="H18" t="s">
        <v>8245</v>
      </c>
      <c r="I18">
        <v>1405727304</v>
      </c>
      <c r="J18">
        <v>1403135304</v>
      </c>
      <c r="K18" s="14">
        <v>41808.991944444446</v>
      </c>
      <c r="L18" s="14">
        <v>41838.991944444446</v>
      </c>
      <c r="M18" t="b">
        <v>0</v>
      </c>
      <c r="N18">
        <v>18</v>
      </c>
      <c r="O18" t="b">
        <v>1</v>
      </c>
      <c r="P18" t="s">
        <v>8269</v>
      </c>
      <c r="Q18" s="10" t="s">
        <v>8315</v>
      </c>
      <c r="R18" t="s">
        <v>8316</v>
      </c>
      <c r="S18">
        <v>211</v>
      </c>
      <c r="T18">
        <v>58.61</v>
      </c>
    </row>
    <row r="19" spans="1:20" ht="261" x14ac:dyDescent="0.35">
      <c r="A19">
        <v>3321</v>
      </c>
      <c r="B19" s="3" t="s">
        <v>3321</v>
      </c>
      <c r="C19" s="3" t="s">
        <v>7431</v>
      </c>
      <c r="D19" s="6">
        <v>500</v>
      </c>
      <c r="E19" s="8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s="14">
        <v>41914.100289351853</v>
      </c>
      <c r="L19" s="14">
        <v>41928.165972222225</v>
      </c>
      <c r="M19" t="b">
        <v>0</v>
      </c>
      <c r="N19">
        <v>15</v>
      </c>
      <c r="O19" t="b">
        <v>1</v>
      </c>
      <c r="P19" t="s">
        <v>8269</v>
      </c>
      <c r="Q19" s="10" t="s">
        <v>8315</v>
      </c>
      <c r="R19" t="s">
        <v>8316</v>
      </c>
      <c r="S19">
        <v>107</v>
      </c>
      <c r="T19">
        <v>35.799999999999997</v>
      </c>
    </row>
    <row r="20" spans="1:20" ht="261" x14ac:dyDescent="0.35">
      <c r="A20">
        <v>3831</v>
      </c>
      <c r="B20" s="3" t="s">
        <v>3828</v>
      </c>
      <c r="C20" s="3" t="s">
        <v>7940</v>
      </c>
      <c r="D20" s="6">
        <v>500</v>
      </c>
      <c r="E20" s="8">
        <v>530.11</v>
      </c>
      <c r="F20" t="s">
        <v>8218</v>
      </c>
      <c r="G20" t="s">
        <v>8223</v>
      </c>
      <c r="H20" t="s">
        <v>8245</v>
      </c>
      <c r="I20">
        <v>1415222545</v>
      </c>
      <c r="J20">
        <v>1413404545</v>
      </c>
      <c r="K20" s="14">
        <v>41927.848900462966</v>
      </c>
      <c r="L20" s="14">
        <v>41948.890567129631</v>
      </c>
      <c r="M20" t="b">
        <v>0</v>
      </c>
      <c r="N20">
        <v>9</v>
      </c>
      <c r="O20" t="b">
        <v>1</v>
      </c>
      <c r="P20" t="s">
        <v>8269</v>
      </c>
      <c r="Q20" s="10" t="s">
        <v>8315</v>
      </c>
      <c r="R20" t="s">
        <v>8316</v>
      </c>
      <c r="S20">
        <v>106</v>
      </c>
      <c r="T20">
        <v>58.9</v>
      </c>
    </row>
    <row r="21" spans="1:20" ht="290" x14ac:dyDescent="0.35">
      <c r="A21">
        <v>3413</v>
      </c>
      <c r="B21" s="3" t="s">
        <v>3412</v>
      </c>
      <c r="C21" s="3" t="s">
        <v>7523</v>
      </c>
      <c r="D21" s="6">
        <v>500</v>
      </c>
      <c r="E21" s="8">
        <v>650</v>
      </c>
      <c r="F21" t="s">
        <v>8218</v>
      </c>
      <c r="G21" t="s">
        <v>8223</v>
      </c>
      <c r="H21" t="s">
        <v>8245</v>
      </c>
      <c r="I21">
        <v>1425099540</v>
      </c>
      <c r="J21">
        <v>1424280938</v>
      </c>
      <c r="K21" s="14">
        <v>42053.733078703706</v>
      </c>
      <c r="L21" s="14">
        <v>42063.207638888889</v>
      </c>
      <c r="M21" t="b">
        <v>0</v>
      </c>
      <c r="N21">
        <v>14</v>
      </c>
      <c r="O21" t="b">
        <v>1</v>
      </c>
      <c r="P21" t="s">
        <v>8269</v>
      </c>
      <c r="Q21" s="10" t="s">
        <v>8315</v>
      </c>
      <c r="R21" t="s">
        <v>8316</v>
      </c>
      <c r="S21">
        <v>130</v>
      </c>
      <c r="T21">
        <v>46.43</v>
      </c>
    </row>
    <row r="22" spans="1:20" ht="290" x14ac:dyDescent="0.35">
      <c r="A22">
        <v>3529</v>
      </c>
      <c r="B22" s="3" t="s">
        <v>3528</v>
      </c>
      <c r="C22" s="3" t="s">
        <v>7639</v>
      </c>
      <c r="D22" s="6">
        <v>500</v>
      </c>
      <c r="E22" s="8">
        <v>660</v>
      </c>
      <c r="F22" t="s">
        <v>8218</v>
      </c>
      <c r="G22" t="s">
        <v>8223</v>
      </c>
      <c r="H22" t="s">
        <v>8245</v>
      </c>
      <c r="I22">
        <v>1436749200</v>
      </c>
      <c r="J22">
        <v>1434997018</v>
      </c>
      <c r="K22" s="14">
        <v>42177.761782407411</v>
      </c>
      <c r="L22" s="14">
        <v>42198.041666666672</v>
      </c>
      <c r="M22" t="b">
        <v>0</v>
      </c>
      <c r="N22">
        <v>18</v>
      </c>
      <c r="O22" t="b">
        <v>1</v>
      </c>
      <c r="P22" t="s">
        <v>8269</v>
      </c>
      <c r="Q22" s="10" t="s">
        <v>8315</v>
      </c>
      <c r="R22" t="s">
        <v>8316</v>
      </c>
      <c r="S22">
        <v>132</v>
      </c>
      <c r="T22">
        <v>36.67</v>
      </c>
    </row>
    <row r="23" spans="1:20" ht="275.5" x14ac:dyDescent="0.35">
      <c r="A23">
        <v>3461</v>
      </c>
      <c r="B23" s="3" t="s">
        <v>3460</v>
      </c>
      <c r="C23" s="3" t="s">
        <v>7571</v>
      </c>
      <c r="D23" s="6">
        <v>500</v>
      </c>
      <c r="E23" s="8">
        <v>695</v>
      </c>
      <c r="F23" t="s">
        <v>8218</v>
      </c>
      <c r="G23" t="s">
        <v>8223</v>
      </c>
      <c r="H23" t="s">
        <v>8245</v>
      </c>
      <c r="I23">
        <v>1477710000</v>
      </c>
      <c r="J23">
        <v>1475248279</v>
      </c>
      <c r="K23" s="14">
        <v>42643.632858796293</v>
      </c>
      <c r="L23" s="14">
        <v>42672.125</v>
      </c>
      <c r="M23" t="b">
        <v>0</v>
      </c>
      <c r="N23">
        <v>12</v>
      </c>
      <c r="O23" t="b">
        <v>1</v>
      </c>
      <c r="P23" t="s">
        <v>8269</v>
      </c>
      <c r="Q23" s="10" t="s">
        <v>8315</v>
      </c>
      <c r="R23" t="s">
        <v>8316</v>
      </c>
      <c r="S23">
        <v>139</v>
      </c>
      <c r="T23">
        <v>57.92</v>
      </c>
    </row>
    <row r="24" spans="1:20" ht="116" x14ac:dyDescent="0.35">
      <c r="A24">
        <v>3700</v>
      </c>
      <c r="B24" s="3" t="s">
        <v>3697</v>
      </c>
      <c r="C24" s="3" t="s">
        <v>7810</v>
      </c>
      <c r="D24" s="6">
        <v>500</v>
      </c>
      <c r="E24" s="8">
        <v>606</v>
      </c>
      <c r="F24" t="s">
        <v>8218</v>
      </c>
      <c r="G24" t="s">
        <v>8223</v>
      </c>
      <c r="H24" t="s">
        <v>8245</v>
      </c>
      <c r="I24">
        <v>1412092800</v>
      </c>
      <c r="J24">
        <v>1409493800</v>
      </c>
      <c r="K24" s="14">
        <v>41882.585648148146</v>
      </c>
      <c r="L24" s="14">
        <v>41912.666666666664</v>
      </c>
      <c r="M24" t="b">
        <v>0</v>
      </c>
      <c r="N24">
        <v>18</v>
      </c>
      <c r="O24" t="b">
        <v>1</v>
      </c>
      <c r="P24" t="s">
        <v>8269</v>
      </c>
      <c r="Q24" s="10" t="s">
        <v>8315</v>
      </c>
      <c r="R24" t="s">
        <v>8316</v>
      </c>
      <c r="S24">
        <v>121</v>
      </c>
      <c r="T24">
        <v>33.67</v>
      </c>
    </row>
    <row r="25" spans="1:20" ht="232" x14ac:dyDescent="0.35">
      <c r="A25">
        <v>3362</v>
      </c>
      <c r="B25" s="3" t="s">
        <v>3361</v>
      </c>
      <c r="C25" s="3" t="s">
        <v>7472</v>
      </c>
      <c r="D25" s="6">
        <v>500</v>
      </c>
      <c r="E25" s="8">
        <v>1090</v>
      </c>
      <c r="F25" t="s">
        <v>8218</v>
      </c>
      <c r="G25" t="s">
        <v>8223</v>
      </c>
      <c r="H25" t="s">
        <v>8245</v>
      </c>
      <c r="I25">
        <v>1425704100</v>
      </c>
      <c r="J25">
        <v>1424484717</v>
      </c>
      <c r="K25" s="14">
        <v>42056.091631944444</v>
      </c>
      <c r="L25" s="14">
        <v>42070.204861111109</v>
      </c>
      <c r="M25" t="b">
        <v>0</v>
      </c>
      <c r="N25">
        <v>20</v>
      </c>
      <c r="O25" t="b">
        <v>1</v>
      </c>
      <c r="P25" t="s">
        <v>8269</v>
      </c>
      <c r="Q25" s="10" t="s">
        <v>8315</v>
      </c>
      <c r="R25" t="s">
        <v>8316</v>
      </c>
      <c r="S25">
        <v>218</v>
      </c>
      <c r="T25">
        <v>54.5</v>
      </c>
    </row>
    <row r="26" spans="1:20" ht="275.5" x14ac:dyDescent="0.35">
      <c r="A26">
        <v>3514</v>
      </c>
      <c r="B26" s="3" t="s">
        <v>3513</v>
      </c>
      <c r="C26" s="3" t="s">
        <v>7624</v>
      </c>
      <c r="D26" s="6">
        <v>500</v>
      </c>
      <c r="E26" s="8">
        <v>550</v>
      </c>
      <c r="F26" t="s">
        <v>8218</v>
      </c>
      <c r="G26" t="s">
        <v>8223</v>
      </c>
      <c r="H26" t="s">
        <v>8245</v>
      </c>
      <c r="I26">
        <v>1422853140</v>
      </c>
      <c r="J26">
        <v>1421439552</v>
      </c>
      <c r="K26" s="14">
        <v>42020.846666666665</v>
      </c>
      <c r="L26" s="14">
        <v>42037.207638888889</v>
      </c>
      <c r="M26" t="b">
        <v>0</v>
      </c>
      <c r="N26">
        <v>10</v>
      </c>
      <c r="O26" t="b">
        <v>1</v>
      </c>
      <c r="P26" t="s">
        <v>8269</v>
      </c>
      <c r="Q26" s="10" t="s">
        <v>8315</v>
      </c>
      <c r="R26" t="s">
        <v>8316</v>
      </c>
      <c r="S26">
        <v>110</v>
      </c>
      <c r="T26">
        <v>55</v>
      </c>
    </row>
    <row r="27" spans="1:20" ht="261" x14ac:dyDescent="0.35">
      <c r="A27">
        <v>3366</v>
      </c>
      <c r="B27" s="3" t="s">
        <v>3365</v>
      </c>
      <c r="C27" s="3" t="s">
        <v>7476</v>
      </c>
      <c r="D27" s="6">
        <v>500</v>
      </c>
      <c r="E27" s="8">
        <v>1105</v>
      </c>
      <c r="F27" t="s">
        <v>8218</v>
      </c>
      <c r="G27" t="s">
        <v>8223</v>
      </c>
      <c r="H27" t="s">
        <v>8245</v>
      </c>
      <c r="I27">
        <v>1431481037</v>
      </c>
      <c r="J27">
        <v>1428889037</v>
      </c>
      <c r="K27" s="14">
        <v>42107.067557870367</v>
      </c>
      <c r="L27" s="14">
        <v>42137.067557870367</v>
      </c>
      <c r="M27" t="b">
        <v>0</v>
      </c>
      <c r="N27">
        <v>18</v>
      </c>
      <c r="O27" t="b">
        <v>1</v>
      </c>
      <c r="P27" t="s">
        <v>8269</v>
      </c>
      <c r="Q27" s="10" t="s">
        <v>8315</v>
      </c>
      <c r="R27" t="s">
        <v>8316</v>
      </c>
      <c r="S27">
        <v>221</v>
      </c>
      <c r="T27">
        <v>61.39</v>
      </c>
    </row>
    <row r="28" spans="1:20" ht="304.5" x14ac:dyDescent="0.35">
      <c r="A28">
        <v>3404</v>
      </c>
      <c r="B28" s="3" t="s">
        <v>3403</v>
      </c>
      <c r="C28" s="3" t="s">
        <v>7514</v>
      </c>
      <c r="D28" s="6">
        <v>500</v>
      </c>
      <c r="E28" s="8">
        <v>610</v>
      </c>
      <c r="F28" t="s">
        <v>8218</v>
      </c>
      <c r="G28" t="s">
        <v>8223</v>
      </c>
      <c r="H28" t="s">
        <v>8245</v>
      </c>
      <c r="I28">
        <v>1434542702</v>
      </c>
      <c r="J28">
        <v>1432814702</v>
      </c>
      <c r="K28" s="14">
        <v>42152.503495370373</v>
      </c>
      <c r="L28" s="14">
        <v>42172.503495370373</v>
      </c>
      <c r="M28" t="b">
        <v>0</v>
      </c>
      <c r="N28">
        <v>3</v>
      </c>
      <c r="O28" t="b">
        <v>1</v>
      </c>
      <c r="P28" t="s">
        <v>8269</v>
      </c>
      <c r="Q28" s="10" t="s">
        <v>8315</v>
      </c>
      <c r="R28" t="s">
        <v>8316</v>
      </c>
      <c r="S28">
        <v>122</v>
      </c>
      <c r="T28">
        <v>203.33</v>
      </c>
    </row>
    <row r="29" spans="1:20" ht="246.5" x14ac:dyDescent="0.35">
      <c r="A29">
        <v>3599</v>
      </c>
      <c r="B29" s="3" t="s">
        <v>3598</v>
      </c>
      <c r="C29" s="3" t="s">
        <v>7709</v>
      </c>
      <c r="D29" s="6">
        <v>500</v>
      </c>
      <c r="E29" s="8">
        <v>1010</v>
      </c>
      <c r="F29" t="s">
        <v>8218</v>
      </c>
      <c r="G29" t="s">
        <v>8223</v>
      </c>
      <c r="H29" t="s">
        <v>8245</v>
      </c>
      <c r="I29">
        <v>1440892800</v>
      </c>
      <c r="J29">
        <v>1438715077</v>
      </c>
      <c r="K29" s="14">
        <v>42220.79487268519</v>
      </c>
      <c r="L29" s="14">
        <v>42246</v>
      </c>
      <c r="M29" t="b">
        <v>0</v>
      </c>
      <c r="N29">
        <v>17</v>
      </c>
      <c r="O29" t="b">
        <v>1</v>
      </c>
      <c r="P29" t="s">
        <v>8269</v>
      </c>
      <c r="Q29" s="10" t="s">
        <v>8315</v>
      </c>
      <c r="R29" t="s">
        <v>8316</v>
      </c>
      <c r="S29">
        <v>202</v>
      </c>
      <c r="T29">
        <v>59.41</v>
      </c>
    </row>
    <row r="30" spans="1:20" ht="275.5" x14ac:dyDescent="0.35">
      <c r="A30">
        <v>3829</v>
      </c>
      <c r="B30" s="3" t="s">
        <v>3826</v>
      </c>
      <c r="C30" s="3" t="s">
        <v>7938</v>
      </c>
      <c r="D30" s="6">
        <v>500</v>
      </c>
      <c r="E30" s="8">
        <v>501</v>
      </c>
      <c r="F30" t="s">
        <v>8218</v>
      </c>
      <c r="G30" t="s">
        <v>8223</v>
      </c>
      <c r="H30" t="s">
        <v>8245</v>
      </c>
      <c r="I30">
        <v>1472676371</v>
      </c>
      <c r="J30">
        <v>1470948371</v>
      </c>
      <c r="K30" s="14">
        <v>42593.865405092598</v>
      </c>
      <c r="L30" s="14">
        <v>42613.865405092598</v>
      </c>
      <c r="M30" t="b">
        <v>0</v>
      </c>
      <c r="N30">
        <v>8</v>
      </c>
      <c r="O30" t="b">
        <v>1</v>
      </c>
      <c r="P30" t="s">
        <v>8269</v>
      </c>
      <c r="Q30" s="10" t="s">
        <v>8315</v>
      </c>
      <c r="R30" t="s">
        <v>8316</v>
      </c>
      <c r="S30">
        <v>100</v>
      </c>
      <c r="T30">
        <v>62.63</v>
      </c>
    </row>
    <row r="31" spans="1:20" ht="188.5" x14ac:dyDescent="0.35">
      <c r="A31">
        <v>3651</v>
      </c>
      <c r="B31" s="3" t="s">
        <v>3649</v>
      </c>
      <c r="C31" s="3" t="s">
        <v>7761</v>
      </c>
      <c r="D31" s="6">
        <v>500</v>
      </c>
      <c r="E31" s="8">
        <v>520</v>
      </c>
      <c r="F31" t="s">
        <v>8218</v>
      </c>
      <c r="G31" t="s">
        <v>8223</v>
      </c>
      <c r="H31" t="s">
        <v>8245</v>
      </c>
      <c r="I31">
        <v>1407686340</v>
      </c>
      <c r="J31">
        <v>1404833442</v>
      </c>
      <c r="K31" s="14">
        <v>41828.646319444444</v>
      </c>
      <c r="L31" s="14">
        <v>41861.665972222225</v>
      </c>
      <c r="M31" t="b">
        <v>0</v>
      </c>
      <c r="N31">
        <v>9</v>
      </c>
      <c r="O31" t="b">
        <v>1</v>
      </c>
      <c r="P31" t="s">
        <v>8269</v>
      </c>
      <c r="Q31" s="10" t="s">
        <v>8315</v>
      </c>
      <c r="R31" t="s">
        <v>8316</v>
      </c>
      <c r="S31">
        <v>104</v>
      </c>
      <c r="T31">
        <v>57.78</v>
      </c>
    </row>
    <row r="32" spans="1:20" ht="232" x14ac:dyDescent="0.35">
      <c r="A32">
        <v>3525</v>
      </c>
      <c r="B32" s="3" t="s">
        <v>3524</v>
      </c>
      <c r="C32" s="3" t="s">
        <v>7635</v>
      </c>
      <c r="D32" s="6">
        <v>500</v>
      </c>
      <c r="E32" s="8">
        <v>530</v>
      </c>
      <c r="F32" t="s">
        <v>8218</v>
      </c>
      <c r="G32" t="s">
        <v>8223</v>
      </c>
      <c r="H32" t="s">
        <v>8245</v>
      </c>
      <c r="I32">
        <v>1439136000</v>
      </c>
      <c r="J32">
        <v>1438188106</v>
      </c>
      <c r="K32" s="14">
        <v>42214.6956712963</v>
      </c>
      <c r="L32" s="14">
        <v>42225.666666666672</v>
      </c>
      <c r="M32" t="b">
        <v>0</v>
      </c>
      <c r="N32">
        <v>7</v>
      </c>
      <c r="O32" t="b">
        <v>1</v>
      </c>
      <c r="P32" t="s">
        <v>8269</v>
      </c>
      <c r="Q32" s="10" t="s">
        <v>8315</v>
      </c>
      <c r="R32" t="s">
        <v>8316</v>
      </c>
      <c r="S32">
        <v>106</v>
      </c>
      <c r="T32">
        <v>75.709999999999994</v>
      </c>
    </row>
    <row r="33" spans="1:20" ht="275.5" x14ac:dyDescent="0.35">
      <c r="A33">
        <v>3291</v>
      </c>
      <c r="B33" s="3" t="s">
        <v>3291</v>
      </c>
      <c r="C33" s="3" t="s">
        <v>7401</v>
      </c>
      <c r="D33" s="6">
        <v>500</v>
      </c>
      <c r="E33" s="8">
        <v>570</v>
      </c>
      <c r="F33" t="s">
        <v>8218</v>
      </c>
      <c r="G33" t="s">
        <v>8223</v>
      </c>
      <c r="H33" t="s">
        <v>8245</v>
      </c>
      <c r="I33">
        <v>1442462340</v>
      </c>
      <c r="J33">
        <v>1439743900</v>
      </c>
      <c r="K33" s="14">
        <v>42232.702546296292</v>
      </c>
      <c r="L33" s="14">
        <v>42264.165972222225</v>
      </c>
      <c r="M33" t="b">
        <v>0</v>
      </c>
      <c r="N33">
        <v>14</v>
      </c>
      <c r="O33" t="b">
        <v>1</v>
      </c>
      <c r="P33" t="s">
        <v>8269</v>
      </c>
      <c r="Q33" s="10" t="s">
        <v>8315</v>
      </c>
      <c r="R33" t="s">
        <v>8316</v>
      </c>
      <c r="S33">
        <v>114</v>
      </c>
      <c r="T33">
        <v>40.71</v>
      </c>
    </row>
    <row r="34" spans="1:20" ht="159.5" x14ac:dyDescent="0.35">
      <c r="A34">
        <v>3711</v>
      </c>
      <c r="B34" s="3" t="s">
        <v>3708</v>
      </c>
      <c r="C34" s="3" t="s">
        <v>7821</v>
      </c>
      <c r="D34" s="6">
        <v>500</v>
      </c>
      <c r="E34" s="8">
        <v>570</v>
      </c>
      <c r="F34" t="s">
        <v>8218</v>
      </c>
      <c r="G34" t="s">
        <v>8223</v>
      </c>
      <c r="H34" t="s">
        <v>8245</v>
      </c>
      <c r="I34">
        <v>1402848000</v>
      </c>
      <c r="J34">
        <v>1400606573</v>
      </c>
      <c r="K34" s="14">
        <v>41779.724224537036</v>
      </c>
      <c r="L34" s="14">
        <v>41805.666666666664</v>
      </c>
      <c r="M34" t="b">
        <v>0</v>
      </c>
      <c r="N34">
        <v>21</v>
      </c>
      <c r="O34" t="b">
        <v>1</v>
      </c>
      <c r="P34" t="s">
        <v>8269</v>
      </c>
      <c r="Q34" s="10" t="s">
        <v>8315</v>
      </c>
      <c r="R34" t="s">
        <v>8316</v>
      </c>
      <c r="S34">
        <v>114</v>
      </c>
      <c r="T34">
        <v>27.14</v>
      </c>
    </row>
    <row r="35" spans="1:20" ht="261" x14ac:dyDescent="0.35">
      <c r="A35">
        <v>3391</v>
      </c>
      <c r="B35" s="3" t="s">
        <v>3390</v>
      </c>
      <c r="C35" s="3" t="s">
        <v>7501</v>
      </c>
      <c r="D35" s="6">
        <v>500</v>
      </c>
      <c r="E35" s="8">
        <v>1115</v>
      </c>
      <c r="F35" t="s">
        <v>8218</v>
      </c>
      <c r="G35" t="s">
        <v>8223</v>
      </c>
      <c r="H35" t="s">
        <v>8245</v>
      </c>
      <c r="I35">
        <v>1407536880</v>
      </c>
      <c r="J35">
        <v>1404997548</v>
      </c>
      <c r="K35" s="14">
        <v>41830.545694444445</v>
      </c>
      <c r="L35" s="14">
        <v>41859.936111111114</v>
      </c>
      <c r="M35" t="b">
        <v>0</v>
      </c>
      <c r="N35">
        <v>18</v>
      </c>
      <c r="O35" t="b">
        <v>1</v>
      </c>
      <c r="P35" t="s">
        <v>8269</v>
      </c>
      <c r="Q35" s="10" t="s">
        <v>8315</v>
      </c>
      <c r="R35" t="s">
        <v>8316</v>
      </c>
      <c r="S35">
        <v>223</v>
      </c>
      <c r="T35">
        <v>61.94</v>
      </c>
    </row>
    <row r="36" spans="1:20" ht="261" x14ac:dyDescent="0.35">
      <c r="A36">
        <v>3345</v>
      </c>
      <c r="B36" s="3" t="s">
        <v>3345</v>
      </c>
      <c r="C36" s="3" t="s">
        <v>7455</v>
      </c>
      <c r="D36" s="6">
        <v>500</v>
      </c>
      <c r="E36" s="8">
        <v>650</v>
      </c>
      <c r="F36" t="s">
        <v>8218</v>
      </c>
      <c r="G36" t="s">
        <v>8223</v>
      </c>
      <c r="H36" t="s">
        <v>8245</v>
      </c>
      <c r="I36">
        <v>1429317420</v>
      </c>
      <c r="J36">
        <v>1424226768</v>
      </c>
      <c r="K36" s="14">
        <v>42053.106111111112</v>
      </c>
      <c r="L36" s="14">
        <v>42112.025694444441</v>
      </c>
      <c r="M36" t="b">
        <v>0</v>
      </c>
      <c r="N36">
        <v>13</v>
      </c>
      <c r="O36" t="b">
        <v>1</v>
      </c>
      <c r="P36" t="s">
        <v>8269</v>
      </c>
      <c r="Q36" s="10" t="s">
        <v>8315</v>
      </c>
      <c r="R36" t="s">
        <v>8316</v>
      </c>
      <c r="S36">
        <v>130</v>
      </c>
      <c r="T36">
        <v>50</v>
      </c>
    </row>
    <row r="37" spans="1:20" ht="275.5" x14ac:dyDescent="0.35">
      <c r="A37">
        <v>3491</v>
      </c>
      <c r="B37" s="3" t="s">
        <v>3490</v>
      </c>
      <c r="C37" s="3" t="s">
        <v>7601</v>
      </c>
      <c r="D37" s="6">
        <v>500</v>
      </c>
      <c r="E37" s="8">
        <v>791</v>
      </c>
      <c r="F37" t="s">
        <v>8218</v>
      </c>
      <c r="G37" t="s">
        <v>8223</v>
      </c>
      <c r="H37" t="s">
        <v>8245</v>
      </c>
      <c r="I37">
        <v>1431928784</v>
      </c>
      <c r="J37">
        <v>1430114384</v>
      </c>
      <c r="K37" s="14">
        <v>42121.249814814815</v>
      </c>
      <c r="L37" s="14">
        <v>42142.249814814815</v>
      </c>
      <c r="M37" t="b">
        <v>0</v>
      </c>
      <c r="N37">
        <v>10</v>
      </c>
      <c r="O37" t="b">
        <v>1</v>
      </c>
      <c r="P37" t="s">
        <v>8269</v>
      </c>
      <c r="Q37" s="10" t="s">
        <v>8315</v>
      </c>
      <c r="R37" t="s">
        <v>8316</v>
      </c>
      <c r="S37">
        <v>158</v>
      </c>
      <c r="T37">
        <v>79.099999999999994</v>
      </c>
    </row>
    <row r="38" spans="1:20" ht="290" x14ac:dyDescent="0.35">
      <c r="A38">
        <v>3533</v>
      </c>
      <c r="B38" s="3" t="s">
        <v>3532</v>
      </c>
      <c r="C38" s="3" t="s">
        <v>7643</v>
      </c>
      <c r="D38" s="6">
        <v>500</v>
      </c>
      <c r="E38" s="8">
        <v>631</v>
      </c>
      <c r="F38" t="s">
        <v>8218</v>
      </c>
      <c r="G38" t="s">
        <v>8223</v>
      </c>
      <c r="H38" t="s">
        <v>8245</v>
      </c>
      <c r="I38">
        <v>1447269367</v>
      </c>
      <c r="J38">
        <v>1444673767</v>
      </c>
      <c r="K38" s="14">
        <v>42289.761192129634</v>
      </c>
      <c r="L38" s="14">
        <v>42319.802858796291</v>
      </c>
      <c r="M38" t="b">
        <v>0</v>
      </c>
      <c r="N38">
        <v>8</v>
      </c>
      <c r="O38" t="b">
        <v>1</v>
      </c>
      <c r="P38" t="s">
        <v>8269</v>
      </c>
      <c r="Q38" s="10" t="s">
        <v>8315</v>
      </c>
      <c r="R38" t="s">
        <v>8316</v>
      </c>
      <c r="S38">
        <v>126</v>
      </c>
      <c r="T38">
        <v>78.88</v>
      </c>
    </row>
    <row r="39" spans="1:20" ht="232" x14ac:dyDescent="0.35">
      <c r="A39">
        <v>3539</v>
      </c>
      <c r="B39" s="3" t="s">
        <v>3538</v>
      </c>
      <c r="C39" s="3" t="s">
        <v>7649</v>
      </c>
      <c r="D39" s="6">
        <v>600</v>
      </c>
      <c r="E39" s="8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s="14">
        <v>42600.756041666667</v>
      </c>
      <c r="L39" s="14">
        <v>42621.756041666667</v>
      </c>
      <c r="M39" t="b">
        <v>0</v>
      </c>
      <c r="N39">
        <v>13</v>
      </c>
      <c r="O39" t="b">
        <v>1</v>
      </c>
      <c r="P39" t="s">
        <v>8269</v>
      </c>
      <c r="Q39" s="10" t="s">
        <v>8315</v>
      </c>
      <c r="R39" t="s">
        <v>8316</v>
      </c>
      <c r="S39">
        <v>120</v>
      </c>
      <c r="T39">
        <v>55.23</v>
      </c>
    </row>
    <row r="40" spans="1:20" ht="232" x14ac:dyDescent="0.35">
      <c r="A40">
        <v>3577</v>
      </c>
      <c r="B40" s="3" t="s">
        <v>3576</v>
      </c>
      <c r="C40" s="3" t="s">
        <v>7687</v>
      </c>
      <c r="D40" s="6">
        <v>600</v>
      </c>
      <c r="E40" s="8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s="14">
        <v>42093.786840277782</v>
      </c>
      <c r="L40" s="14">
        <v>42120.26944444445</v>
      </c>
      <c r="M40" t="b">
        <v>0</v>
      </c>
      <c r="N40">
        <v>27</v>
      </c>
      <c r="O40" t="b">
        <v>1</v>
      </c>
      <c r="P40" t="s">
        <v>8269</v>
      </c>
      <c r="Q40" s="10" t="s">
        <v>8315</v>
      </c>
      <c r="R40" t="s">
        <v>8316</v>
      </c>
      <c r="S40">
        <v>130</v>
      </c>
      <c r="T40">
        <v>28.89</v>
      </c>
    </row>
    <row r="41" spans="1:20" ht="203" x14ac:dyDescent="0.35">
      <c r="A41">
        <v>2824</v>
      </c>
      <c r="B41" s="3" t="s">
        <v>2824</v>
      </c>
      <c r="C41" s="3" t="s">
        <v>6934</v>
      </c>
      <c r="D41" s="6">
        <v>650</v>
      </c>
      <c r="E41" s="8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s="14">
        <v>42136.270787037036</v>
      </c>
      <c r="L41" s="14">
        <v>42168.071527777778</v>
      </c>
      <c r="M41" t="b">
        <v>0</v>
      </c>
      <c r="N41">
        <v>15</v>
      </c>
      <c r="O41" t="b">
        <v>1</v>
      </c>
      <c r="P41" t="s">
        <v>8269</v>
      </c>
      <c r="Q41" s="10" t="s">
        <v>8315</v>
      </c>
      <c r="R41" t="s">
        <v>8316</v>
      </c>
      <c r="S41">
        <v>117</v>
      </c>
      <c r="T41">
        <v>50.67</v>
      </c>
    </row>
    <row r="42" spans="1:20" ht="261" x14ac:dyDescent="0.35">
      <c r="A42">
        <v>3451</v>
      </c>
      <c r="B42" s="3" t="s">
        <v>3450</v>
      </c>
      <c r="C42" s="3" t="s">
        <v>7561</v>
      </c>
      <c r="D42" s="6">
        <v>650</v>
      </c>
      <c r="E42" s="8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s="14">
        <v>42088.723692129628</v>
      </c>
      <c r="L42" s="14">
        <v>42115.723692129628</v>
      </c>
      <c r="M42" t="b">
        <v>0</v>
      </c>
      <c r="N42">
        <v>16</v>
      </c>
      <c r="O42" t="b">
        <v>1</v>
      </c>
      <c r="P42" t="s">
        <v>8269</v>
      </c>
      <c r="Q42" s="10" t="s">
        <v>8315</v>
      </c>
      <c r="R42" t="s">
        <v>8316</v>
      </c>
      <c r="S42">
        <v>101</v>
      </c>
      <c r="T42">
        <v>41.13</v>
      </c>
    </row>
    <row r="43" spans="1:20" ht="217.5" x14ac:dyDescent="0.35">
      <c r="A43">
        <v>2795</v>
      </c>
      <c r="B43" s="3" t="s">
        <v>2795</v>
      </c>
      <c r="C43" s="3" t="s">
        <v>6905</v>
      </c>
      <c r="D43" s="6">
        <v>700</v>
      </c>
      <c r="E43" s="8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s="14">
        <v>41780.525937500002</v>
      </c>
      <c r="L43" s="14">
        <v>41796.958333333336</v>
      </c>
      <c r="M43" t="b">
        <v>0</v>
      </c>
      <c r="N43">
        <v>20</v>
      </c>
      <c r="O43" t="b">
        <v>1</v>
      </c>
      <c r="P43" t="s">
        <v>8269</v>
      </c>
      <c r="Q43" s="10" t="s">
        <v>8315</v>
      </c>
      <c r="R43" t="s">
        <v>8316</v>
      </c>
      <c r="S43">
        <v>104</v>
      </c>
      <c r="T43">
        <v>36.5</v>
      </c>
    </row>
    <row r="44" spans="1:20" ht="275.5" x14ac:dyDescent="0.35">
      <c r="A44">
        <v>3708</v>
      </c>
      <c r="B44" s="3" t="s">
        <v>3705</v>
      </c>
      <c r="C44" s="3" t="s">
        <v>7818</v>
      </c>
      <c r="D44" s="6">
        <v>700</v>
      </c>
      <c r="E44" s="8">
        <v>2100</v>
      </c>
      <c r="F44" t="s">
        <v>8218</v>
      </c>
      <c r="G44" t="s">
        <v>8223</v>
      </c>
      <c r="H44" t="s">
        <v>8245</v>
      </c>
      <c r="I44">
        <v>1404444286</v>
      </c>
      <c r="J44">
        <v>1403234686</v>
      </c>
      <c r="K44" s="14">
        <v>41810.142199074071</v>
      </c>
      <c r="L44" s="14">
        <v>41824.142199074071</v>
      </c>
      <c r="M44" t="b">
        <v>0</v>
      </c>
      <c r="N44">
        <v>39</v>
      </c>
      <c r="O44" t="b">
        <v>1</v>
      </c>
      <c r="P44" t="s">
        <v>8269</v>
      </c>
      <c r="Q44" s="10" t="s">
        <v>8315</v>
      </c>
      <c r="R44" t="s">
        <v>8316</v>
      </c>
      <c r="S44">
        <v>300</v>
      </c>
      <c r="T44">
        <v>53.85</v>
      </c>
    </row>
    <row r="45" spans="1:20" ht="261" x14ac:dyDescent="0.35">
      <c r="A45">
        <v>3591</v>
      </c>
      <c r="B45" s="3" t="s">
        <v>3590</v>
      </c>
      <c r="C45" s="3" t="s">
        <v>7701</v>
      </c>
      <c r="D45" s="6">
        <v>700</v>
      </c>
      <c r="E45" s="8">
        <v>1225</v>
      </c>
      <c r="F45" t="s">
        <v>8218</v>
      </c>
      <c r="G45" t="s">
        <v>8223</v>
      </c>
      <c r="H45" t="s">
        <v>8245</v>
      </c>
      <c r="I45">
        <v>1422075540</v>
      </c>
      <c r="J45">
        <v>1419979544</v>
      </c>
      <c r="K45" s="14">
        <v>42003.948425925926</v>
      </c>
      <c r="L45" s="14">
        <v>42028.207638888889</v>
      </c>
      <c r="M45" t="b">
        <v>0</v>
      </c>
      <c r="N45">
        <v>18</v>
      </c>
      <c r="O45" t="b">
        <v>1</v>
      </c>
      <c r="P45" t="s">
        <v>8269</v>
      </c>
      <c r="Q45" s="10" t="s">
        <v>8315</v>
      </c>
      <c r="R45" t="s">
        <v>8316</v>
      </c>
      <c r="S45">
        <v>175</v>
      </c>
      <c r="T45">
        <v>68.06</v>
      </c>
    </row>
    <row r="46" spans="1:20" ht="246.5" x14ac:dyDescent="0.35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s="14">
        <v>42219.180393518516</v>
      </c>
      <c r="L46" s="14">
        <v>42249.180393518516</v>
      </c>
      <c r="M46" t="b">
        <v>0</v>
      </c>
      <c r="N46">
        <v>23</v>
      </c>
      <c r="O46" t="b">
        <v>1</v>
      </c>
      <c r="P46" t="s">
        <v>8269</v>
      </c>
      <c r="Q46" s="10" t="s">
        <v>8315</v>
      </c>
      <c r="R46" t="s">
        <v>8316</v>
      </c>
      <c r="S46">
        <v>139</v>
      </c>
      <c r="T46">
        <v>45.35</v>
      </c>
    </row>
    <row r="47" spans="1:20" ht="261" x14ac:dyDescent="0.35">
      <c r="A47">
        <v>2978</v>
      </c>
      <c r="B47" s="3" t="s">
        <v>2978</v>
      </c>
      <c r="C47" s="3" t="s">
        <v>7088</v>
      </c>
      <c r="D47" s="6">
        <v>750</v>
      </c>
      <c r="E47" s="8">
        <v>971</v>
      </c>
      <c r="F47" t="s">
        <v>8218</v>
      </c>
      <c r="G47" t="s">
        <v>8223</v>
      </c>
      <c r="H47" t="s">
        <v>8245</v>
      </c>
      <c r="I47">
        <v>1413784740</v>
      </c>
      <c r="J47">
        <v>1412954547</v>
      </c>
      <c r="K47" s="14">
        <v>41922.640590277777</v>
      </c>
      <c r="L47" s="14">
        <v>41932.249305555553</v>
      </c>
      <c r="M47" t="b">
        <v>0</v>
      </c>
      <c r="N47">
        <v>16</v>
      </c>
      <c r="O47" t="b">
        <v>1</v>
      </c>
      <c r="P47" t="s">
        <v>8269</v>
      </c>
      <c r="Q47" s="10" t="s">
        <v>8315</v>
      </c>
      <c r="R47" t="s">
        <v>8316</v>
      </c>
      <c r="S47">
        <v>129</v>
      </c>
      <c r="T47">
        <v>60.69</v>
      </c>
    </row>
    <row r="48" spans="1:20" ht="261" x14ac:dyDescent="0.35">
      <c r="A48">
        <v>3165</v>
      </c>
      <c r="B48" s="3" t="s">
        <v>3165</v>
      </c>
      <c r="C48" s="3" t="s">
        <v>7275</v>
      </c>
      <c r="D48" s="6">
        <v>750</v>
      </c>
      <c r="E48" s="8">
        <v>1220</v>
      </c>
      <c r="F48" t="s">
        <v>8218</v>
      </c>
      <c r="G48" t="s">
        <v>8223</v>
      </c>
      <c r="H48" t="s">
        <v>8245</v>
      </c>
      <c r="I48">
        <v>1304395140</v>
      </c>
      <c r="J48">
        <v>1302493760</v>
      </c>
      <c r="K48" s="14">
        <v>40644.159259259257</v>
      </c>
      <c r="L48" s="14">
        <v>40666.165972222225</v>
      </c>
      <c r="M48" t="b">
        <v>1</v>
      </c>
      <c r="N48">
        <v>21</v>
      </c>
      <c r="O48" t="b">
        <v>1</v>
      </c>
      <c r="P48" t="s">
        <v>8269</v>
      </c>
      <c r="Q48" s="10" t="s">
        <v>8315</v>
      </c>
      <c r="R48" t="s">
        <v>8316</v>
      </c>
      <c r="S48">
        <v>163</v>
      </c>
      <c r="T48">
        <v>58.1</v>
      </c>
    </row>
    <row r="49" spans="1:20" ht="261" x14ac:dyDescent="0.35">
      <c r="A49">
        <v>3664</v>
      </c>
      <c r="B49" s="3" t="s">
        <v>3661</v>
      </c>
      <c r="C49" s="3" t="s">
        <v>7774</v>
      </c>
      <c r="D49" s="6">
        <v>800</v>
      </c>
      <c r="E49" s="8">
        <v>875</v>
      </c>
      <c r="F49" t="s">
        <v>8218</v>
      </c>
      <c r="G49" t="s">
        <v>8223</v>
      </c>
      <c r="H49" t="s">
        <v>8245</v>
      </c>
      <c r="I49">
        <v>1466056689</v>
      </c>
      <c r="J49">
        <v>1464847089</v>
      </c>
      <c r="K49" s="14">
        <v>42523.248715277776</v>
      </c>
      <c r="L49" s="14">
        <v>42537.248715277776</v>
      </c>
      <c r="M49" t="b">
        <v>0</v>
      </c>
      <c r="N49">
        <v>19</v>
      </c>
      <c r="O49" t="b">
        <v>1</v>
      </c>
      <c r="P49" t="s">
        <v>8269</v>
      </c>
      <c r="Q49" s="10" t="s">
        <v>8315</v>
      </c>
      <c r="R49" t="s">
        <v>8316</v>
      </c>
      <c r="S49">
        <v>109</v>
      </c>
      <c r="T49">
        <v>46.05</v>
      </c>
    </row>
    <row r="50" spans="1:20" ht="203" x14ac:dyDescent="0.35">
      <c r="A50">
        <v>3836</v>
      </c>
      <c r="B50" s="3" t="s">
        <v>3833</v>
      </c>
      <c r="C50" s="3" t="s">
        <v>7945</v>
      </c>
      <c r="D50" s="6">
        <v>800</v>
      </c>
      <c r="E50" s="8">
        <v>900</v>
      </c>
      <c r="F50" t="s">
        <v>8218</v>
      </c>
      <c r="G50" t="s">
        <v>8223</v>
      </c>
      <c r="H50" t="s">
        <v>8245</v>
      </c>
      <c r="I50">
        <v>1470197340</v>
      </c>
      <c r="J50">
        <v>1467497652</v>
      </c>
      <c r="K50" s="14">
        <v>42553.926527777774</v>
      </c>
      <c r="L50" s="14">
        <v>42585.172916666663</v>
      </c>
      <c r="M50" t="b">
        <v>0</v>
      </c>
      <c r="N50">
        <v>14</v>
      </c>
      <c r="O50" t="b">
        <v>1</v>
      </c>
      <c r="P50" t="s">
        <v>8269</v>
      </c>
      <c r="Q50" s="10" t="s">
        <v>8315</v>
      </c>
      <c r="R50" t="s">
        <v>8316</v>
      </c>
      <c r="S50">
        <v>113</v>
      </c>
      <c r="T50">
        <v>64.290000000000006</v>
      </c>
    </row>
    <row r="51" spans="1:20" ht="217.5" x14ac:dyDescent="0.35">
      <c r="A51">
        <v>3449</v>
      </c>
      <c r="B51" s="3" t="s">
        <v>3448</v>
      </c>
      <c r="C51" s="3" t="s">
        <v>7559</v>
      </c>
      <c r="D51" s="6">
        <v>800</v>
      </c>
      <c r="E51" s="8">
        <v>1365</v>
      </c>
      <c r="F51" t="s">
        <v>8218</v>
      </c>
      <c r="G51" t="s">
        <v>8223</v>
      </c>
      <c r="H51" t="s">
        <v>8245</v>
      </c>
      <c r="I51">
        <v>1468036800</v>
      </c>
      <c r="J51">
        <v>1465607738</v>
      </c>
      <c r="K51" s="14">
        <v>42532.052523148144</v>
      </c>
      <c r="L51" s="14">
        <v>42560.166666666672</v>
      </c>
      <c r="M51" t="b">
        <v>0</v>
      </c>
      <c r="N51">
        <v>20</v>
      </c>
      <c r="O51" t="b">
        <v>1</v>
      </c>
      <c r="P51" t="s">
        <v>8269</v>
      </c>
      <c r="Q51" s="10" t="s">
        <v>8315</v>
      </c>
      <c r="R51" t="s">
        <v>8316</v>
      </c>
      <c r="S51">
        <v>171</v>
      </c>
      <c r="T51">
        <v>68.25</v>
      </c>
    </row>
    <row r="52" spans="1:20" ht="246.5" x14ac:dyDescent="0.35">
      <c r="A52">
        <v>3716</v>
      </c>
      <c r="B52" s="3" t="s">
        <v>3713</v>
      </c>
      <c r="C52" s="3" t="s">
        <v>7826</v>
      </c>
      <c r="D52" s="6">
        <v>800</v>
      </c>
      <c r="E52" s="8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s="14">
        <v>42360.887835648144</v>
      </c>
      <c r="L52" s="14">
        <v>42390.887835648144</v>
      </c>
      <c r="M52" t="b">
        <v>0</v>
      </c>
      <c r="N52">
        <v>24</v>
      </c>
      <c r="O52" t="b">
        <v>1</v>
      </c>
      <c r="P52" t="s">
        <v>8269</v>
      </c>
      <c r="Q52" s="10" t="s">
        <v>8315</v>
      </c>
      <c r="R52" t="s">
        <v>8316</v>
      </c>
      <c r="S52">
        <v>156</v>
      </c>
      <c r="T52">
        <v>51.92</v>
      </c>
    </row>
    <row r="53" spans="1:20" ht="275.5" x14ac:dyDescent="0.35">
      <c r="A53">
        <v>3676</v>
      </c>
      <c r="B53" s="3" t="s">
        <v>3673</v>
      </c>
      <c r="C53" s="3" t="s">
        <v>7786</v>
      </c>
      <c r="D53" s="6">
        <v>800</v>
      </c>
      <c r="E53" s="8">
        <v>1030</v>
      </c>
      <c r="F53" t="s">
        <v>8218</v>
      </c>
      <c r="G53" t="s">
        <v>8223</v>
      </c>
      <c r="H53" t="s">
        <v>8245</v>
      </c>
      <c r="I53">
        <v>1410550484</v>
      </c>
      <c r="J53">
        <v>1408995284</v>
      </c>
      <c r="K53" s="14">
        <v>41876.815787037034</v>
      </c>
      <c r="L53" s="14">
        <v>41894.815787037034</v>
      </c>
      <c r="M53" t="b">
        <v>0</v>
      </c>
      <c r="N53">
        <v>16</v>
      </c>
      <c r="O53" t="b">
        <v>1</v>
      </c>
      <c r="P53" t="s">
        <v>8269</v>
      </c>
      <c r="Q53" s="10" t="s">
        <v>8315</v>
      </c>
      <c r="R53" t="s">
        <v>8316</v>
      </c>
      <c r="S53">
        <v>129</v>
      </c>
      <c r="T53">
        <v>64.38</v>
      </c>
    </row>
    <row r="54" spans="1:20" ht="261" x14ac:dyDescent="0.35">
      <c r="A54">
        <v>3726</v>
      </c>
      <c r="B54" s="3" t="s">
        <v>3723</v>
      </c>
      <c r="C54" s="3" t="s">
        <v>7836</v>
      </c>
      <c r="D54" s="6">
        <v>850</v>
      </c>
      <c r="E54" s="8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s="14">
        <v>42462.140868055561</v>
      </c>
      <c r="L54" s="14">
        <v>42489.875</v>
      </c>
      <c r="M54" t="b">
        <v>0</v>
      </c>
      <c r="N54">
        <v>46</v>
      </c>
      <c r="O54" t="b">
        <v>1</v>
      </c>
      <c r="P54" t="s">
        <v>8269</v>
      </c>
      <c r="Q54" s="10" t="s">
        <v>8315</v>
      </c>
      <c r="R54" t="s">
        <v>8316</v>
      </c>
      <c r="S54">
        <v>339</v>
      </c>
      <c r="T54">
        <v>62.59</v>
      </c>
    </row>
    <row r="55" spans="1:20" ht="246.5" x14ac:dyDescent="0.35">
      <c r="A55">
        <v>3580</v>
      </c>
      <c r="B55" s="3" t="s">
        <v>3579</v>
      </c>
      <c r="C55" s="3" t="s">
        <v>7690</v>
      </c>
      <c r="D55" s="6">
        <v>900</v>
      </c>
      <c r="E55" s="8">
        <v>1025</v>
      </c>
      <c r="F55" t="s">
        <v>8218</v>
      </c>
      <c r="G55" t="s">
        <v>8223</v>
      </c>
      <c r="H55" t="s">
        <v>8245</v>
      </c>
      <c r="I55">
        <v>1425185940</v>
      </c>
      <c r="J55">
        <v>1421900022</v>
      </c>
      <c r="K55" s="14">
        <v>42026.176180555558</v>
      </c>
      <c r="L55" s="14">
        <v>42064.207638888889</v>
      </c>
      <c r="M55" t="b">
        <v>0</v>
      </c>
      <c r="N55">
        <v>27</v>
      </c>
      <c r="O55" t="b">
        <v>1</v>
      </c>
      <c r="P55" t="s">
        <v>8269</v>
      </c>
      <c r="Q55" s="10" t="s">
        <v>8315</v>
      </c>
      <c r="R55" t="s">
        <v>8316</v>
      </c>
      <c r="S55">
        <v>114</v>
      </c>
      <c r="T55">
        <v>37.96</v>
      </c>
    </row>
    <row r="56" spans="1:20" ht="290" x14ac:dyDescent="0.35">
      <c r="A56">
        <v>3510</v>
      </c>
      <c r="B56" s="3" t="s">
        <v>3509</v>
      </c>
      <c r="C56" s="3" t="s">
        <v>7620</v>
      </c>
      <c r="D56" s="6">
        <v>900</v>
      </c>
      <c r="E56" s="8">
        <v>905</v>
      </c>
      <c r="F56" t="s">
        <v>8218</v>
      </c>
      <c r="G56" t="s">
        <v>8223</v>
      </c>
      <c r="H56" t="s">
        <v>8245</v>
      </c>
      <c r="I56">
        <v>1404312846</v>
      </c>
      <c r="J56">
        <v>1402584846</v>
      </c>
      <c r="K56" s="14">
        <v>41802.62090277778</v>
      </c>
      <c r="L56" s="14">
        <v>41822.62090277778</v>
      </c>
      <c r="M56" t="b">
        <v>0</v>
      </c>
      <c r="N56">
        <v>15</v>
      </c>
      <c r="O56" t="b">
        <v>1</v>
      </c>
      <c r="P56" t="s">
        <v>8269</v>
      </c>
      <c r="Q56" s="10" t="s">
        <v>8315</v>
      </c>
      <c r="R56" t="s">
        <v>8316</v>
      </c>
      <c r="S56">
        <v>101</v>
      </c>
      <c r="T56">
        <v>60.33</v>
      </c>
    </row>
    <row r="57" spans="1:20" ht="261" x14ac:dyDescent="0.35">
      <c r="A57">
        <v>3565</v>
      </c>
      <c r="B57" s="3" t="s">
        <v>3564</v>
      </c>
      <c r="C57" s="3" t="s">
        <v>7675</v>
      </c>
      <c r="D57" s="6">
        <v>900</v>
      </c>
      <c r="E57" s="8">
        <v>1175</v>
      </c>
      <c r="F57" t="s">
        <v>8218</v>
      </c>
      <c r="G57" t="s">
        <v>8223</v>
      </c>
      <c r="H57" t="s">
        <v>8245</v>
      </c>
      <c r="I57">
        <v>1420048208</v>
      </c>
      <c r="J57">
        <v>1417456208</v>
      </c>
      <c r="K57" s="14">
        <v>41974.743148148147</v>
      </c>
      <c r="L57" s="14">
        <v>42004.743148148147</v>
      </c>
      <c r="M57" t="b">
        <v>0</v>
      </c>
      <c r="N57">
        <v>12</v>
      </c>
      <c r="O57" t="b">
        <v>1</v>
      </c>
      <c r="P57" t="s">
        <v>8269</v>
      </c>
      <c r="Q57" s="10" t="s">
        <v>8315</v>
      </c>
      <c r="R57" t="s">
        <v>8316</v>
      </c>
      <c r="S57">
        <v>131</v>
      </c>
      <c r="T57">
        <v>97.92</v>
      </c>
    </row>
    <row r="58" spans="1:20" ht="275.5" x14ac:dyDescent="0.35">
      <c r="A58">
        <v>3532</v>
      </c>
      <c r="B58" s="3" t="s">
        <v>3531</v>
      </c>
      <c r="C58" s="3" t="s">
        <v>7642</v>
      </c>
      <c r="D58" s="6">
        <v>960</v>
      </c>
      <c r="E58" s="8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s="14">
        <v>41884.599849537037</v>
      </c>
      <c r="L58" s="14">
        <v>41900.165972222225</v>
      </c>
      <c r="M58" t="b">
        <v>0</v>
      </c>
      <c r="N58">
        <v>27</v>
      </c>
      <c r="O58" t="b">
        <v>1</v>
      </c>
      <c r="P58" t="s">
        <v>8269</v>
      </c>
      <c r="Q58" s="10" t="s">
        <v>8315</v>
      </c>
      <c r="R58" t="s">
        <v>8316</v>
      </c>
      <c r="S58">
        <v>119</v>
      </c>
      <c r="T58">
        <v>42.3</v>
      </c>
    </row>
    <row r="59" spans="1:20" ht="246.5" x14ac:dyDescent="0.35">
      <c r="A59">
        <v>3458</v>
      </c>
      <c r="B59" s="3" t="s">
        <v>3457</v>
      </c>
      <c r="C59" s="3" t="s">
        <v>7568</v>
      </c>
      <c r="D59" s="6">
        <v>978</v>
      </c>
      <c r="E59" s="8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s="14">
        <v>42011.202581018515</v>
      </c>
      <c r="L59" s="14">
        <v>42038.185416666667</v>
      </c>
      <c r="M59" t="b">
        <v>0</v>
      </c>
      <c r="N59">
        <v>27</v>
      </c>
      <c r="O59" t="b">
        <v>1</v>
      </c>
      <c r="P59" t="s">
        <v>8269</v>
      </c>
      <c r="Q59" s="10" t="s">
        <v>8315</v>
      </c>
      <c r="R59" t="s">
        <v>8316</v>
      </c>
      <c r="S59">
        <v>124</v>
      </c>
      <c r="T59">
        <v>45.04</v>
      </c>
    </row>
    <row r="60" spans="1:20" ht="290" x14ac:dyDescent="0.35">
      <c r="A60">
        <v>3681</v>
      </c>
      <c r="B60" s="3" t="s">
        <v>3678</v>
      </c>
      <c r="C60" s="3" t="s">
        <v>7791</v>
      </c>
      <c r="D60" s="6">
        <v>1000</v>
      </c>
      <c r="E60" s="8">
        <v>1119</v>
      </c>
      <c r="F60" t="s">
        <v>8218</v>
      </c>
      <c r="G60" t="s">
        <v>8223</v>
      </c>
      <c r="H60" t="s">
        <v>8245</v>
      </c>
      <c r="I60">
        <v>1452872290</v>
      </c>
      <c r="J60">
        <v>1452008290</v>
      </c>
      <c r="K60" s="14">
        <v>42374.651504629626</v>
      </c>
      <c r="L60" s="14">
        <v>42384.651504629626</v>
      </c>
      <c r="M60" t="b">
        <v>0</v>
      </c>
      <c r="N60">
        <v>18</v>
      </c>
      <c r="O60" t="b">
        <v>1</v>
      </c>
      <c r="P60" t="s">
        <v>8269</v>
      </c>
      <c r="Q60" s="10" t="s">
        <v>8315</v>
      </c>
      <c r="R60" t="s">
        <v>8316</v>
      </c>
      <c r="S60">
        <v>112</v>
      </c>
      <c r="T60">
        <v>62.17</v>
      </c>
    </row>
    <row r="61" spans="1:20" ht="246.5" x14ac:dyDescent="0.35">
      <c r="A61">
        <v>3490</v>
      </c>
      <c r="B61" s="3" t="s">
        <v>3489</v>
      </c>
      <c r="C61" s="3" t="s">
        <v>7600</v>
      </c>
      <c r="D61" s="6">
        <v>1000</v>
      </c>
      <c r="E61" s="8">
        <v>1275</v>
      </c>
      <c r="F61" t="s">
        <v>8218</v>
      </c>
      <c r="G61" t="s">
        <v>8223</v>
      </c>
      <c r="H61" t="s">
        <v>8245</v>
      </c>
      <c r="I61">
        <v>1460574924</v>
      </c>
      <c r="J61">
        <v>1457982924</v>
      </c>
      <c r="K61" s="14">
        <v>42443.802361111113</v>
      </c>
      <c r="L61" s="14">
        <v>42473.802361111113</v>
      </c>
      <c r="M61" t="b">
        <v>0</v>
      </c>
      <c r="N61">
        <v>27</v>
      </c>
      <c r="O61" t="b">
        <v>1</v>
      </c>
      <c r="P61" t="s">
        <v>8269</v>
      </c>
      <c r="Q61" s="10" t="s">
        <v>8315</v>
      </c>
      <c r="R61" t="s">
        <v>8316</v>
      </c>
      <c r="S61">
        <v>128</v>
      </c>
      <c r="T61">
        <v>47.22</v>
      </c>
    </row>
    <row r="62" spans="1:20" ht="188.5" x14ac:dyDescent="0.35">
      <c r="A62">
        <v>3819</v>
      </c>
      <c r="B62" s="3" t="s">
        <v>3816</v>
      </c>
      <c r="C62" s="3" t="s">
        <v>7817</v>
      </c>
      <c r="D62" s="6">
        <v>1000</v>
      </c>
      <c r="E62" s="8">
        <v>1064</v>
      </c>
      <c r="F62" t="s">
        <v>8218</v>
      </c>
      <c r="G62" t="s">
        <v>8223</v>
      </c>
      <c r="H62" t="s">
        <v>8245</v>
      </c>
      <c r="I62">
        <v>1437166920</v>
      </c>
      <c r="J62">
        <v>1435554104</v>
      </c>
      <c r="K62" s="14">
        <v>42184.209537037037</v>
      </c>
      <c r="L62" s="14">
        <v>42202.876388888893</v>
      </c>
      <c r="M62" t="b">
        <v>0</v>
      </c>
      <c r="N62">
        <v>26</v>
      </c>
      <c r="O62" t="b">
        <v>1</v>
      </c>
      <c r="P62" t="s">
        <v>8269</v>
      </c>
      <c r="Q62" s="10" t="s">
        <v>8315</v>
      </c>
      <c r="R62" t="s">
        <v>8316</v>
      </c>
      <c r="S62">
        <v>106</v>
      </c>
      <c r="T62">
        <v>40.92</v>
      </c>
    </row>
    <row r="63" spans="1:20" ht="188.5" x14ac:dyDescent="0.35">
      <c r="A63">
        <v>3707</v>
      </c>
      <c r="B63" s="3" t="s">
        <v>3704</v>
      </c>
      <c r="C63" s="3" t="s">
        <v>7817</v>
      </c>
      <c r="D63" s="6">
        <v>1000</v>
      </c>
      <c r="E63" s="8">
        <v>1860</v>
      </c>
      <c r="F63" t="s">
        <v>8218</v>
      </c>
      <c r="G63" t="s">
        <v>8223</v>
      </c>
      <c r="H63" t="s">
        <v>8245</v>
      </c>
      <c r="I63">
        <v>1469165160</v>
      </c>
      <c r="J63">
        <v>1467335378</v>
      </c>
      <c r="K63" s="14">
        <v>42552.048356481479</v>
      </c>
      <c r="L63" s="14">
        <v>42573.226388888885</v>
      </c>
      <c r="M63" t="b">
        <v>0</v>
      </c>
      <c r="N63">
        <v>23</v>
      </c>
      <c r="O63" t="b">
        <v>1</v>
      </c>
      <c r="P63" t="s">
        <v>8269</v>
      </c>
      <c r="Q63" s="10" t="s">
        <v>8315</v>
      </c>
      <c r="R63" t="s">
        <v>8316</v>
      </c>
      <c r="S63">
        <v>186</v>
      </c>
      <c r="T63">
        <v>80.87</v>
      </c>
    </row>
    <row r="64" spans="1:20" ht="232" x14ac:dyDescent="0.35">
      <c r="A64">
        <v>3372</v>
      </c>
      <c r="B64" s="3" t="s">
        <v>3371</v>
      </c>
      <c r="C64" s="3" t="s">
        <v>7482</v>
      </c>
      <c r="D64" s="6">
        <v>1000</v>
      </c>
      <c r="E64" s="8">
        <v>1035</v>
      </c>
      <c r="F64" t="s">
        <v>8218</v>
      </c>
      <c r="G64" t="s">
        <v>8223</v>
      </c>
      <c r="H64" t="s">
        <v>8245</v>
      </c>
      <c r="I64">
        <v>1408942740</v>
      </c>
      <c r="J64">
        <v>1407157756</v>
      </c>
      <c r="K64" s="14">
        <v>41855.548101851848</v>
      </c>
      <c r="L64" s="14">
        <v>41876.207638888889</v>
      </c>
      <c r="M64" t="b">
        <v>0</v>
      </c>
      <c r="N64">
        <v>27</v>
      </c>
      <c r="O64" t="b">
        <v>1</v>
      </c>
      <c r="P64" t="s">
        <v>8269</v>
      </c>
      <c r="Q64" s="10" t="s">
        <v>8315</v>
      </c>
      <c r="R64" t="s">
        <v>8316</v>
      </c>
      <c r="S64">
        <v>104</v>
      </c>
      <c r="T64">
        <v>38.33</v>
      </c>
    </row>
    <row r="65" spans="1:20" ht="145" x14ac:dyDescent="0.35">
      <c r="A65">
        <v>3692</v>
      </c>
      <c r="B65" s="3" t="s">
        <v>3689</v>
      </c>
      <c r="C65" s="3" t="s">
        <v>7802</v>
      </c>
      <c r="D65" s="6">
        <v>1000</v>
      </c>
      <c r="E65" s="8">
        <v>1260</v>
      </c>
      <c r="F65" t="s">
        <v>8218</v>
      </c>
      <c r="G65" t="s">
        <v>8223</v>
      </c>
      <c r="H65" t="s">
        <v>8245</v>
      </c>
      <c r="I65">
        <v>1411084800</v>
      </c>
      <c r="J65">
        <v>1410304179</v>
      </c>
      <c r="K65" s="14">
        <v>41891.96503472222</v>
      </c>
      <c r="L65" s="14">
        <v>41901</v>
      </c>
      <c r="M65" t="b">
        <v>0</v>
      </c>
      <c r="N65">
        <v>17</v>
      </c>
      <c r="O65" t="b">
        <v>1</v>
      </c>
      <c r="P65" t="s">
        <v>8269</v>
      </c>
      <c r="Q65" s="10" t="s">
        <v>8315</v>
      </c>
      <c r="R65" t="s">
        <v>8316</v>
      </c>
      <c r="S65">
        <v>126</v>
      </c>
      <c r="T65">
        <v>74.12</v>
      </c>
    </row>
    <row r="66" spans="1:20" ht="174" x14ac:dyDescent="0.35">
      <c r="A66">
        <v>2782</v>
      </c>
      <c r="B66" s="3" t="s">
        <v>2782</v>
      </c>
      <c r="C66" s="3" t="s">
        <v>6892</v>
      </c>
      <c r="D66" s="6">
        <v>1000</v>
      </c>
      <c r="E66" s="8">
        <v>1200</v>
      </c>
      <c r="F66" t="s">
        <v>8218</v>
      </c>
      <c r="G66" t="s">
        <v>8223</v>
      </c>
      <c r="H66" t="s">
        <v>8245</v>
      </c>
      <c r="I66">
        <v>1424149140</v>
      </c>
      <c r="J66">
        <v>1421964718</v>
      </c>
      <c r="K66" s="14">
        <v>42026.924976851849</v>
      </c>
      <c r="L66" s="14">
        <v>42052.207638888889</v>
      </c>
      <c r="M66" t="b">
        <v>0</v>
      </c>
      <c r="N66">
        <v>18</v>
      </c>
      <c r="O66" t="b">
        <v>1</v>
      </c>
      <c r="P66" t="s">
        <v>8269</v>
      </c>
      <c r="Q66" s="10" t="s">
        <v>8315</v>
      </c>
      <c r="R66" t="s">
        <v>8316</v>
      </c>
      <c r="S66">
        <v>120</v>
      </c>
      <c r="T66">
        <v>66.67</v>
      </c>
    </row>
    <row r="67" spans="1:20" ht="217.5" x14ac:dyDescent="0.35">
      <c r="A67">
        <v>3598</v>
      </c>
      <c r="B67" s="3" t="s">
        <v>3597</v>
      </c>
      <c r="C67" s="3" t="s">
        <v>7708</v>
      </c>
      <c r="D67" s="6">
        <v>1000</v>
      </c>
      <c r="E67" s="8">
        <v>1101</v>
      </c>
      <c r="F67" t="s">
        <v>8218</v>
      </c>
      <c r="G67" t="s">
        <v>8223</v>
      </c>
      <c r="H67" t="s">
        <v>8245</v>
      </c>
      <c r="I67">
        <v>1409720340</v>
      </c>
      <c r="J67">
        <v>1408129822</v>
      </c>
      <c r="K67" s="14">
        <v>41866.79886574074</v>
      </c>
      <c r="L67" s="14">
        <v>41885.207638888889</v>
      </c>
      <c r="M67" t="b">
        <v>0</v>
      </c>
      <c r="N67">
        <v>27</v>
      </c>
      <c r="O67" t="b">
        <v>1</v>
      </c>
      <c r="P67" t="s">
        <v>8269</v>
      </c>
      <c r="Q67" s="10" t="s">
        <v>8315</v>
      </c>
      <c r="R67" t="s">
        <v>8316</v>
      </c>
      <c r="S67">
        <v>110</v>
      </c>
      <c r="T67">
        <v>40.78</v>
      </c>
    </row>
    <row r="68" spans="1:20" ht="246.5" x14ac:dyDescent="0.35">
      <c r="A68">
        <v>2962</v>
      </c>
      <c r="B68" s="3" t="s">
        <v>2962</v>
      </c>
      <c r="C68" s="3" t="s">
        <v>7072</v>
      </c>
      <c r="D68" s="6">
        <v>1000</v>
      </c>
      <c r="E68" s="8">
        <v>1218</v>
      </c>
      <c r="F68" t="s">
        <v>8218</v>
      </c>
      <c r="G68" t="s">
        <v>8223</v>
      </c>
      <c r="H68" t="s">
        <v>8245</v>
      </c>
      <c r="I68">
        <v>1425193140</v>
      </c>
      <c r="J68">
        <v>1422769906</v>
      </c>
      <c r="K68" s="14">
        <v>42036.24428240741</v>
      </c>
      <c r="L68" s="14">
        <v>42064.290972222225</v>
      </c>
      <c r="M68" t="b">
        <v>0</v>
      </c>
      <c r="N68">
        <v>20</v>
      </c>
      <c r="O68" t="b">
        <v>1</v>
      </c>
      <c r="P68" t="s">
        <v>8269</v>
      </c>
      <c r="Q68" s="10" t="s">
        <v>8315</v>
      </c>
      <c r="R68" t="s">
        <v>8316</v>
      </c>
      <c r="S68">
        <v>122</v>
      </c>
      <c r="T68">
        <v>60.9</v>
      </c>
    </row>
    <row r="69" spans="1:20" ht="217.5" x14ac:dyDescent="0.35">
      <c r="A69">
        <v>3232</v>
      </c>
      <c r="B69" s="3" t="s">
        <v>3232</v>
      </c>
      <c r="C69" s="3" t="s">
        <v>7342</v>
      </c>
      <c r="D69" s="6">
        <v>1000</v>
      </c>
      <c r="E69" s="8">
        <v>1312</v>
      </c>
      <c r="F69" t="s">
        <v>8218</v>
      </c>
      <c r="G69" t="s">
        <v>8223</v>
      </c>
      <c r="H69" t="s">
        <v>8245</v>
      </c>
      <c r="I69">
        <v>1462334340</v>
      </c>
      <c r="J69">
        <v>1459711917</v>
      </c>
      <c r="K69" s="14">
        <v>42463.81385416667</v>
      </c>
      <c r="L69" s="14">
        <v>42494.165972222225</v>
      </c>
      <c r="M69" t="b">
        <v>1</v>
      </c>
      <c r="N69">
        <v>26</v>
      </c>
      <c r="O69" t="b">
        <v>1</v>
      </c>
      <c r="P69" t="s">
        <v>8269</v>
      </c>
      <c r="Q69" s="10" t="s">
        <v>8315</v>
      </c>
      <c r="R69" t="s">
        <v>8316</v>
      </c>
      <c r="S69">
        <v>131</v>
      </c>
      <c r="T69">
        <v>50.46</v>
      </c>
    </row>
    <row r="70" spans="1:20" ht="246.5" x14ac:dyDescent="0.35">
      <c r="A70">
        <v>3668</v>
      </c>
      <c r="B70" s="3" t="s">
        <v>3665</v>
      </c>
      <c r="C70" s="3" t="s">
        <v>7778</v>
      </c>
      <c r="D70" s="6">
        <v>1000</v>
      </c>
      <c r="E70" s="8">
        <v>1035</v>
      </c>
      <c r="F70" t="s">
        <v>8218</v>
      </c>
      <c r="G70" t="s">
        <v>8223</v>
      </c>
      <c r="H70" t="s">
        <v>8245</v>
      </c>
      <c r="I70">
        <v>1437676380</v>
      </c>
      <c r="J70">
        <v>1435670452</v>
      </c>
      <c r="K70" s="14">
        <v>42185.556157407409</v>
      </c>
      <c r="L70" s="14">
        <v>42208.772916666669</v>
      </c>
      <c r="M70" t="b">
        <v>0</v>
      </c>
      <c r="N70">
        <v>28</v>
      </c>
      <c r="O70" t="b">
        <v>1</v>
      </c>
      <c r="P70" t="s">
        <v>8269</v>
      </c>
      <c r="Q70" s="10" t="s">
        <v>8315</v>
      </c>
      <c r="R70" t="s">
        <v>8316</v>
      </c>
      <c r="S70">
        <v>104</v>
      </c>
      <c r="T70">
        <v>36.96</v>
      </c>
    </row>
    <row r="71" spans="1:20" ht="246.5" x14ac:dyDescent="0.35">
      <c r="A71">
        <v>3349</v>
      </c>
      <c r="B71" s="3" t="s">
        <v>3348</v>
      </c>
      <c r="C71" s="3" t="s">
        <v>7459</v>
      </c>
      <c r="D71" s="6">
        <v>1000</v>
      </c>
      <c r="E71" s="8">
        <v>1534</v>
      </c>
      <c r="F71" t="s">
        <v>8218</v>
      </c>
      <c r="G71" t="s">
        <v>8223</v>
      </c>
      <c r="H71" t="s">
        <v>8245</v>
      </c>
      <c r="I71">
        <v>1465837200</v>
      </c>
      <c r="J71">
        <v>1463971172</v>
      </c>
      <c r="K71" s="14">
        <v>42513.110787037032</v>
      </c>
      <c r="L71" s="14">
        <v>42534.708333333328</v>
      </c>
      <c r="M71" t="b">
        <v>0</v>
      </c>
      <c r="N71">
        <v>14</v>
      </c>
      <c r="O71" t="b">
        <v>1</v>
      </c>
      <c r="P71" t="s">
        <v>8269</v>
      </c>
      <c r="Q71" s="10" t="s">
        <v>8315</v>
      </c>
      <c r="R71" t="s">
        <v>8316</v>
      </c>
      <c r="S71">
        <v>153</v>
      </c>
      <c r="T71">
        <v>109.57</v>
      </c>
    </row>
    <row r="72" spans="1:20" ht="246.5" x14ac:dyDescent="0.35">
      <c r="A72">
        <v>3452</v>
      </c>
      <c r="B72" s="3" t="s">
        <v>3451</v>
      </c>
      <c r="C72" s="3" t="s">
        <v>7562</v>
      </c>
      <c r="D72" s="6">
        <v>1000</v>
      </c>
      <c r="E72" s="8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s="14">
        <v>41820.639189814814</v>
      </c>
      <c r="L72" s="14">
        <v>41843.165972222225</v>
      </c>
      <c r="M72" t="b">
        <v>0</v>
      </c>
      <c r="N72">
        <v>37</v>
      </c>
      <c r="O72" t="b">
        <v>1</v>
      </c>
      <c r="P72" t="s">
        <v>8269</v>
      </c>
      <c r="Q72" s="10" t="s">
        <v>8315</v>
      </c>
      <c r="R72" t="s">
        <v>8316</v>
      </c>
      <c r="S72">
        <v>153</v>
      </c>
      <c r="T72">
        <v>41.41</v>
      </c>
    </row>
    <row r="73" spans="1:20" ht="275.5" x14ac:dyDescent="0.35">
      <c r="A73">
        <v>2787</v>
      </c>
      <c r="B73" s="3" t="s">
        <v>2787</v>
      </c>
      <c r="C73" s="3" t="s">
        <v>6897</v>
      </c>
      <c r="D73" s="6">
        <v>1000</v>
      </c>
      <c r="E73" s="8">
        <v>1197</v>
      </c>
      <c r="F73" t="s">
        <v>8218</v>
      </c>
      <c r="G73" t="s">
        <v>8223</v>
      </c>
      <c r="H73" t="s">
        <v>8245</v>
      </c>
      <c r="I73">
        <v>1405658752</v>
      </c>
      <c r="J73">
        <v>1403066752</v>
      </c>
      <c r="K73" s="14">
        <v>41808.198518518519</v>
      </c>
      <c r="L73" s="14">
        <v>41838.198518518519</v>
      </c>
      <c r="M73" t="b">
        <v>0</v>
      </c>
      <c r="N73">
        <v>38</v>
      </c>
      <c r="O73" t="b">
        <v>1</v>
      </c>
      <c r="P73" t="s">
        <v>8269</v>
      </c>
      <c r="Q73" s="10" t="s">
        <v>8315</v>
      </c>
      <c r="R73" t="s">
        <v>8316</v>
      </c>
      <c r="S73">
        <v>120</v>
      </c>
      <c r="T73">
        <v>31.5</v>
      </c>
    </row>
    <row r="74" spans="1:20" ht="217.5" x14ac:dyDescent="0.35">
      <c r="A74">
        <v>3368</v>
      </c>
      <c r="B74" s="3" t="s">
        <v>3367</v>
      </c>
      <c r="C74" s="3" t="s">
        <v>7478</v>
      </c>
      <c r="D74" s="6">
        <v>1000</v>
      </c>
      <c r="E74" s="8">
        <v>1046</v>
      </c>
      <c r="F74" t="s">
        <v>8218</v>
      </c>
      <c r="G74" t="s">
        <v>8223</v>
      </c>
      <c r="H74" t="s">
        <v>8245</v>
      </c>
      <c r="I74">
        <v>1420088400</v>
      </c>
      <c r="J74">
        <v>1416977259</v>
      </c>
      <c r="K74" s="14">
        <v>41969.199756944443</v>
      </c>
      <c r="L74" s="14">
        <v>42005.208333333328</v>
      </c>
      <c r="M74" t="b">
        <v>0</v>
      </c>
      <c r="N74">
        <v>23</v>
      </c>
      <c r="O74" t="b">
        <v>1</v>
      </c>
      <c r="P74" t="s">
        <v>8269</v>
      </c>
      <c r="Q74" s="10" t="s">
        <v>8315</v>
      </c>
      <c r="R74" t="s">
        <v>8316</v>
      </c>
      <c r="S74">
        <v>105</v>
      </c>
      <c r="T74">
        <v>45.48</v>
      </c>
    </row>
    <row r="75" spans="1:20" ht="275.5" x14ac:dyDescent="0.35">
      <c r="A75">
        <v>3443</v>
      </c>
      <c r="B75" s="3" t="s">
        <v>3442</v>
      </c>
      <c r="C75" s="3" t="s">
        <v>7553</v>
      </c>
      <c r="D75" s="6">
        <v>1000</v>
      </c>
      <c r="E75" s="8">
        <v>1855</v>
      </c>
      <c r="F75" t="s">
        <v>8218</v>
      </c>
      <c r="G75" t="s">
        <v>8223</v>
      </c>
      <c r="H75" t="s">
        <v>8245</v>
      </c>
      <c r="I75">
        <v>1410266146</v>
      </c>
      <c r="J75">
        <v>1407674146</v>
      </c>
      <c r="K75" s="14">
        <v>41861.524837962963</v>
      </c>
      <c r="L75" s="14">
        <v>41891.524837962963</v>
      </c>
      <c r="M75" t="b">
        <v>0</v>
      </c>
      <c r="N75">
        <v>45</v>
      </c>
      <c r="O75" t="b">
        <v>1</v>
      </c>
      <c r="P75" t="s">
        <v>8269</v>
      </c>
      <c r="Q75" s="10" t="s">
        <v>8315</v>
      </c>
      <c r="R75" t="s">
        <v>8316</v>
      </c>
      <c r="S75">
        <v>186</v>
      </c>
      <c r="T75">
        <v>41.22</v>
      </c>
    </row>
    <row r="76" spans="1:20" ht="232" x14ac:dyDescent="0.35">
      <c r="A76">
        <v>3582</v>
      </c>
      <c r="B76" s="3" t="s">
        <v>3581</v>
      </c>
      <c r="C76" s="3" t="s">
        <v>7692</v>
      </c>
      <c r="D76" s="6">
        <v>1000</v>
      </c>
      <c r="E76" s="8">
        <v>2870</v>
      </c>
      <c r="F76" t="s">
        <v>8218</v>
      </c>
      <c r="G76" t="s">
        <v>8223</v>
      </c>
      <c r="H76" t="s">
        <v>8245</v>
      </c>
      <c r="I76">
        <v>1459822682</v>
      </c>
      <c r="J76">
        <v>1458613082</v>
      </c>
      <c r="K76" s="14">
        <v>42451.095856481479</v>
      </c>
      <c r="L76" s="14">
        <v>42465.095856481479</v>
      </c>
      <c r="M76" t="b">
        <v>0</v>
      </c>
      <c r="N76">
        <v>49</v>
      </c>
      <c r="O76" t="b">
        <v>1</v>
      </c>
      <c r="P76" t="s">
        <v>8269</v>
      </c>
      <c r="Q76" s="10" t="s">
        <v>8315</v>
      </c>
      <c r="R76" t="s">
        <v>8316</v>
      </c>
      <c r="S76">
        <v>287</v>
      </c>
      <c r="T76">
        <v>58.57</v>
      </c>
    </row>
    <row r="77" spans="1:20" ht="174" x14ac:dyDescent="0.35">
      <c r="A77">
        <v>3622</v>
      </c>
      <c r="B77" s="3" t="s">
        <v>3620</v>
      </c>
      <c r="C77" s="3" t="s">
        <v>7732</v>
      </c>
      <c r="D77" s="6">
        <v>1000</v>
      </c>
      <c r="E77" s="8">
        <v>1000.99</v>
      </c>
      <c r="F77" t="s">
        <v>8218</v>
      </c>
      <c r="G77" t="s">
        <v>8223</v>
      </c>
      <c r="H77" t="s">
        <v>8245</v>
      </c>
      <c r="I77">
        <v>1411874580</v>
      </c>
      <c r="J77">
        <v>1409030371</v>
      </c>
      <c r="K77" s="14">
        <v>41877.221886574072</v>
      </c>
      <c r="L77" s="14">
        <v>41910.140972222223</v>
      </c>
      <c r="M77" t="b">
        <v>0</v>
      </c>
      <c r="N77">
        <v>21</v>
      </c>
      <c r="O77" t="b">
        <v>1</v>
      </c>
      <c r="P77" t="s">
        <v>8269</v>
      </c>
      <c r="Q77" s="10" t="s">
        <v>8315</v>
      </c>
      <c r="R77" t="s">
        <v>8316</v>
      </c>
      <c r="S77">
        <v>100</v>
      </c>
      <c r="T77">
        <v>47.67</v>
      </c>
    </row>
    <row r="78" spans="1:20" ht="261" x14ac:dyDescent="0.35">
      <c r="A78">
        <v>3504</v>
      </c>
      <c r="B78" s="3" t="s">
        <v>3503</v>
      </c>
      <c r="C78" s="3" t="s">
        <v>7614</v>
      </c>
      <c r="D78" s="6">
        <v>1000</v>
      </c>
      <c r="E78" s="8">
        <v>1000</v>
      </c>
      <c r="F78" t="s">
        <v>8218</v>
      </c>
      <c r="G78" t="s">
        <v>8223</v>
      </c>
      <c r="H78" t="s">
        <v>8245</v>
      </c>
      <c r="I78">
        <v>1447959491</v>
      </c>
      <c r="J78">
        <v>1445363891</v>
      </c>
      <c r="K78" s="14">
        <v>42297.748738425929</v>
      </c>
      <c r="L78" s="14">
        <v>42327.790405092594</v>
      </c>
      <c r="M78" t="b">
        <v>0</v>
      </c>
      <c r="N78">
        <v>8</v>
      </c>
      <c r="O78" t="b">
        <v>1</v>
      </c>
      <c r="P78" t="s">
        <v>8269</v>
      </c>
      <c r="Q78" s="10" t="s">
        <v>8315</v>
      </c>
      <c r="R78" t="s">
        <v>8316</v>
      </c>
      <c r="S78">
        <v>100</v>
      </c>
      <c r="T78">
        <v>125</v>
      </c>
    </row>
    <row r="79" spans="1:20" ht="232" x14ac:dyDescent="0.35">
      <c r="A79">
        <v>3231</v>
      </c>
      <c r="B79" s="3" t="s">
        <v>3231</v>
      </c>
      <c r="C79" s="3" t="s">
        <v>7341</v>
      </c>
      <c r="D79" s="6">
        <v>1000</v>
      </c>
      <c r="E79" s="8">
        <v>1610</v>
      </c>
      <c r="F79" t="s">
        <v>8218</v>
      </c>
      <c r="G79" t="s">
        <v>8223</v>
      </c>
      <c r="H79" t="s">
        <v>8245</v>
      </c>
      <c r="I79">
        <v>1460846347</v>
      </c>
      <c r="J79">
        <v>1458254347</v>
      </c>
      <c r="K79" s="14">
        <v>42446.943831018521</v>
      </c>
      <c r="L79" s="14">
        <v>42476.943831018521</v>
      </c>
      <c r="M79" t="b">
        <v>0</v>
      </c>
      <c r="N79">
        <v>28</v>
      </c>
      <c r="O79" t="b">
        <v>1</v>
      </c>
      <c r="P79" t="s">
        <v>8269</v>
      </c>
      <c r="Q79" s="10" t="s">
        <v>8315</v>
      </c>
      <c r="R79" t="s">
        <v>8316</v>
      </c>
      <c r="S79">
        <v>161</v>
      </c>
      <c r="T79">
        <v>57.5</v>
      </c>
    </row>
    <row r="80" spans="1:20" ht="261" x14ac:dyDescent="0.35">
      <c r="A80">
        <v>3568</v>
      </c>
      <c r="B80" s="3" t="s">
        <v>3567</v>
      </c>
      <c r="C80" s="3" t="s">
        <v>7678</v>
      </c>
      <c r="D80" s="6">
        <v>1000</v>
      </c>
      <c r="E80" s="8">
        <v>1110</v>
      </c>
      <c r="F80" t="s">
        <v>8218</v>
      </c>
      <c r="G80" t="s">
        <v>8223</v>
      </c>
      <c r="H80" t="s">
        <v>8245</v>
      </c>
      <c r="I80">
        <v>1410975994</v>
      </c>
      <c r="J80">
        <v>1408383994</v>
      </c>
      <c r="K80" s="14">
        <v>41869.740671296298</v>
      </c>
      <c r="L80" s="14">
        <v>41899.740671296298</v>
      </c>
      <c r="M80" t="b">
        <v>0</v>
      </c>
      <c r="N80">
        <v>19</v>
      </c>
      <c r="O80" t="b">
        <v>1</v>
      </c>
      <c r="P80" t="s">
        <v>8269</v>
      </c>
      <c r="Q80" s="10" t="s">
        <v>8315</v>
      </c>
      <c r="R80" t="s">
        <v>8316</v>
      </c>
      <c r="S80">
        <v>111</v>
      </c>
      <c r="T80">
        <v>58.42</v>
      </c>
    </row>
    <row r="81" spans="1:20" ht="261" x14ac:dyDescent="0.35">
      <c r="A81">
        <v>3500</v>
      </c>
      <c r="B81" s="3" t="s">
        <v>3499</v>
      </c>
      <c r="C81" s="3" t="s">
        <v>7610</v>
      </c>
      <c r="D81" s="6">
        <v>1000</v>
      </c>
      <c r="E81" s="8">
        <v>1063</v>
      </c>
      <c r="F81" t="s">
        <v>8218</v>
      </c>
      <c r="G81" t="s">
        <v>8223</v>
      </c>
      <c r="H81" t="s">
        <v>8245</v>
      </c>
      <c r="I81">
        <v>1457326740</v>
      </c>
      <c r="J81">
        <v>1455919438</v>
      </c>
      <c r="K81" s="14">
        <v>42419.91942129629</v>
      </c>
      <c r="L81" s="14">
        <v>42436.207638888889</v>
      </c>
      <c r="M81" t="b">
        <v>0</v>
      </c>
      <c r="N81">
        <v>42</v>
      </c>
      <c r="O81" t="b">
        <v>1</v>
      </c>
      <c r="P81" t="s">
        <v>8269</v>
      </c>
      <c r="Q81" s="10" t="s">
        <v>8315</v>
      </c>
      <c r="R81" t="s">
        <v>8316</v>
      </c>
      <c r="S81">
        <v>106</v>
      </c>
      <c r="T81">
        <v>25.31</v>
      </c>
    </row>
    <row r="82" spans="1:20" ht="101.5" x14ac:dyDescent="0.35">
      <c r="A82">
        <v>3531</v>
      </c>
      <c r="B82" s="3" t="s">
        <v>3530</v>
      </c>
      <c r="C82" s="3" t="s">
        <v>7641</v>
      </c>
      <c r="D82" s="6">
        <v>1000</v>
      </c>
      <c r="E82" s="8">
        <v>1280</v>
      </c>
      <c r="F82" t="s">
        <v>8218</v>
      </c>
      <c r="G82" t="s">
        <v>8223</v>
      </c>
      <c r="H82" t="s">
        <v>8245</v>
      </c>
      <c r="I82">
        <v>1467301334</v>
      </c>
      <c r="J82">
        <v>1464709334</v>
      </c>
      <c r="K82" s="14">
        <v>42521.654328703706</v>
      </c>
      <c r="L82" s="14">
        <v>42551.654328703706</v>
      </c>
      <c r="M82" t="b">
        <v>0</v>
      </c>
      <c r="N82">
        <v>26</v>
      </c>
      <c r="O82" t="b">
        <v>1</v>
      </c>
      <c r="P82" t="s">
        <v>8269</v>
      </c>
      <c r="Q82" s="10" t="s">
        <v>8315</v>
      </c>
      <c r="R82" t="s">
        <v>8316</v>
      </c>
      <c r="S82">
        <v>128</v>
      </c>
      <c r="T82">
        <v>49.23</v>
      </c>
    </row>
    <row r="83" spans="1:20" ht="246.5" x14ac:dyDescent="0.35">
      <c r="A83">
        <v>3307</v>
      </c>
      <c r="B83" s="3" t="s">
        <v>3307</v>
      </c>
      <c r="C83" s="3" t="s">
        <v>7417</v>
      </c>
      <c r="D83" s="6">
        <v>1000</v>
      </c>
      <c r="E83" s="8">
        <v>1066.8</v>
      </c>
      <c r="F83" t="s">
        <v>8218</v>
      </c>
      <c r="G83" t="s">
        <v>8223</v>
      </c>
      <c r="H83" t="s">
        <v>8245</v>
      </c>
      <c r="I83">
        <v>1463275339</v>
      </c>
      <c r="J83">
        <v>1460683339</v>
      </c>
      <c r="K83" s="14">
        <v>42475.057164351849</v>
      </c>
      <c r="L83" s="14">
        <v>42505.057164351849</v>
      </c>
      <c r="M83" t="b">
        <v>0</v>
      </c>
      <c r="N83">
        <v>20</v>
      </c>
      <c r="O83" t="b">
        <v>1</v>
      </c>
      <c r="P83" t="s">
        <v>8269</v>
      </c>
      <c r="Q83" s="10" t="s">
        <v>8315</v>
      </c>
      <c r="R83" t="s">
        <v>8316</v>
      </c>
      <c r="S83">
        <v>107</v>
      </c>
      <c r="T83">
        <v>53.34</v>
      </c>
    </row>
    <row r="84" spans="1:20" ht="145" x14ac:dyDescent="0.35">
      <c r="A84">
        <v>3447</v>
      </c>
      <c r="B84" s="3" t="s">
        <v>3446</v>
      </c>
      <c r="C84" s="3" t="s">
        <v>7557</v>
      </c>
      <c r="D84" s="6">
        <v>1000</v>
      </c>
      <c r="E84" s="8">
        <v>1078</v>
      </c>
      <c r="F84" t="s">
        <v>8218</v>
      </c>
      <c r="G84" t="s">
        <v>8223</v>
      </c>
      <c r="H84" t="s">
        <v>8245</v>
      </c>
      <c r="I84">
        <v>1458332412</v>
      </c>
      <c r="J84">
        <v>1454448012</v>
      </c>
      <c r="K84" s="14">
        <v>42402.889027777783</v>
      </c>
      <c r="L84" s="14">
        <v>42447.847361111111</v>
      </c>
      <c r="M84" t="b">
        <v>0</v>
      </c>
      <c r="N84">
        <v>14</v>
      </c>
      <c r="O84" t="b">
        <v>1</v>
      </c>
      <c r="P84" t="s">
        <v>8269</v>
      </c>
      <c r="Q84" s="10" t="s">
        <v>8315</v>
      </c>
      <c r="R84" t="s">
        <v>8316</v>
      </c>
      <c r="S84">
        <v>108</v>
      </c>
      <c r="T84">
        <v>77</v>
      </c>
    </row>
    <row r="85" spans="1:20" ht="261" x14ac:dyDescent="0.35">
      <c r="A85">
        <v>3435</v>
      </c>
      <c r="B85" s="3" t="s">
        <v>3434</v>
      </c>
      <c r="C85" s="3" t="s">
        <v>7545</v>
      </c>
      <c r="D85" s="6">
        <v>1000</v>
      </c>
      <c r="E85" s="8">
        <v>1120</v>
      </c>
      <c r="F85" t="s">
        <v>8218</v>
      </c>
      <c r="G85" t="s">
        <v>8223</v>
      </c>
      <c r="H85" t="s">
        <v>8245</v>
      </c>
      <c r="I85">
        <v>1470538800</v>
      </c>
      <c r="J85">
        <v>1469112493</v>
      </c>
      <c r="K85" s="14">
        <v>42572.61681712963</v>
      </c>
      <c r="L85" s="14">
        <v>42589.125</v>
      </c>
      <c r="M85" t="b">
        <v>0</v>
      </c>
      <c r="N85">
        <v>19</v>
      </c>
      <c r="O85" t="b">
        <v>1</v>
      </c>
      <c r="P85" t="s">
        <v>8269</v>
      </c>
      <c r="Q85" s="10" t="s">
        <v>8315</v>
      </c>
      <c r="R85" t="s">
        <v>8316</v>
      </c>
      <c r="S85">
        <v>112</v>
      </c>
      <c r="T85">
        <v>58.95</v>
      </c>
    </row>
    <row r="86" spans="1:20" ht="246.5" x14ac:dyDescent="0.35">
      <c r="A86">
        <v>3619</v>
      </c>
      <c r="B86" s="3" t="s">
        <v>3617</v>
      </c>
      <c r="C86" s="3" t="s">
        <v>7729</v>
      </c>
      <c r="D86" s="6">
        <v>1000</v>
      </c>
      <c r="E86" s="8">
        <v>1130</v>
      </c>
      <c r="F86" t="s">
        <v>8218</v>
      </c>
      <c r="G86" t="s">
        <v>8223</v>
      </c>
      <c r="H86" t="s">
        <v>8245</v>
      </c>
      <c r="I86">
        <v>1479592800</v>
      </c>
      <c r="J86">
        <v>1476760226</v>
      </c>
      <c r="K86" s="14">
        <v>42661.132245370376</v>
      </c>
      <c r="L86" s="14">
        <v>42693.916666666672</v>
      </c>
      <c r="M86" t="b">
        <v>0</v>
      </c>
      <c r="N86">
        <v>17</v>
      </c>
      <c r="O86" t="b">
        <v>1</v>
      </c>
      <c r="P86" t="s">
        <v>8269</v>
      </c>
      <c r="Q86" s="10" t="s">
        <v>8315</v>
      </c>
      <c r="R86" t="s">
        <v>8316</v>
      </c>
      <c r="S86">
        <v>113</v>
      </c>
      <c r="T86">
        <v>66.47</v>
      </c>
    </row>
    <row r="87" spans="1:20" ht="261" x14ac:dyDescent="0.35">
      <c r="A87">
        <v>3703</v>
      </c>
      <c r="B87" s="3" t="s">
        <v>3700</v>
      </c>
      <c r="C87" s="3" t="s">
        <v>7813</v>
      </c>
      <c r="D87" s="6">
        <v>1050</v>
      </c>
      <c r="E87" s="8">
        <v>1296</v>
      </c>
      <c r="F87" t="s">
        <v>8218</v>
      </c>
      <c r="G87" t="s">
        <v>8223</v>
      </c>
      <c r="H87" t="s">
        <v>8245</v>
      </c>
      <c r="I87">
        <v>1471071540</v>
      </c>
      <c r="J87">
        <v>1467720388</v>
      </c>
      <c r="K87" s="14">
        <v>42556.504490740743</v>
      </c>
      <c r="L87" s="14">
        <v>42595.290972222225</v>
      </c>
      <c r="M87" t="b">
        <v>0</v>
      </c>
      <c r="N87">
        <v>30</v>
      </c>
      <c r="O87" t="b">
        <v>1</v>
      </c>
      <c r="P87" t="s">
        <v>8269</v>
      </c>
      <c r="Q87" s="10" t="s">
        <v>8315</v>
      </c>
      <c r="R87" t="s">
        <v>8316</v>
      </c>
      <c r="S87">
        <v>123</v>
      </c>
      <c r="T87">
        <v>43.2</v>
      </c>
    </row>
    <row r="88" spans="1:20" ht="232" x14ac:dyDescent="0.35">
      <c r="A88">
        <v>3317</v>
      </c>
      <c r="B88" s="3" t="s">
        <v>3317</v>
      </c>
      <c r="C88" s="3" t="s">
        <v>7427</v>
      </c>
      <c r="D88" s="6">
        <v>1050</v>
      </c>
      <c r="E88" s="8">
        <v>1115</v>
      </c>
      <c r="F88" t="s">
        <v>8218</v>
      </c>
      <c r="G88" t="s">
        <v>8223</v>
      </c>
      <c r="H88" t="s">
        <v>8245</v>
      </c>
      <c r="I88">
        <v>1465347424</v>
      </c>
      <c r="J88">
        <v>1462755424</v>
      </c>
      <c r="K88" s="14">
        <v>42499.039629629624</v>
      </c>
      <c r="L88" s="14">
        <v>42529.039629629624</v>
      </c>
      <c r="M88" t="b">
        <v>0</v>
      </c>
      <c r="N88">
        <v>18</v>
      </c>
      <c r="O88" t="b">
        <v>1</v>
      </c>
      <c r="P88" t="s">
        <v>8269</v>
      </c>
      <c r="Q88" s="10" t="s">
        <v>8315</v>
      </c>
      <c r="R88" t="s">
        <v>8316</v>
      </c>
      <c r="S88">
        <v>106</v>
      </c>
      <c r="T88">
        <v>61.94</v>
      </c>
    </row>
    <row r="89" spans="1:20" ht="275.5" x14ac:dyDescent="0.35">
      <c r="A89">
        <v>3546</v>
      </c>
      <c r="B89" s="3" t="s">
        <v>3545</v>
      </c>
      <c r="C89" s="3" t="s">
        <v>7656</v>
      </c>
      <c r="D89" s="6">
        <v>1100</v>
      </c>
      <c r="E89" s="8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s="14">
        <v>42073.660694444443</v>
      </c>
      <c r="L89" s="14">
        <v>42095.165972222225</v>
      </c>
      <c r="M89" t="b">
        <v>0</v>
      </c>
      <c r="N89">
        <v>19</v>
      </c>
      <c r="O89" t="b">
        <v>1</v>
      </c>
      <c r="P89" t="s">
        <v>8269</v>
      </c>
      <c r="Q89" s="10" t="s">
        <v>8315</v>
      </c>
      <c r="R89" t="s">
        <v>8316</v>
      </c>
      <c r="S89">
        <v>102</v>
      </c>
      <c r="T89">
        <v>59.21</v>
      </c>
    </row>
    <row r="90" spans="1:20" ht="101.5" x14ac:dyDescent="0.35">
      <c r="A90">
        <v>528</v>
      </c>
      <c r="B90" s="3" t="s">
        <v>529</v>
      </c>
      <c r="C90" s="3" t="s">
        <v>4638</v>
      </c>
      <c r="D90" s="6">
        <v>1150</v>
      </c>
      <c r="E90" s="8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s="14">
        <v>42155.920219907406</v>
      </c>
      <c r="L90" s="14">
        <v>42176.888888888891</v>
      </c>
      <c r="M90" t="b">
        <v>0</v>
      </c>
      <c r="N90">
        <v>30</v>
      </c>
      <c r="O90" t="b">
        <v>1</v>
      </c>
      <c r="P90" t="s">
        <v>8269</v>
      </c>
      <c r="Q90" s="10" t="s">
        <v>8315</v>
      </c>
      <c r="R90" t="s">
        <v>8316</v>
      </c>
      <c r="S90">
        <v>116</v>
      </c>
      <c r="T90">
        <v>44.33</v>
      </c>
    </row>
    <row r="91" spans="1:20" ht="174" x14ac:dyDescent="0.35">
      <c r="A91">
        <v>3439</v>
      </c>
      <c r="B91" s="3" t="s">
        <v>3438</v>
      </c>
      <c r="C91" s="3" t="s">
        <v>7549</v>
      </c>
      <c r="D91" s="6">
        <v>1200</v>
      </c>
      <c r="E91" s="8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s="14">
        <v>42374.911226851851</v>
      </c>
      <c r="L91" s="14">
        <v>42388.207638888889</v>
      </c>
      <c r="M91" t="b">
        <v>0</v>
      </c>
      <c r="N91">
        <v>18</v>
      </c>
      <c r="O91" t="b">
        <v>1</v>
      </c>
      <c r="P91" t="s">
        <v>8269</v>
      </c>
      <c r="Q91" s="10" t="s">
        <v>8315</v>
      </c>
      <c r="R91" t="s">
        <v>8316</v>
      </c>
      <c r="S91">
        <v>135</v>
      </c>
      <c r="T91">
        <v>89.79</v>
      </c>
    </row>
    <row r="92" spans="1:20" ht="101.5" x14ac:dyDescent="0.35">
      <c r="A92">
        <v>3666</v>
      </c>
      <c r="B92" s="3" t="s">
        <v>3663</v>
      </c>
      <c r="C92" s="3" t="s">
        <v>7776</v>
      </c>
      <c r="D92" s="6">
        <v>1200</v>
      </c>
      <c r="E92" s="8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s="14">
        <v>41822.90488425926</v>
      </c>
      <c r="L92" s="14">
        <v>41844.291666666664</v>
      </c>
      <c r="M92" t="b">
        <v>0</v>
      </c>
      <c r="N92">
        <v>38</v>
      </c>
      <c r="O92" t="b">
        <v>1</v>
      </c>
      <c r="P92" t="s">
        <v>8269</v>
      </c>
      <c r="Q92" s="10" t="s">
        <v>8315</v>
      </c>
      <c r="R92" t="s">
        <v>8316</v>
      </c>
      <c r="S92">
        <v>100</v>
      </c>
      <c r="T92">
        <v>31.58</v>
      </c>
    </row>
    <row r="93" spans="1:20" ht="275.5" x14ac:dyDescent="0.35">
      <c r="A93">
        <v>3832</v>
      </c>
      <c r="B93" s="3" t="s">
        <v>3829</v>
      </c>
      <c r="C93" s="3" t="s">
        <v>7941</v>
      </c>
      <c r="D93" s="6">
        <v>1200</v>
      </c>
      <c r="E93" s="8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s="14">
        <v>42375.114988425921</v>
      </c>
      <c r="L93" s="14">
        <v>42420.114988425921</v>
      </c>
      <c r="M93" t="b">
        <v>0</v>
      </c>
      <c r="N93">
        <v>9</v>
      </c>
      <c r="O93" t="b">
        <v>1</v>
      </c>
      <c r="P93" t="s">
        <v>8269</v>
      </c>
      <c r="Q93" s="10" t="s">
        <v>8315</v>
      </c>
      <c r="R93" t="s">
        <v>8316</v>
      </c>
      <c r="S93">
        <v>105</v>
      </c>
      <c r="T93">
        <v>139.56</v>
      </c>
    </row>
    <row r="94" spans="1:20" ht="188.5" x14ac:dyDescent="0.35">
      <c r="A94">
        <v>3613</v>
      </c>
      <c r="B94" s="3" t="s">
        <v>3612</v>
      </c>
      <c r="C94" s="3" t="s">
        <v>7723</v>
      </c>
      <c r="D94" s="6">
        <v>1250</v>
      </c>
      <c r="E94" s="8">
        <v>1250</v>
      </c>
      <c r="F94" t="s">
        <v>8218</v>
      </c>
      <c r="G94" t="s">
        <v>8223</v>
      </c>
      <c r="H94" t="s">
        <v>8245</v>
      </c>
      <c r="I94">
        <v>1403964574</v>
      </c>
      <c r="J94">
        <v>1401372574</v>
      </c>
      <c r="K94" s="14">
        <v>41788.58997685185</v>
      </c>
      <c r="L94" s="14">
        <v>41818.58997685185</v>
      </c>
      <c r="M94" t="b">
        <v>0</v>
      </c>
      <c r="N94">
        <v>20</v>
      </c>
      <c r="O94" t="b">
        <v>1</v>
      </c>
      <c r="P94" t="s">
        <v>8269</v>
      </c>
      <c r="Q94" s="10" t="s">
        <v>8315</v>
      </c>
      <c r="R94" t="s">
        <v>8316</v>
      </c>
      <c r="S94">
        <v>100</v>
      </c>
      <c r="T94">
        <v>62.5</v>
      </c>
    </row>
    <row r="95" spans="1:20" ht="304.5" x14ac:dyDescent="0.35">
      <c r="A95">
        <v>3149</v>
      </c>
      <c r="B95" s="3" t="s">
        <v>3149</v>
      </c>
      <c r="C95" s="3" t="s">
        <v>7259</v>
      </c>
      <c r="D95" s="6">
        <v>1250</v>
      </c>
      <c r="E95" s="8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s="14">
        <v>41226.017361111109</v>
      </c>
      <c r="L95" s="14">
        <v>41250.083333333336</v>
      </c>
      <c r="M95" t="b">
        <v>1</v>
      </c>
      <c r="N95">
        <v>25</v>
      </c>
      <c r="O95" t="b">
        <v>1</v>
      </c>
      <c r="P95" t="s">
        <v>8269</v>
      </c>
      <c r="Q95" s="10" t="s">
        <v>8315</v>
      </c>
      <c r="R95" t="s">
        <v>8316</v>
      </c>
      <c r="S95">
        <v>104</v>
      </c>
      <c r="T95">
        <v>52</v>
      </c>
    </row>
    <row r="96" spans="1:20" ht="174" x14ac:dyDescent="0.35">
      <c r="A96">
        <v>2781</v>
      </c>
      <c r="B96" s="3" t="s">
        <v>2781</v>
      </c>
      <c r="C96" s="3" t="s">
        <v>6891</v>
      </c>
      <c r="D96" s="6">
        <v>1250</v>
      </c>
      <c r="E96" s="8">
        <v>1316</v>
      </c>
      <c r="F96" t="s">
        <v>8218</v>
      </c>
      <c r="G96" t="s">
        <v>8223</v>
      </c>
      <c r="H96" t="s">
        <v>8245</v>
      </c>
      <c r="I96">
        <v>1423724400</v>
      </c>
      <c r="J96">
        <v>1421274954</v>
      </c>
      <c r="K96" s="14">
        <v>42018.94159722222</v>
      </c>
      <c r="L96" s="14">
        <v>42047.291666666672</v>
      </c>
      <c r="M96" t="b">
        <v>0</v>
      </c>
      <c r="N96">
        <v>28</v>
      </c>
      <c r="O96" t="b">
        <v>1</v>
      </c>
      <c r="P96" t="s">
        <v>8269</v>
      </c>
      <c r="Q96" s="10" t="s">
        <v>8315</v>
      </c>
      <c r="R96" t="s">
        <v>8316</v>
      </c>
      <c r="S96">
        <v>105</v>
      </c>
      <c r="T96">
        <v>47</v>
      </c>
    </row>
    <row r="97" spans="1:20" ht="159.5" x14ac:dyDescent="0.35">
      <c r="A97">
        <v>3710</v>
      </c>
      <c r="B97" s="3" t="s">
        <v>3707</v>
      </c>
      <c r="C97" s="3" t="s">
        <v>7820</v>
      </c>
      <c r="D97" s="6">
        <v>1300</v>
      </c>
      <c r="E97" s="8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s="14">
        <v>42072.576249999998</v>
      </c>
      <c r="L97" s="14">
        <v>42097.576249999998</v>
      </c>
      <c r="M97" t="b">
        <v>0</v>
      </c>
      <c r="N97">
        <v>27</v>
      </c>
      <c r="O97" t="b">
        <v>1</v>
      </c>
      <c r="P97" t="s">
        <v>8269</v>
      </c>
      <c r="Q97" s="10" t="s">
        <v>8315</v>
      </c>
      <c r="R97" t="s">
        <v>8316</v>
      </c>
      <c r="S97">
        <v>141</v>
      </c>
      <c r="T97">
        <v>67.959999999999994</v>
      </c>
    </row>
    <row r="98" spans="1:20" ht="145" x14ac:dyDescent="0.35">
      <c r="A98">
        <v>3370</v>
      </c>
      <c r="B98" s="3" t="s">
        <v>3369</v>
      </c>
      <c r="C98" s="3" t="s">
        <v>7480</v>
      </c>
      <c r="D98" s="6">
        <v>1500</v>
      </c>
      <c r="E98" s="8">
        <v>1766</v>
      </c>
      <c r="F98" t="s">
        <v>8218</v>
      </c>
      <c r="G98" t="s">
        <v>8223</v>
      </c>
      <c r="H98" t="s">
        <v>8245</v>
      </c>
      <c r="I98">
        <v>1481961600</v>
      </c>
      <c r="J98">
        <v>1479283285</v>
      </c>
      <c r="K98" s="14">
        <v>42690.334317129629</v>
      </c>
      <c r="L98" s="14">
        <v>42721.333333333328</v>
      </c>
      <c r="M98" t="b">
        <v>0</v>
      </c>
      <c r="N98">
        <v>26</v>
      </c>
      <c r="O98" t="b">
        <v>1</v>
      </c>
      <c r="P98" t="s">
        <v>8269</v>
      </c>
      <c r="Q98" s="10" t="s">
        <v>8315</v>
      </c>
      <c r="R98" t="s">
        <v>8316</v>
      </c>
      <c r="S98">
        <v>118</v>
      </c>
      <c r="T98">
        <v>67.92</v>
      </c>
    </row>
    <row r="99" spans="1:20" ht="261" x14ac:dyDescent="0.35">
      <c r="A99">
        <v>3551</v>
      </c>
      <c r="B99" s="3" t="s">
        <v>3550</v>
      </c>
      <c r="C99" s="3" t="s">
        <v>7661</v>
      </c>
      <c r="D99" s="6">
        <v>1500</v>
      </c>
      <c r="E99" s="8">
        <v>1527.5</v>
      </c>
      <c r="F99" t="s">
        <v>8218</v>
      </c>
      <c r="G99" t="s">
        <v>8223</v>
      </c>
      <c r="H99" t="s">
        <v>8245</v>
      </c>
      <c r="I99">
        <v>1400796420</v>
      </c>
      <c r="J99">
        <v>1398342170</v>
      </c>
      <c r="K99" s="14">
        <v>41753.515856481477</v>
      </c>
      <c r="L99" s="14">
        <v>41781.921527777777</v>
      </c>
      <c r="M99" t="b">
        <v>0</v>
      </c>
      <c r="N99">
        <v>25</v>
      </c>
      <c r="O99" t="b">
        <v>1</v>
      </c>
      <c r="P99" t="s">
        <v>8269</v>
      </c>
      <c r="Q99" s="10" t="s">
        <v>8315</v>
      </c>
      <c r="R99" t="s">
        <v>8316</v>
      </c>
      <c r="S99">
        <v>102</v>
      </c>
      <c r="T99">
        <v>61.1</v>
      </c>
    </row>
    <row r="100" spans="1:20" ht="217.5" x14ac:dyDescent="0.35">
      <c r="A100">
        <v>3816</v>
      </c>
      <c r="B100" s="3" t="s">
        <v>3813</v>
      </c>
      <c r="C100" s="3" t="s">
        <v>7926</v>
      </c>
      <c r="D100" s="6">
        <v>1500</v>
      </c>
      <c r="E100" s="8">
        <v>1788.57</v>
      </c>
      <c r="F100" t="s">
        <v>8218</v>
      </c>
      <c r="G100" t="s">
        <v>8223</v>
      </c>
      <c r="H100" t="s">
        <v>8245</v>
      </c>
      <c r="I100">
        <v>1405614823</v>
      </c>
      <c r="J100">
        <v>1403022823</v>
      </c>
      <c r="K100" s="14">
        <v>41807.690081018518</v>
      </c>
      <c r="L100" s="14">
        <v>41837.690081018518</v>
      </c>
      <c r="M100" t="b">
        <v>0</v>
      </c>
      <c r="N100">
        <v>37</v>
      </c>
      <c r="O100" t="b">
        <v>1</v>
      </c>
      <c r="P100" t="s">
        <v>8269</v>
      </c>
      <c r="Q100" s="10" t="s">
        <v>8315</v>
      </c>
      <c r="R100" t="s">
        <v>8316</v>
      </c>
      <c r="S100">
        <v>119</v>
      </c>
      <c r="T100">
        <v>48.34</v>
      </c>
    </row>
    <row r="101" spans="1:20" ht="261" x14ac:dyDescent="0.35">
      <c r="A101">
        <v>3518</v>
      </c>
      <c r="B101" s="3" t="s">
        <v>3517</v>
      </c>
      <c r="C101" s="3" t="s">
        <v>7628</v>
      </c>
      <c r="D101" s="6">
        <v>1500</v>
      </c>
      <c r="E101" s="8">
        <v>1650.69</v>
      </c>
      <c r="F101" t="s">
        <v>8218</v>
      </c>
      <c r="G101" t="s">
        <v>8223</v>
      </c>
      <c r="H101" t="s">
        <v>8245</v>
      </c>
      <c r="I101">
        <v>1412259660</v>
      </c>
      <c r="J101">
        <v>1410461299</v>
      </c>
      <c r="K101" s="14">
        <v>41893.783553240741</v>
      </c>
      <c r="L101" s="14">
        <v>41914.597916666666</v>
      </c>
      <c r="M101" t="b">
        <v>0</v>
      </c>
      <c r="N101">
        <v>33</v>
      </c>
      <c r="O101" t="b">
        <v>1</v>
      </c>
      <c r="P101" t="s">
        <v>8269</v>
      </c>
      <c r="Q101" s="10" t="s">
        <v>8315</v>
      </c>
      <c r="R101" t="s">
        <v>8316</v>
      </c>
      <c r="S101">
        <v>110</v>
      </c>
      <c r="T101">
        <v>50.02</v>
      </c>
    </row>
    <row r="102" spans="1:20" ht="261" x14ac:dyDescent="0.35">
      <c r="A102">
        <v>3814</v>
      </c>
      <c r="B102" s="3" t="s">
        <v>3811</v>
      </c>
      <c r="C102" s="3" t="s">
        <v>7924</v>
      </c>
      <c r="D102" s="6">
        <v>1500</v>
      </c>
      <c r="E102" s="8">
        <v>2102</v>
      </c>
      <c r="F102" t="s">
        <v>8218</v>
      </c>
      <c r="G102" t="s">
        <v>8223</v>
      </c>
      <c r="H102" t="s">
        <v>8245</v>
      </c>
      <c r="I102">
        <v>1427860740</v>
      </c>
      <c r="J102">
        <v>1424727712</v>
      </c>
      <c r="K102" s="14">
        <v>42058.904074074075</v>
      </c>
      <c r="L102" s="14">
        <v>42095.165972222225</v>
      </c>
      <c r="M102" t="b">
        <v>0</v>
      </c>
      <c r="N102">
        <v>34</v>
      </c>
      <c r="O102" t="b">
        <v>1</v>
      </c>
      <c r="P102" t="s">
        <v>8269</v>
      </c>
      <c r="Q102" s="10" t="s">
        <v>8315</v>
      </c>
      <c r="R102" t="s">
        <v>8316</v>
      </c>
      <c r="S102">
        <v>140</v>
      </c>
      <c r="T102">
        <v>61.82</v>
      </c>
    </row>
    <row r="103" spans="1:20" ht="246.5" x14ac:dyDescent="0.35">
      <c r="A103">
        <v>3480</v>
      </c>
      <c r="B103" s="3" t="s">
        <v>3479</v>
      </c>
      <c r="C103" s="3" t="s">
        <v>7590</v>
      </c>
      <c r="D103" s="6">
        <v>1500</v>
      </c>
      <c r="E103" s="8">
        <v>2140</v>
      </c>
      <c r="F103" t="s">
        <v>8218</v>
      </c>
      <c r="G103" t="s">
        <v>8223</v>
      </c>
      <c r="H103" t="s">
        <v>8245</v>
      </c>
      <c r="I103">
        <v>1436562000</v>
      </c>
      <c r="J103">
        <v>1434440227</v>
      </c>
      <c r="K103" s="14">
        <v>42171.317442129628</v>
      </c>
      <c r="L103" s="14">
        <v>42195.875</v>
      </c>
      <c r="M103" t="b">
        <v>0</v>
      </c>
      <c r="N103">
        <v>13</v>
      </c>
      <c r="O103" t="b">
        <v>1</v>
      </c>
      <c r="P103" t="s">
        <v>8269</v>
      </c>
      <c r="Q103" s="10" t="s">
        <v>8315</v>
      </c>
      <c r="R103" t="s">
        <v>8316</v>
      </c>
      <c r="S103">
        <v>143</v>
      </c>
      <c r="T103">
        <v>164.62</v>
      </c>
    </row>
    <row r="104" spans="1:20" ht="290" x14ac:dyDescent="0.35">
      <c r="A104">
        <v>2965</v>
      </c>
      <c r="B104" s="3" t="s">
        <v>2965</v>
      </c>
      <c r="C104" s="3" t="s">
        <v>7075</v>
      </c>
      <c r="D104" s="6">
        <v>1500</v>
      </c>
      <c r="E104" s="8">
        <v>1635</v>
      </c>
      <c r="F104" t="s">
        <v>8218</v>
      </c>
      <c r="G104" t="s">
        <v>8223</v>
      </c>
      <c r="H104" t="s">
        <v>8245</v>
      </c>
      <c r="I104">
        <v>1436290233</v>
      </c>
      <c r="J104">
        <v>1433698233</v>
      </c>
      <c r="K104" s="14">
        <v>42162.729548611111</v>
      </c>
      <c r="L104" s="14">
        <v>42192.729548611111</v>
      </c>
      <c r="M104" t="b">
        <v>0</v>
      </c>
      <c r="N104">
        <v>39</v>
      </c>
      <c r="O104" t="b">
        <v>1</v>
      </c>
      <c r="P104" t="s">
        <v>8269</v>
      </c>
      <c r="Q104" s="10" t="s">
        <v>8315</v>
      </c>
      <c r="R104" t="s">
        <v>8316</v>
      </c>
      <c r="S104">
        <v>109</v>
      </c>
      <c r="T104">
        <v>41.92</v>
      </c>
    </row>
    <row r="105" spans="1:20" ht="145" x14ac:dyDescent="0.35">
      <c r="A105">
        <v>3658</v>
      </c>
      <c r="B105" s="3" t="s">
        <v>3655</v>
      </c>
      <c r="C105" s="3" t="s">
        <v>7768</v>
      </c>
      <c r="D105" s="6">
        <v>1500</v>
      </c>
      <c r="E105" s="8">
        <v>1510</v>
      </c>
      <c r="F105" t="s">
        <v>8218</v>
      </c>
      <c r="G105" t="s">
        <v>8223</v>
      </c>
      <c r="H105" t="s">
        <v>8245</v>
      </c>
      <c r="I105">
        <v>1404273540</v>
      </c>
      <c r="J105">
        <v>1400272580</v>
      </c>
      <c r="K105" s="14">
        <v>41775.858564814815</v>
      </c>
      <c r="L105" s="14">
        <v>41822.165972222225</v>
      </c>
      <c r="M105" t="b">
        <v>0</v>
      </c>
      <c r="N105">
        <v>20</v>
      </c>
      <c r="O105" t="b">
        <v>1</v>
      </c>
      <c r="P105" t="s">
        <v>8269</v>
      </c>
      <c r="Q105" s="10" t="s">
        <v>8315</v>
      </c>
      <c r="R105" t="s">
        <v>8316</v>
      </c>
      <c r="S105">
        <v>101</v>
      </c>
      <c r="T105">
        <v>75.5</v>
      </c>
    </row>
    <row r="106" spans="1:20" ht="203" x14ac:dyDescent="0.35">
      <c r="A106">
        <v>1289</v>
      </c>
      <c r="B106" s="3" t="s">
        <v>1290</v>
      </c>
      <c r="C106" s="3" t="s">
        <v>5399</v>
      </c>
      <c r="D106" s="6">
        <v>1500</v>
      </c>
      <c r="E106" s="8">
        <v>1876</v>
      </c>
      <c r="F106" t="s">
        <v>8218</v>
      </c>
      <c r="G106" t="s">
        <v>8223</v>
      </c>
      <c r="H106" t="s">
        <v>8245</v>
      </c>
      <c r="I106">
        <v>1483499645</v>
      </c>
      <c r="J106">
        <v>1480907645</v>
      </c>
      <c r="K106" s="14">
        <v>42709.134780092587</v>
      </c>
      <c r="L106" s="14">
        <v>42739.134780092587</v>
      </c>
      <c r="M106" t="b">
        <v>0</v>
      </c>
      <c r="N106">
        <v>52</v>
      </c>
      <c r="O106" t="b">
        <v>1</v>
      </c>
      <c r="P106" t="s">
        <v>8269</v>
      </c>
      <c r="Q106" s="10" t="s">
        <v>8315</v>
      </c>
      <c r="R106" t="s">
        <v>8316</v>
      </c>
      <c r="S106">
        <v>125</v>
      </c>
      <c r="T106">
        <v>36.08</v>
      </c>
    </row>
    <row r="107" spans="1:20" ht="261" x14ac:dyDescent="0.35">
      <c r="A107">
        <v>3493</v>
      </c>
      <c r="B107" s="3" t="s">
        <v>3492</v>
      </c>
      <c r="C107" s="3" t="s">
        <v>7603</v>
      </c>
      <c r="D107" s="6">
        <v>1500</v>
      </c>
      <c r="E107" s="8">
        <v>1500</v>
      </c>
      <c r="F107" t="s">
        <v>8218</v>
      </c>
      <c r="G107" t="s">
        <v>8223</v>
      </c>
      <c r="H107" t="s">
        <v>8245</v>
      </c>
      <c r="I107">
        <v>1408252260</v>
      </c>
      <c r="J107">
        <v>1406580436</v>
      </c>
      <c r="K107" s="14">
        <v>41848.866157407407</v>
      </c>
      <c r="L107" s="14">
        <v>41868.21597222222</v>
      </c>
      <c r="M107" t="b">
        <v>0</v>
      </c>
      <c r="N107">
        <v>29</v>
      </c>
      <c r="O107" t="b">
        <v>1</v>
      </c>
      <c r="P107" t="s">
        <v>8269</v>
      </c>
      <c r="Q107" s="10" t="s">
        <v>8315</v>
      </c>
      <c r="R107" t="s">
        <v>8316</v>
      </c>
      <c r="S107">
        <v>100</v>
      </c>
      <c r="T107">
        <v>51.72</v>
      </c>
    </row>
    <row r="108" spans="1:20" ht="232" x14ac:dyDescent="0.35">
      <c r="A108">
        <v>3396</v>
      </c>
      <c r="B108" s="3" t="s">
        <v>3395</v>
      </c>
      <c r="C108" s="3" t="s">
        <v>7506</v>
      </c>
      <c r="D108" s="6">
        <v>1500</v>
      </c>
      <c r="E108" s="8">
        <v>1565</v>
      </c>
      <c r="F108" t="s">
        <v>8218</v>
      </c>
      <c r="G108" t="s">
        <v>8223</v>
      </c>
      <c r="H108" t="s">
        <v>8245</v>
      </c>
      <c r="I108">
        <v>1401595140</v>
      </c>
      <c r="J108">
        <v>1399286589</v>
      </c>
      <c r="K108" s="14">
        <v>41764.44663194444</v>
      </c>
      <c r="L108" s="14">
        <v>41791.165972222225</v>
      </c>
      <c r="M108" t="b">
        <v>0</v>
      </c>
      <c r="N108">
        <v>28</v>
      </c>
      <c r="O108" t="b">
        <v>1</v>
      </c>
      <c r="P108" t="s">
        <v>8269</v>
      </c>
      <c r="Q108" s="10" t="s">
        <v>8315</v>
      </c>
      <c r="R108" t="s">
        <v>8316</v>
      </c>
      <c r="S108">
        <v>104</v>
      </c>
      <c r="T108">
        <v>55.89</v>
      </c>
    </row>
    <row r="109" spans="1:20" ht="232" x14ac:dyDescent="0.35">
      <c r="A109">
        <v>3810</v>
      </c>
      <c r="B109" s="3" t="s">
        <v>3807</v>
      </c>
      <c r="C109" s="3" t="s">
        <v>7920</v>
      </c>
      <c r="D109" s="6">
        <v>1500</v>
      </c>
      <c r="E109" s="8">
        <v>1826</v>
      </c>
      <c r="F109" t="s">
        <v>8218</v>
      </c>
      <c r="G109" t="s">
        <v>8223</v>
      </c>
      <c r="H109" t="s">
        <v>8245</v>
      </c>
      <c r="I109">
        <v>1426965758</v>
      </c>
      <c r="J109">
        <v>1424377358</v>
      </c>
      <c r="K109" s="14">
        <v>42054.849050925928</v>
      </c>
      <c r="L109" s="14">
        <v>42084.807384259257</v>
      </c>
      <c r="M109" t="b">
        <v>0</v>
      </c>
      <c r="N109">
        <v>26</v>
      </c>
      <c r="O109" t="b">
        <v>1</v>
      </c>
      <c r="P109" t="s">
        <v>8269</v>
      </c>
      <c r="Q109" s="10" t="s">
        <v>8315</v>
      </c>
      <c r="R109" t="s">
        <v>8316</v>
      </c>
      <c r="S109">
        <v>122</v>
      </c>
      <c r="T109">
        <v>70.23</v>
      </c>
    </row>
    <row r="110" spans="1:20" ht="217.5" x14ac:dyDescent="0.35">
      <c r="A110">
        <v>3346</v>
      </c>
      <c r="B110" s="3" t="s">
        <v>3346</v>
      </c>
      <c r="C110" s="3" t="s">
        <v>7456</v>
      </c>
      <c r="D110" s="6">
        <v>1500</v>
      </c>
      <c r="E110" s="8">
        <v>1650</v>
      </c>
      <c r="F110" t="s">
        <v>8218</v>
      </c>
      <c r="G110" t="s">
        <v>8223</v>
      </c>
      <c r="H110" t="s">
        <v>8245</v>
      </c>
      <c r="I110">
        <v>1424910910</v>
      </c>
      <c r="J110">
        <v>1424306110</v>
      </c>
      <c r="K110" s="14">
        <v>42054.024421296301</v>
      </c>
      <c r="L110" s="14">
        <v>42061.024421296301</v>
      </c>
      <c r="M110" t="b">
        <v>0</v>
      </c>
      <c r="N110">
        <v>18</v>
      </c>
      <c r="O110" t="b">
        <v>1</v>
      </c>
      <c r="P110" t="s">
        <v>8269</v>
      </c>
      <c r="Q110" s="10" t="s">
        <v>8315</v>
      </c>
      <c r="R110" t="s">
        <v>8316</v>
      </c>
      <c r="S110">
        <v>110</v>
      </c>
      <c r="T110">
        <v>91.67</v>
      </c>
    </row>
    <row r="111" spans="1:20" ht="290" x14ac:dyDescent="0.35">
      <c r="A111">
        <v>3390</v>
      </c>
      <c r="B111" s="3" t="s">
        <v>3389</v>
      </c>
      <c r="C111" s="3" t="s">
        <v>7500</v>
      </c>
      <c r="D111" s="6">
        <v>1500</v>
      </c>
      <c r="E111" s="8">
        <v>1536</v>
      </c>
      <c r="F111" t="s">
        <v>8218</v>
      </c>
      <c r="G111" t="s">
        <v>8223</v>
      </c>
      <c r="H111" t="s">
        <v>8245</v>
      </c>
      <c r="I111">
        <v>1405017345</v>
      </c>
      <c r="J111">
        <v>1403721345</v>
      </c>
      <c r="K111" s="14">
        <v>41815.774826388886</v>
      </c>
      <c r="L111" s="14">
        <v>41830.774826388886</v>
      </c>
      <c r="M111" t="b">
        <v>0</v>
      </c>
      <c r="N111">
        <v>22</v>
      </c>
      <c r="O111" t="b">
        <v>1</v>
      </c>
      <c r="P111" t="s">
        <v>8269</v>
      </c>
      <c r="Q111" s="10" t="s">
        <v>8315</v>
      </c>
      <c r="R111" t="s">
        <v>8316</v>
      </c>
      <c r="S111">
        <v>102</v>
      </c>
      <c r="T111">
        <v>69.819999999999993</v>
      </c>
    </row>
    <row r="112" spans="1:20" ht="232" x14ac:dyDescent="0.35">
      <c r="A112">
        <v>3603</v>
      </c>
      <c r="B112" s="3" t="s">
        <v>3602</v>
      </c>
      <c r="C112" s="3" t="s">
        <v>7713</v>
      </c>
      <c r="D112" s="6">
        <v>1500</v>
      </c>
      <c r="E112" s="8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s="14">
        <v>42283.864351851851</v>
      </c>
      <c r="L112" s="14">
        <v>42313.906018518523</v>
      </c>
      <c r="M112" t="b">
        <v>0</v>
      </c>
      <c r="N112">
        <v>57</v>
      </c>
      <c r="O112" t="b">
        <v>1</v>
      </c>
      <c r="P112" t="s">
        <v>8269</v>
      </c>
      <c r="Q112" s="10" t="s">
        <v>8315</v>
      </c>
      <c r="R112" t="s">
        <v>8316</v>
      </c>
      <c r="S112">
        <v>171</v>
      </c>
      <c r="T112">
        <v>44.91</v>
      </c>
    </row>
    <row r="113" spans="1:20" ht="261" x14ac:dyDescent="0.35">
      <c r="A113">
        <v>3306</v>
      </c>
      <c r="B113" s="3" t="s">
        <v>3306</v>
      </c>
      <c r="C113" s="3" t="s">
        <v>7416</v>
      </c>
      <c r="D113" s="6">
        <v>1500</v>
      </c>
      <c r="E113" s="8">
        <v>2630</v>
      </c>
      <c r="F113" t="s">
        <v>8218</v>
      </c>
      <c r="G113" t="s">
        <v>8223</v>
      </c>
      <c r="H113" t="s">
        <v>8245</v>
      </c>
      <c r="I113">
        <v>1465527600</v>
      </c>
      <c r="J113">
        <v>1462252542</v>
      </c>
      <c r="K113" s="14">
        <v>42493.219236111108</v>
      </c>
      <c r="L113" s="14">
        <v>42531.125</v>
      </c>
      <c r="M113" t="b">
        <v>0</v>
      </c>
      <c r="N113">
        <v>54</v>
      </c>
      <c r="O113" t="b">
        <v>1</v>
      </c>
      <c r="P113" t="s">
        <v>8269</v>
      </c>
      <c r="Q113" s="10" t="s">
        <v>8315</v>
      </c>
      <c r="R113" t="s">
        <v>8316</v>
      </c>
      <c r="S113">
        <v>175</v>
      </c>
      <c r="T113">
        <v>48.7</v>
      </c>
    </row>
    <row r="114" spans="1:20" ht="203" x14ac:dyDescent="0.35">
      <c r="A114">
        <v>3706</v>
      </c>
      <c r="B114" s="3" t="s">
        <v>3703</v>
      </c>
      <c r="C114" s="3" t="s">
        <v>7816</v>
      </c>
      <c r="D114" s="6">
        <v>1500</v>
      </c>
      <c r="E114" s="8">
        <v>1820</v>
      </c>
      <c r="F114" t="s">
        <v>8218</v>
      </c>
      <c r="G114" t="s">
        <v>8223</v>
      </c>
      <c r="H114" t="s">
        <v>8245</v>
      </c>
      <c r="I114">
        <v>1410558949</v>
      </c>
      <c r="J114">
        <v>1409262949</v>
      </c>
      <c r="K114" s="14">
        <v>41879.913761574076</v>
      </c>
      <c r="L114" s="14">
        <v>41894.913761574076</v>
      </c>
      <c r="M114" t="b">
        <v>0</v>
      </c>
      <c r="N114">
        <v>13</v>
      </c>
      <c r="O114" t="b">
        <v>1</v>
      </c>
      <c r="P114" t="s">
        <v>8269</v>
      </c>
      <c r="Q114" s="10" t="s">
        <v>8315</v>
      </c>
      <c r="R114" t="s">
        <v>8316</v>
      </c>
      <c r="S114">
        <v>121</v>
      </c>
      <c r="T114">
        <v>140</v>
      </c>
    </row>
    <row r="115" spans="1:20" ht="232" x14ac:dyDescent="0.35">
      <c r="A115">
        <v>3393</v>
      </c>
      <c r="B115" s="3" t="s">
        <v>3392</v>
      </c>
      <c r="C115" s="3" t="s">
        <v>7503</v>
      </c>
      <c r="D115" s="6">
        <v>1500</v>
      </c>
      <c r="E115" s="8">
        <v>1587</v>
      </c>
      <c r="F115" t="s">
        <v>8218</v>
      </c>
      <c r="G115" t="s">
        <v>8223</v>
      </c>
      <c r="H115" t="s">
        <v>8245</v>
      </c>
      <c r="I115">
        <v>1415234760</v>
      </c>
      <c r="J115">
        <v>1413065230</v>
      </c>
      <c r="K115" s="14">
        <v>41923.921643518523</v>
      </c>
      <c r="L115" s="14">
        <v>41949.031944444447</v>
      </c>
      <c r="M115" t="b">
        <v>0</v>
      </c>
      <c r="N115">
        <v>44</v>
      </c>
      <c r="O115" t="b">
        <v>1</v>
      </c>
      <c r="P115" t="s">
        <v>8269</v>
      </c>
      <c r="Q115" s="10" t="s">
        <v>8315</v>
      </c>
      <c r="R115" t="s">
        <v>8316</v>
      </c>
      <c r="S115">
        <v>106</v>
      </c>
      <c r="T115">
        <v>36.07</v>
      </c>
    </row>
    <row r="116" spans="1:20" ht="261" x14ac:dyDescent="0.35">
      <c r="A116">
        <v>3251</v>
      </c>
      <c r="B116" s="3" t="s">
        <v>3251</v>
      </c>
      <c r="C116" s="3" t="s">
        <v>7361</v>
      </c>
      <c r="D116" s="6">
        <v>1500</v>
      </c>
      <c r="E116" s="8">
        <v>1661</v>
      </c>
      <c r="F116" t="s">
        <v>8218</v>
      </c>
      <c r="G116" t="s">
        <v>8223</v>
      </c>
      <c r="H116" t="s">
        <v>8245</v>
      </c>
      <c r="I116">
        <v>1434907966</v>
      </c>
      <c r="J116">
        <v>1432315966</v>
      </c>
      <c r="K116" s="14">
        <v>42146.731087962966</v>
      </c>
      <c r="L116" s="14">
        <v>42176.731087962966</v>
      </c>
      <c r="M116" t="b">
        <v>1</v>
      </c>
      <c r="N116">
        <v>20</v>
      </c>
      <c r="O116" t="b">
        <v>1</v>
      </c>
      <c r="P116" t="s">
        <v>8269</v>
      </c>
      <c r="Q116" s="10" t="s">
        <v>8315</v>
      </c>
      <c r="R116" t="s">
        <v>8316</v>
      </c>
      <c r="S116">
        <v>111</v>
      </c>
      <c r="T116">
        <v>83.05</v>
      </c>
    </row>
    <row r="117" spans="1:20" ht="188.5" x14ac:dyDescent="0.35">
      <c r="A117">
        <v>3159</v>
      </c>
      <c r="B117" s="3" t="s">
        <v>3159</v>
      </c>
      <c r="C117" s="3" t="s">
        <v>7269</v>
      </c>
      <c r="D117" s="6">
        <v>1500</v>
      </c>
      <c r="E117" s="8">
        <v>2002.22</v>
      </c>
      <c r="F117" t="s">
        <v>8218</v>
      </c>
      <c r="G117" t="s">
        <v>8223</v>
      </c>
      <c r="H117" t="s">
        <v>8245</v>
      </c>
      <c r="I117">
        <v>1326927600</v>
      </c>
      <c r="J117">
        <v>1323221761</v>
      </c>
      <c r="K117" s="14">
        <v>40884.066678240742</v>
      </c>
      <c r="L117" s="14">
        <v>40926.958333333336</v>
      </c>
      <c r="M117" t="b">
        <v>1</v>
      </c>
      <c r="N117">
        <v>52</v>
      </c>
      <c r="O117" t="b">
        <v>1</v>
      </c>
      <c r="P117" t="s">
        <v>8269</v>
      </c>
      <c r="Q117" s="10" t="s">
        <v>8315</v>
      </c>
      <c r="R117" t="s">
        <v>8316</v>
      </c>
      <c r="S117">
        <v>133</v>
      </c>
      <c r="T117">
        <v>38.5</v>
      </c>
    </row>
    <row r="118" spans="1:20" ht="261" x14ac:dyDescent="0.35">
      <c r="A118">
        <v>3690</v>
      </c>
      <c r="B118" s="3" t="s">
        <v>3687</v>
      </c>
      <c r="C118" s="3" t="s">
        <v>7800</v>
      </c>
      <c r="D118" s="6">
        <v>1500</v>
      </c>
      <c r="E118" s="8">
        <v>1800</v>
      </c>
      <c r="F118" t="s">
        <v>8218</v>
      </c>
      <c r="G118" t="s">
        <v>8223</v>
      </c>
      <c r="H118" t="s">
        <v>8245</v>
      </c>
      <c r="I118">
        <v>1417101683</v>
      </c>
      <c r="J118">
        <v>1414506083</v>
      </c>
      <c r="K118" s="14">
        <v>41940.598182870373</v>
      </c>
      <c r="L118" s="14">
        <v>41970.639849537038</v>
      </c>
      <c r="M118" t="b">
        <v>0</v>
      </c>
      <c r="N118">
        <v>31</v>
      </c>
      <c r="O118" t="b">
        <v>1</v>
      </c>
      <c r="P118" t="s">
        <v>8269</v>
      </c>
      <c r="Q118" s="10" t="s">
        <v>8315</v>
      </c>
      <c r="R118" t="s">
        <v>8316</v>
      </c>
      <c r="S118">
        <v>120</v>
      </c>
      <c r="T118">
        <v>58.06</v>
      </c>
    </row>
    <row r="119" spans="1:20" ht="261" x14ac:dyDescent="0.35">
      <c r="A119">
        <v>3497</v>
      </c>
      <c r="B119" s="3" t="s">
        <v>3496</v>
      </c>
      <c r="C119" s="3" t="s">
        <v>7607</v>
      </c>
      <c r="D119" s="6">
        <v>1551</v>
      </c>
      <c r="E119" s="8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s="14">
        <v>42511.741944444439</v>
      </c>
      <c r="L119" s="14">
        <v>42523.916666666672</v>
      </c>
      <c r="M119" t="b">
        <v>0</v>
      </c>
      <c r="N119">
        <v>49</v>
      </c>
      <c r="O119" t="b">
        <v>1</v>
      </c>
      <c r="P119" t="s">
        <v>8269</v>
      </c>
      <c r="Q119" s="10" t="s">
        <v>8315</v>
      </c>
      <c r="R119" t="s">
        <v>8316</v>
      </c>
      <c r="S119">
        <v>109</v>
      </c>
      <c r="T119">
        <v>34.409999999999997</v>
      </c>
    </row>
    <row r="120" spans="1:20" ht="290" x14ac:dyDescent="0.35">
      <c r="A120">
        <v>3594</v>
      </c>
      <c r="B120" s="3" t="s">
        <v>3593</v>
      </c>
      <c r="C120" s="3" t="s">
        <v>7704</v>
      </c>
      <c r="D120" s="6">
        <v>1600</v>
      </c>
      <c r="E120" s="8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s="14">
        <v>42592.066921296297</v>
      </c>
      <c r="L120" s="14">
        <v>42617.066921296297</v>
      </c>
      <c r="M120" t="b">
        <v>0</v>
      </c>
      <c r="N120">
        <v>36</v>
      </c>
      <c r="O120" t="b">
        <v>1</v>
      </c>
      <c r="P120" t="s">
        <v>8269</v>
      </c>
      <c r="Q120" s="10" t="s">
        <v>8315</v>
      </c>
      <c r="R120" t="s">
        <v>8316</v>
      </c>
      <c r="S120">
        <v>126</v>
      </c>
      <c r="T120">
        <v>55.97</v>
      </c>
    </row>
    <row r="121" spans="1:20" ht="261" x14ac:dyDescent="0.35">
      <c r="A121">
        <v>3485</v>
      </c>
      <c r="B121" s="3" t="s">
        <v>3484</v>
      </c>
      <c r="C121" s="3" t="s">
        <v>7595</v>
      </c>
      <c r="D121" s="6">
        <v>1650</v>
      </c>
      <c r="E121" s="8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s="14">
        <v>42372.693055555559</v>
      </c>
      <c r="L121" s="14">
        <v>42402.693055555559</v>
      </c>
      <c r="M121" t="b">
        <v>0</v>
      </c>
      <c r="N121">
        <v>30</v>
      </c>
      <c r="O121" t="b">
        <v>1</v>
      </c>
      <c r="P121" t="s">
        <v>8269</v>
      </c>
      <c r="Q121" s="10" t="s">
        <v>8315</v>
      </c>
      <c r="R121" t="s">
        <v>8316</v>
      </c>
      <c r="S121">
        <v>101</v>
      </c>
      <c r="T121">
        <v>55.33</v>
      </c>
    </row>
    <row r="122" spans="1:20" ht="261" x14ac:dyDescent="0.35">
      <c r="A122">
        <v>3417</v>
      </c>
      <c r="B122" s="3" t="s">
        <v>3416</v>
      </c>
      <c r="C122" s="3" t="s">
        <v>7527</v>
      </c>
      <c r="D122" s="6">
        <v>1700</v>
      </c>
      <c r="E122" s="8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s="14">
        <v>41894.91375</v>
      </c>
      <c r="L122" s="14">
        <v>41938.029861111114</v>
      </c>
      <c r="M122" t="b">
        <v>0</v>
      </c>
      <c r="N122">
        <v>45</v>
      </c>
      <c r="O122" t="b">
        <v>1</v>
      </c>
      <c r="P122" t="s">
        <v>8269</v>
      </c>
      <c r="Q122" s="10" t="s">
        <v>8315</v>
      </c>
      <c r="R122" t="s">
        <v>8316</v>
      </c>
      <c r="S122">
        <v>100</v>
      </c>
      <c r="T122">
        <v>37.78</v>
      </c>
    </row>
    <row r="123" spans="1:20" ht="275.5" x14ac:dyDescent="0.35">
      <c r="A123">
        <v>3383</v>
      </c>
      <c r="B123" s="3" t="s">
        <v>3382</v>
      </c>
      <c r="C123" s="3" t="s">
        <v>7493</v>
      </c>
      <c r="D123" s="6">
        <v>1750</v>
      </c>
      <c r="E123" s="8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s="14">
        <v>42524.782638888893</v>
      </c>
      <c r="L123" s="14">
        <v>42544.782638888893</v>
      </c>
      <c r="M123" t="b">
        <v>0</v>
      </c>
      <c r="N123">
        <v>30</v>
      </c>
      <c r="O123" t="b">
        <v>1</v>
      </c>
      <c r="P123" t="s">
        <v>8269</v>
      </c>
      <c r="Q123" s="10" t="s">
        <v>8315</v>
      </c>
      <c r="R123" t="s">
        <v>8316</v>
      </c>
      <c r="S123">
        <v>112</v>
      </c>
      <c r="T123">
        <v>65.17</v>
      </c>
    </row>
    <row r="124" spans="1:20" ht="275.5" x14ac:dyDescent="0.35">
      <c r="A124">
        <v>3328</v>
      </c>
      <c r="B124" s="3" t="s">
        <v>3328</v>
      </c>
      <c r="C124" s="3" t="s">
        <v>7438</v>
      </c>
      <c r="D124" s="6">
        <v>1800</v>
      </c>
      <c r="E124" s="8">
        <v>2635</v>
      </c>
      <c r="F124" t="s">
        <v>8218</v>
      </c>
      <c r="G124" t="s">
        <v>8223</v>
      </c>
      <c r="H124" t="s">
        <v>8245</v>
      </c>
      <c r="I124">
        <v>1404522000</v>
      </c>
      <c r="J124">
        <v>1404308883</v>
      </c>
      <c r="K124" s="14">
        <v>41822.57503472222</v>
      </c>
      <c r="L124" s="14">
        <v>41825.041666666664</v>
      </c>
      <c r="M124" t="b">
        <v>0</v>
      </c>
      <c r="N124">
        <v>9</v>
      </c>
      <c r="O124" t="b">
        <v>1</v>
      </c>
      <c r="P124" t="s">
        <v>8269</v>
      </c>
      <c r="Q124" s="10" t="s">
        <v>8315</v>
      </c>
      <c r="R124" t="s">
        <v>8316</v>
      </c>
      <c r="S124">
        <v>146</v>
      </c>
      <c r="T124">
        <v>292.77999999999997</v>
      </c>
    </row>
    <row r="125" spans="1:20" ht="217.5" x14ac:dyDescent="0.35">
      <c r="A125">
        <v>3477</v>
      </c>
      <c r="B125" s="3" t="s">
        <v>3476</v>
      </c>
      <c r="C125" s="3" t="s">
        <v>7587</v>
      </c>
      <c r="D125" s="6">
        <v>1800</v>
      </c>
      <c r="E125" s="8">
        <v>2076</v>
      </c>
      <c r="F125" t="s">
        <v>8218</v>
      </c>
      <c r="G125" t="s">
        <v>8223</v>
      </c>
      <c r="H125" t="s">
        <v>8245</v>
      </c>
      <c r="I125">
        <v>1431831600</v>
      </c>
      <c r="J125">
        <v>1430761243</v>
      </c>
      <c r="K125" s="14">
        <v>42128.736608796295</v>
      </c>
      <c r="L125" s="14">
        <v>42141.125</v>
      </c>
      <c r="M125" t="b">
        <v>0</v>
      </c>
      <c r="N125">
        <v>39</v>
      </c>
      <c r="O125" t="b">
        <v>1</v>
      </c>
      <c r="P125" t="s">
        <v>8269</v>
      </c>
      <c r="Q125" s="10" t="s">
        <v>8315</v>
      </c>
      <c r="R125" t="s">
        <v>8316</v>
      </c>
      <c r="S125">
        <v>115</v>
      </c>
      <c r="T125">
        <v>53.23</v>
      </c>
    </row>
    <row r="126" spans="1:20" ht="130.5" x14ac:dyDescent="0.35">
      <c r="A126">
        <v>3148</v>
      </c>
      <c r="B126" s="3" t="s">
        <v>3148</v>
      </c>
      <c r="C126" s="3" t="s">
        <v>7258</v>
      </c>
      <c r="D126" s="6">
        <v>1800</v>
      </c>
      <c r="E126" s="8">
        <v>2361</v>
      </c>
      <c r="F126" t="s">
        <v>8218</v>
      </c>
      <c r="G126" t="s">
        <v>8223</v>
      </c>
      <c r="H126" t="s">
        <v>8245</v>
      </c>
      <c r="I126">
        <v>1412136000</v>
      </c>
      <c r="J126">
        <v>1410278284</v>
      </c>
      <c r="K126" s="14">
        <v>41891.665324074071</v>
      </c>
      <c r="L126" s="14">
        <v>41913.166666666664</v>
      </c>
      <c r="M126" t="b">
        <v>1</v>
      </c>
      <c r="N126">
        <v>57</v>
      </c>
      <c r="O126" t="b">
        <v>1</v>
      </c>
      <c r="P126" t="s">
        <v>8269</v>
      </c>
      <c r="Q126" s="10" t="s">
        <v>8315</v>
      </c>
      <c r="R126" t="s">
        <v>8316</v>
      </c>
      <c r="S126">
        <v>131</v>
      </c>
      <c r="T126">
        <v>41.42</v>
      </c>
    </row>
    <row r="127" spans="1:20" ht="275.5" x14ac:dyDescent="0.35">
      <c r="A127">
        <v>3275</v>
      </c>
      <c r="B127" s="3" t="s">
        <v>3275</v>
      </c>
      <c r="C127" s="3" t="s">
        <v>7385</v>
      </c>
      <c r="D127" s="6">
        <v>1800</v>
      </c>
      <c r="E127" s="8">
        <v>1805</v>
      </c>
      <c r="F127" t="s">
        <v>8218</v>
      </c>
      <c r="G127" t="s">
        <v>8223</v>
      </c>
      <c r="H127" t="s">
        <v>8245</v>
      </c>
      <c r="I127">
        <v>1423456200</v>
      </c>
      <c r="J127">
        <v>1421183271</v>
      </c>
      <c r="K127" s="14">
        <v>42017.88045138889</v>
      </c>
      <c r="L127" s="14">
        <v>42044.1875</v>
      </c>
      <c r="M127" t="b">
        <v>1</v>
      </c>
      <c r="N127">
        <v>12</v>
      </c>
      <c r="O127" t="b">
        <v>1</v>
      </c>
      <c r="P127" t="s">
        <v>8269</v>
      </c>
      <c r="Q127" s="10" t="s">
        <v>8315</v>
      </c>
      <c r="R127" t="s">
        <v>8316</v>
      </c>
      <c r="S127">
        <v>100</v>
      </c>
      <c r="T127">
        <v>150.41999999999999</v>
      </c>
    </row>
    <row r="128" spans="1:20" ht="232" x14ac:dyDescent="0.35">
      <c r="A128">
        <v>3303</v>
      </c>
      <c r="B128" s="3" t="s">
        <v>3303</v>
      </c>
      <c r="C128" s="3" t="s">
        <v>7413</v>
      </c>
      <c r="D128" s="6">
        <v>1800</v>
      </c>
      <c r="E128" s="8">
        <v>2086</v>
      </c>
      <c r="F128" t="s">
        <v>8218</v>
      </c>
      <c r="G128" t="s">
        <v>8223</v>
      </c>
      <c r="H128" t="s">
        <v>8245</v>
      </c>
      <c r="I128">
        <v>1427553484</v>
      </c>
      <c r="J128">
        <v>1424533084</v>
      </c>
      <c r="K128" s="14">
        <v>42056.65143518518</v>
      </c>
      <c r="L128" s="14">
        <v>42091.609768518523</v>
      </c>
      <c r="M128" t="b">
        <v>0</v>
      </c>
      <c r="N128">
        <v>35</v>
      </c>
      <c r="O128" t="b">
        <v>1</v>
      </c>
      <c r="P128" t="s">
        <v>8269</v>
      </c>
      <c r="Q128" s="10" t="s">
        <v>8315</v>
      </c>
      <c r="R128" t="s">
        <v>8316</v>
      </c>
      <c r="S128">
        <v>116</v>
      </c>
      <c r="T128">
        <v>59.6</v>
      </c>
    </row>
    <row r="129" spans="1:20" ht="275.5" x14ac:dyDescent="0.35">
      <c r="A129">
        <v>3176</v>
      </c>
      <c r="B129" s="3" t="s">
        <v>3176</v>
      </c>
      <c r="C129" s="3" t="s">
        <v>7286</v>
      </c>
      <c r="D129" s="6">
        <v>1900</v>
      </c>
      <c r="E129" s="8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s="14">
        <v>41477.930914351848</v>
      </c>
      <c r="L129" s="14">
        <v>41504.625</v>
      </c>
      <c r="M129" t="b">
        <v>1</v>
      </c>
      <c r="N129">
        <v>55</v>
      </c>
      <c r="O129" t="b">
        <v>1</v>
      </c>
      <c r="P129" t="s">
        <v>8269</v>
      </c>
      <c r="Q129" s="10" t="s">
        <v>8315</v>
      </c>
      <c r="R129" t="s">
        <v>8316</v>
      </c>
      <c r="S129">
        <v>115</v>
      </c>
      <c r="T129">
        <v>39.67</v>
      </c>
    </row>
    <row r="130" spans="1:20" ht="174" x14ac:dyDescent="0.35">
      <c r="A130">
        <v>2972</v>
      </c>
      <c r="B130" s="3" t="s">
        <v>2972</v>
      </c>
      <c r="C130" s="3" t="s">
        <v>7082</v>
      </c>
      <c r="D130" s="6">
        <v>2000</v>
      </c>
      <c r="E130" s="8">
        <v>2107</v>
      </c>
      <c r="F130" t="s">
        <v>8218</v>
      </c>
      <c r="G130" t="s">
        <v>8223</v>
      </c>
      <c r="H130" t="s">
        <v>8245</v>
      </c>
      <c r="I130">
        <v>1480899600</v>
      </c>
      <c r="J130">
        <v>1479609520</v>
      </c>
      <c r="K130" s="14">
        <v>42694.110185185185</v>
      </c>
      <c r="L130" s="14">
        <v>42709.041666666672</v>
      </c>
      <c r="M130" t="b">
        <v>0</v>
      </c>
      <c r="N130">
        <v>17</v>
      </c>
      <c r="O130" t="b">
        <v>1</v>
      </c>
      <c r="P130" t="s">
        <v>8269</v>
      </c>
      <c r="Q130" s="10" t="s">
        <v>8315</v>
      </c>
      <c r="R130" t="s">
        <v>8316</v>
      </c>
      <c r="S130">
        <v>105</v>
      </c>
      <c r="T130">
        <v>123.94</v>
      </c>
    </row>
    <row r="131" spans="1:20" ht="261" x14ac:dyDescent="0.35">
      <c r="A131">
        <v>2791</v>
      </c>
      <c r="B131" s="3" t="s">
        <v>2791</v>
      </c>
      <c r="C131" s="3" t="s">
        <v>6901</v>
      </c>
      <c r="D131" s="6">
        <v>2000</v>
      </c>
      <c r="E131" s="8">
        <v>2050</v>
      </c>
      <c r="F131" t="s">
        <v>8218</v>
      </c>
      <c r="G131" t="s">
        <v>8223</v>
      </c>
      <c r="H131" t="s">
        <v>8245</v>
      </c>
      <c r="I131">
        <v>1473393600</v>
      </c>
      <c r="J131">
        <v>1470778559</v>
      </c>
      <c r="K131" s="14">
        <v>42591.899988425925</v>
      </c>
      <c r="L131" s="14">
        <v>42622.166666666672</v>
      </c>
      <c r="M131" t="b">
        <v>0</v>
      </c>
      <c r="N131">
        <v>28</v>
      </c>
      <c r="O131" t="b">
        <v>1</v>
      </c>
      <c r="P131" t="s">
        <v>8269</v>
      </c>
      <c r="Q131" s="10" t="s">
        <v>8315</v>
      </c>
      <c r="R131" t="s">
        <v>8316</v>
      </c>
      <c r="S131">
        <v>103</v>
      </c>
      <c r="T131">
        <v>73.209999999999994</v>
      </c>
    </row>
    <row r="132" spans="1:20" ht="217.5" x14ac:dyDescent="0.35">
      <c r="A132">
        <v>2788</v>
      </c>
      <c r="B132" s="3" t="s">
        <v>2788</v>
      </c>
      <c r="C132" s="3" t="s">
        <v>6898</v>
      </c>
      <c r="D132" s="6">
        <v>2000</v>
      </c>
      <c r="E132" s="8">
        <v>2050</v>
      </c>
      <c r="F132" t="s">
        <v>8218</v>
      </c>
      <c r="G132" t="s">
        <v>8223</v>
      </c>
      <c r="H132" t="s">
        <v>8245</v>
      </c>
      <c r="I132">
        <v>1469811043</v>
      </c>
      <c r="J132">
        <v>1467219043</v>
      </c>
      <c r="K132" s="14">
        <v>42550.701886574068</v>
      </c>
      <c r="L132" s="14">
        <v>42580.701886574068</v>
      </c>
      <c r="M132" t="b">
        <v>0</v>
      </c>
      <c r="N132">
        <v>20</v>
      </c>
      <c r="O132" t="b">
        <v>1</v>
      </c>
      <c r="P132" t="s">
        <v>8269</v>
      </c>
      <c r="Q132" s="10" t="s">
        <v>8315</v>
      </c>
      <c r="R132" t="s">
        <v>8316</v>
      </c>
      <c r="S132">
        <v>103</v>
      </c>
      <c r="T132">
        <v>102.5</v>
      </c>
    </row>
    <row r="133" spans="1:20" ht="203" x14ac:dyDescent="0.35">
      <c r="A133">
        <v>3170</v>
      </c>
      <c r="B133" s="3" t="s">
        <v>3170</v>
      </c>
      <c r="C133" s="3" t="s">
        <v>7280</v>
      </c>
      <c r="D133" s="6">
        <v>2000</v>
      </c>
      <c r="E133" s="8">
        <v>2245</v>
      </c>
      <c r="F133" t="s">
        <v>8218</v>
      </c>
      <c r="G133" t="s">
        <v>8223</v>
      </c>
      <c r="H133" t="s">
        <v>8245</v>
      </c>
      <c r="I133">
        <v>1404273600</v>
      </c>
      <c r="J133">
        <v>1401414944</v>
      </c>
      <c r="K133" s="14">
        <v>41789.080370370371</v>
      </c>
      <c r="L133" s="14">
        <v>41822.166666666664</v>
      </c>
      <c r="M133" t="b">
        <v>1</v>
      </c>
      <c r="N133">
        <v>71</v>
      </c>
      <c r="O133" t="b">
        <v>1</v>
      </c>
      <c r="P133" t="s">
        <v>8269</v>
      </c>
      <c r="Q133" s="10" t="s">
        <v>8315</v>
      </c>
      <c r="R133" t="s">
        <v>8316</v>
      </c>
      <c r="S133">
        <v>112</v>
      </c>
      <c r="T133">
        <v>31.62</v>
      </c>
    </row>
    <row r="134" spans="1:20" ht="275.5" x14ac:dyDescent="0.35">
      <c r="A134">
        <v>537</v>
      </c>
      <c r="B134" s="3" t="s">
        <v>538</v>
      </c>
      <c r="C134" s="3" t="s">
        <v>4647</v>
      </c>
      <c r="D134" s="6">
        <v>2000</v>
      </c>
      <c r="E134" s="8">
        <v>2410</v>
      </c>
      <c r="F134" t="s">
        <v>8218</v>
      </c>
      <c r="G134" t="s">
        <v>8223</v>
      </c>
      <c r="H134" t="s">
        <v>8245</v>
      </c>
      <c r="I134">
        <v>1446665191</v>
      </c>
      <c r="J134">
        <v>1444069591</v>
      </c>
      <c r="K134" s="14">
        <v>42282.768414351856</v>
      </c>
      <c r="L134" s="14">
        <v>42312.810081018513</v>
      </c>
      <c r="M134" t="b">
        <v>0</v>
      </c>
      <c r="N134">
        <v>59</v>
      </c>
      <c r="O134" t="b">
        <v>1</v>
      </c>
      <c r="P134" t="s">
        <v>8269</v>
      </c>
      <c r="Q134" s="10" t="s">
        <v>8315</v>
      </c>
      <c r="R134" t="s">
        <v>8316</v>
      </c>
      <c r="S134">
        <v>121</v>
      </c>
      <c r="T134">
        <v>40.85</v>
      </c>
    </row>
    <row r="135" spans="1:20" ht="217.5" x14ac:dyDescent="0.35">
      <c r="A135">
        <v>3592</v>
      </c>
      <c r="B135" s="3" t="s">
        <v>3591</v>
      </c>
      <c r="C135" s="3" t="s">
        <v>7702</v>
      </c>
      <c r="D135" s="6">
        <v>2000</v>
      </c>
      <c r="E135" s="8">
        <v>2545</v>
      </c>
      <c r="F135" t="s">
        <v>8218</v>
      </c>
      <c r="G135" t="s">
        <v>8223</v>
      </c>
      <c r="H135" t="s">
        <v>8245</v>
      </c>
      <c r="I135">
        <v>1423630740</v>
      </c>
      <c r="J135">
        <v>1418673307</v>
      </c>
      <c r="K135" s="14">
        <v>41988.829942129625</v>
      </c>
      <c r="L135" s="14">
        <v>42046.207638888889</v>
      </c>
      <c r="M135" t="b">
        <v>0</v>
      </c>
      <c r="N135">
        <v>35</v>
      </c>
      <c r="O135" t="b">
        <v>1</v>
      </c>
      <c r="P135" t="s">
        <v>8269</v>
      </c>
      <c r="Q135" s="10" t="s">
        <v>8315</v>
      </c>
      <c r="R135" t="s">
        <v>8316</v>
      </c>
      <c r="S135">
        <v>127</v>
      </c>
      <c r="T135">
        <v>72.709999999999994</v>
      </c>
    </row>
    <row r="136" spans="1:20" ht="261" x14ac:dyDescent="0.35">
      <c r="A136">
        <v>3713</v>
      </c>
      <c r="B136" s="3" t="s">
        <v>3710</v>
      </c>
      <c r="C136" s="3" t="s">
        <v>7823</v>
      </c>
      <c r="D136" s="6">
        <v>2000</v>
      </c>
      <c r="E136" s="8">
        <v>2030</v>
      </c>
      <c r="F136" t="s">
        <v>8218</v>
      </c>
      <c r="G136" t="s">
        <v>8223</v>
      </c>
      <c r="H136" t="s">
        <v>8245</v>
      </c>
      <c r="I136">
        <v>1465062166</v>
      </c>
      <c r="J136">
        <v>1463334166</v>
      </c>
      <c r="K136" s="14">
        <v>42505.738032407404</v>
      </c>
      <c r="L136" s="14">
        <v>42525.738032407404</v>
      </c>
      <c r="M136" t="b">
        <v>0</v>
      </c>
      <c r="N136">
        <v>19</v>
      </c>
      <c r="O136" t="b">
        <v>1</v>
      </c>
      <c r="P136" t="s">
        <v>8269</v>
      </c>
      <c r="Q136" s="10" t="s">
        <v>8315</v>
      </c>
      <c r="R136" t="s">
        <v>8316</v>
      </c>
      <c r="S136">
        <v>102</v>
      </c>
      <c r="T136">
        <v>106.84</v>
      </c>
    </row>
    <row r="137" spans="1:20" ht="246.5" x14ac:dyDescent="0.35">
      <c r="A137">
        <v>3472</v>
      </c>
      <c r="B137" s="3" t="s">
        <v>3471</v>
      </c>
      <c r="C137" s="3" t="s">
        <v>7582</v>
      </c>
      <c r="D137" s="6">
        <v>2000</v>
      </c>
      <c r="E137" s="8">
        <v>2041</v>
      </c>
      <c r="F137" t="s">
        <v>8218</v>
      </c>
      <c r="G137" t="s">
        <v>8223</v>
      </c>
      <c r="H137" t="s">
        <v>8245</v>
      </c>
      <c r="I137">
        <v>1415253540</v>
      </c>
      <c r="J137">
        <v>1413432331</v>
      </c>
      <c r="K137" s="14">
        <v>41928.170497685183</v>
      </c>
      <c r="L137" s="14">
        <v>41949.249305555553</v>
      </c>
      <c r="M137" t="b">
        <v>0</v>
      </c>
      <c r="N137">
        <v>23</v>
      </c>
      <c r="O137" t="b">
        <v>1</v>
      </c>
      <c r="P137" t="s">
        <v>8269</v>
      </c>
      <c r="Q137" s="10" t="s">
        <v>8315</v>
      </c>
      <c r="R137" t="s">
        <v>8316</v>
      </c>
      <c r="S137">
        <v>102</v>
      </c>
      <c r="T137">
        <v>88.74</v>
      </c>
    </row>
    <row r="138" spans="1:20" ht="246.5" x14ac:dyDescent="0.35">
      <c r="A138">
        <v>3679</v>
      </c>
      <c r="B138" s="3" t="s">
        <v>3676</v>
      </c>
      <c r="C138" s="3" t="s">
        <v>7789</v>
      </c>
      <c r="D138" s="6">
        <v>2000</v>
      </c>
      <c r="E138" s="8">
        <v>2202</v>
      </c>
      <c r="F138" t="s">
        <v>8218</v>
      </c>
      <c r="G138" t="s">
        <v>8223</v>
      </c>
      <c r="H138" t="s">
        <v>8245</v>
      </c>
      <c r="I138">
        <v>1404190740</v>
      </c>
      <c r="J138">
        <v>1401214581</v>
      </c>
      <c r="K138" s="14">
        <v>41786.761354166665</v>
      </c>
      <c r="L138" s="14">
        <v>41821.207638888889</v>
      </c>
      <c r="M138" t="b">
        <v>0</v>
      </c>
      <c r="N138">
        <v>30</v>
      </c>
      <c r="O138" t="b">
        <v>1</v>
      </c>
      <c r="P138" t="s">
        <v>8269</v>
      </c>
      <c r="Q138" s="10" t="s">
        <v>8315</v>
      </c>
      <c r="R138" t="s">
        <v>8316</v>
      </c>
      <c r="S138">
        <v>110</v>
      </c>
      <c r="T138">
        <v>73.400000000000006</v>
      </c>
    </row>
    <row r="139" spans="1:20" ht="246.5" x14ac:dyDescent="0.35">
      <c r="A139">
        <v>3268</v>
      </c>
      <c r="B139" s="3" t="s">
        <v>3268</v>
      </c>
      <c r="C139" s="3" t="s">
        <v>7378</v>
      </c>
      <c r="D139" s="6">
        <v>2000</v>
      </c>
      <c r="E139" s="8">
        <v>2560</v>
      </c>
      <c r="F139" t="s">
        <v>8218</v>
      </c>
      <c r="G139" t="s">
        <v>8223</v>
      </c>
      <c r="H139" t="s">
        <v>8245</v>
      </c>
      <c r="I139">
        <v>1472074928</v>
      </c>
      <c r="J139">
        <v>1470692528</v>
      </c>
      <c r="K139" s="14">
        <v>42590.90425925926</v>
      </c>
      <c r="L139" s="14">
        <v>42606.90425925926</v>
      </c>
      <c r="M139" t="b">
        <v>1</v>
      </c>
      <c r="N139">
        <v>42</v>
      </c>
      <c r="O139" t="b">
        <v>1</v>
      </c>
      <c r="P139" t="s">
        <v>8269</v>
      </c>
      <c r="Q139" s="10" t="s">
        <v>8315</v>
      </c>
      <c r="R139" t="s">
        <v>8316</v>
      </c>
      <c r="S139">
        <v>128</v>
      </c>
      <c r="T139">
        <v>60.95</v>
      </c>
    </row>
    <row r="140" spans="1:20" ht="290" x14ac:dyDescent="0.35">
      <c r="A140">
        <v>3839</v>
      </c>
      <c r="B140" s="3" t="s">
        <v>3836</v>
      </c>
      <c r="C140" s="3" t="s">
        <v>7948</v>
      </c>
      <c r="D140" s="6">
        <v>2000</v>
      </c>
      <c r="E140" s="8">
        <v>2025</v>
      </c>
      <c r="F140" t="s">
        <v>8218</v>
      </c>
      <c r="G140" t="s">
        <v>8223</v>
      </c>
      <c r="H140" t="s">
        <v>8245</v>
      </c>
      <c r="I140">
        <v>1438226724</v>
      </c>
      <c r="J140">
        <v>1433042724</v>
      </c>
      <c r="K140" s="14">
        <v>42155.142638888887</v>
      </c>
      <c r="L140" s="14">
        <v>42215.142638888887</v>
      </c>
      <c r="M140" t="b">
        <v>0</v>
      </c>
      <c r="N140">
        <v>32</v>
      </c>
      <c r="O140" t="b">
        <v>1</v>
      </c>
      <c r="P140" t="s">
        <v>8269</v>
      </c>
      <c r="Q140" s="10" t="s">
        <v>8315</v>
      </c>
      <c r="R140" t="s">
        <v>8316</v>
      </c>
      <c r="S140">
        <v>101</v>
      </c>
      <c r="T140">
        <v>63.28</v>
      </c>
    </row>
    <row r="141" spans="1:20" ht="232" x14ac:dyDescent="0.35">
      <c r="A141">
        <v>3499</v>
      </c>
      <c r="B141" s="3" t="s">
        <v>3498</v>
      </c>
      <c r="C141" s="3" t="s">
        <v>7609</v>
      </c>
      <c r="D141" s="6">
        <v>2000</v>
      </c>
      <c r="E141" s="8">
        <v>2110</v>
      </c>
      <c r="F141" t="s">
        <v>8218</v>
      </c>
      <c r="G141" t="s">
        <v>8223</v>
      </c>
      <c r="H141" t="s">
        <v>8245</v>
      </c>
      <c r="I141">
        <v>1435733940</v>
      </c>
      <c r="J141">
        <v>1431046325</v>
      </c>
      <c r="K141" s="14">
        <v>42132.036168981482</v>
      </c>
      <c r="L141" s="14">
        <v>42186.290972222225</v>
      </c>
      <c r="M141" t="b">
        <v>0</v>
      </c>
      <c r="N141">
        <v>35</v>
      </c>
      <c r="O141" t="b">
        <v>1</v>
      </c>
      <c r="P141" t="s">
        <v>8269</v>
      </c>
      <c r="Q141" s="10" t="s">
        <v>8315</v>
      </c>
      <c r="R141" t="s">
        <v>8316</v>
      </c>
      <c r="S141">
        <v>106</v>
      </c>
      <c r="T141">
        <v>60.29</v>
      </c>
    </row>
    <row r="142" spans="1:20" ht="246.5" x14ac:dyDescent="0.35">
      <c r="A142">
        <v>1284</v>
      </c>
      <c r="B142" s="3" t="s">
        <v>1285</v>
      </c>
      <c r="C142" s="3" t="s">
        <v>5394</v>
      </c>
      <c r="D142" s="6">
        <v>2000</v>
      </c>
      <c r="E142" s="8">
        <v>2020</v>
      </c>
      <c r="F142" t="s">
        <v>8218</v>
      </c>
      <c r="G142" t="s">
        <v>8223</v>
      </c>
      <c r="H142" t="s">
        <v>8245</v>
      </c>
      <c r="I142">
        <v>1483203540</v>
      </c>
      <c r="J142">
        <v>1481175482</v>
      </c>
      <c r="K142" s="14">
        <v>42712.23474537037</v>
      </c>
      <c r="L142" s="14">
        <v>42735.707638888889</v>
      </c>
      <c r="M142" t="b">
        <v>0</v>
      </c>
      <c r="N142">
        <v>31</v>
      </c>
      <c r="O142" t="b">
        <v>1</v>
      </c>
      <c r="P142" t="s">
        <v>8269</v>
      </c>
      <c r="Q142" s="10" t="s">
        <v>8315</v>
      </c>
      <c r="R142" t="s">
        <v>8316</v>
      </c>
      <c r="S142">
        <v>101</v>
      </c>
      <c r="T142">
        <v>65.16</v>
      </c>
    </row>
    <row r="143" spans="1:20" ht="275.5" x14ac:dyDescent="0.35">
      <c r="A143">
        <v>3386</v>
      </c>
      <c r="B143" s="3" t="s">
        <v>3385</v>
      </c>
      <c r="C143" s="3" t="s">
        <v>7496</v>
      </c>
      <c r="D143" s="6">
        <v>2000</v>
      </c>
      <c r="E143" s="8">
        <v>2100</v>
      </c>
      <c r="F143" t="s">
        <v>8218</v>
      </c>
      <c r="G143" t="s">
        <v>8223</v>
      </c>
      <c r="H143" t="s">
        <v>8245</v>
      </c>
      <c r="I143">
        <v>1417620506</v>
      </c>
      <c r="J143">
        <v>1415028506</v>
      </c>
      <c r="K143" s="14">
        <v>41946.644745370373</v>
      </c>
      <c r="L143" s="14">
        <v>41976.644745370373</v>
      </c>
      <c r="M143" t="b">
        <v>0</v>
      </c>
      <c r="N143">
        <v>41</v>
      </c>
      <c r="O143" t="b">
        <v>1</v>
      </c>
      <c r="P143" t="s">
        <v>8269</v>
      </c>
      <c r="Q143" s="10" t="s">
        <v>8315</v>
      </c>
      <c r="R143" t="s">
        <v>8316</v>
      </c>
      <c r="S143">
        <v>105</v>
      </c>
      <c r="T143">
        <v>51.22</v>
      </c>
    </row>
    <row r="144" spans="1:20" ht="275.5" x14ac:dyDescent="0.35">
      <c r="A144">
        <v>3280</v>
      </c>
      <c r="B144" s="3" t="s">
        <v>3280</v>
      </c>
      <c r="C144" s="3" t="s">
        <v>7390</v>
      </c>
      <c r="D144" s="6">
        <v>2000</v>
      </c>
      <c r="E144" s="8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s="14">
        <v>42121.756921296299</v>
      </c>
      <c r="L144" s="14">
        <v>42156.208333333328</v>
      </c>
      <c r="M144" t="b">
        <v>0</v>
      </c>
      <c r="N144">
        <v>30</v>
      </c>
      <c r="O144" t="b">
        <v>1</v>
      </c>
      <c r="P144" t="s">
        <v>8269</v>
      </c>
      <c r="Q144" s="10" t="s">
        <v>8315</v>
      </c>
      <c r="R144" t="s">
        <v>8316</v>
      </c>
      <c r="S144">
        <v>103</v>
      </c>
      <c r="T144">
        <v>68.67</v>
      </c>
    </row>
    <row r="145" spans="1:20" ht="232" x14ac:dyDescent="0.35">
      <c r="A145">
        <v>3431</v>
      </c>
      <c r="B145" s="3" t="s">
        <v>3430</v>
      </c>
      <c r="C145" s="3" t="s">
        <v>7541</v>
      </c>
      <c r="D145" s="6">
        <v>2000</v>
      </c>
      <c r="E145" s="8">
        <v>2000</v>
      </c>
      <c r="F145" t="s">
        <v>8218</v>
      </c>
      <c r="G145" t="s">
        <v>8223</v>
      </c>
      <c r="H145" t="s">
        <v>8245</v>
      </c>
      <c r="I145">
        <v>1408383153</v>
      </c>
      <c r="J145">
        <v>1405791153</v>
      </c>
      <c r="K145" s="14">
        <v>41839.730937500004</v>
      </c>
      <c r="L145" s="14">
        <v>41869.730937500004</v>
      </c>
      <c r="M145" t="b">
        <v>0</v>
      </c>
      <c r="N145">
        <v>21</v>
      </c>
      <c r="O145" t="b">
        <v>1</v>
      </c>
      <c r="P145" t="s">
        <v>8269</v>
      </c>
      <c r="Q145" s="10" t="s">
        <v>8315</v>
      </c>
      <c r="R145" t="s">
        <v>8316</v>
      </c>
      <c r="S145">
        <v>100</v>
      </c>
      <c r="T145">
        <v>95.24</v>
      </c>
    </row>
    <row r="146" spans="1:20" ht="217.5" x14ac:dyDescent="0.35">
      <c r="A146">
        <v>3432</v>
      </c>
      <c r="B146" s="3" t="s">
        <v>3431</v>
      </c>
      <c r="C146" s="3" t="s">
        <v>7542</v>
      </c>
      <c r="D146" s="6">
        <v>2000</v>
      </c>
      <c r="E146" s="8">
        <v>2193</v>
      </c>
      <c r="F146" t="s">
        <v>8218</v>
      </c>
      <c r="G146" t="s">
        <v>8223</v>
      </c>
      <c r="H146" t="s">
        <v>8245</v>
      </c>
      <c r="I146">
        <v>1454709600</v>
      </c>
      <c r="J146">
        <v>1452520614</v>
      </c>
      <c r="K146" s="14">
        <v>42380.581180555557</v>
      </c>
      <c r="L146" s="14">
        <v>42405.916666666672</v>
      </c>
      <c r="M146" t="b">
        <v>0</v>
      </c>
      <c r="N146">
        <v>42</v>
      </c>
      <c r="O146" t="b">
        <v>1</v>
      </c>
      <c r="P146" t="s">
        <v>8269</v>
      </c>
      <c r="Q146" s="10" t="s">
        <v>8315</v>
      </c>
      <c r="R146" t="s">
        <v>8316</v>
      </c>
      <c r="S146">
        <v>110</v>
      </c>
      <c r="T146">
        <v>52.21</v>
      </c>
    </row>
    <row r="147" spans="1:20" ht="261" x14ac:dyDescent="0.35">
      <c r="A147">
        <v>3478</v>
      </c>
      <c r="B147" s="3" t="s">
        <v>3477</v>
      </c>
      <c r="C147" s="3" t="s">
        <v>7588</v>
      </c>
      <c r="D147" s="6">
        <v>2000</v>
      </c>
      <c r="E147" s="8">
        <v>2257</v>
      </c>
      <c r="F147" t="s">
        <v>8218</v>
      </c>
      <c r="G147" t="s">
        <v>8223</v>
      </c>
      <c r="H147" t="s">
        <v>8245</v>
      </c>
      <c r="I147">
        <v>1426539600</v>
      </c>
      <c r="J147">
        <v>1424296822</v>
      </c>
      <c r="K147" s="14">
        <v>42053.916921296302</v>
      </c>
      <c r="L147" s="14">
        <v>42079.875</v>
      </c>
      <c r="M147" t="b">
        <v>0</v>
      </c>
      <c r="N147">
        <v>57</v>
      </c>
      <c r="O147" t="b">
        <v>1</v>
      </c>
      <c r="P147" t="s">
        <v>8269</v>
      </c>
      <c r="Q147" s="10" t="s">
        <v>8315</v>
      </c>
      <c r="R147" t="s">
        <v>8316</v>
      </c>
      <c r="S147">
        <v>113</v>
      </c>
      <c r="T147">
        <v>39.6</v>
      </c>
    </row>
    <row r="148" spans="1:20" ht="232" x14ac:dyDescent="0.35">
      <c r="A148">
        <v>3313</v>
      </c>
      <c r="B148" s="3" t="s">
        <v>3313</v>
      </c>
      <c r="C148" s="3" t="s">
        <v>7423</v>
      </c>
      <c r="D148" s="6">
        <v>2000</v>
      </c>
      <c r="E148" s="8">
        <v>2321</v>
      </c>
      <c r="F148" t="s">
        <v>8218</v>
      </c>
      <c r="G148" t="s">
        <v>8223</v>
      </c>
      <c r="H148" t="s">
        <v>8245</v>
      </c>
      <c r="I148">
        <v>1453856400</v>
      </c>
      <c r="J148">
        <v>1452664317</v>
      </c>
      <c r="K148" s="14">
        <v>42382.244409722218</v>
      </c>
      <c r="L148" s="14">
        <v>42396.041666666672</v>
      </c>
      <c r="M148" t="b">
        <v>0</v>
      </c>
      <c r="N148">
        <v>29</v>
      </c>
      <c r="O148" t="b">
        <v>1</v>
      </c>
      <c r="P148" t="s">
        <v>8269</v>
      </c>
      <c r="Q148" s="10" t="s">
        <v>8315</v>
      </c>
      <c r="R148" t="s">
        <v>8316</v>
      </c>
      <c r="S148">
        <v>116</v>
      </c>
      <c r="T148">
        <v>80.03</v>
      </c>
    </row>
    <row r="149" spans="1:20" ht="246.5" x14ac:dyDescent="0.35">
      <c r="A149">
        <v>2826</v>
      </c>
      <c r="B149" s="3" t="s">
        <v>2826</v>
      </c>
      <c r="C149" s="3" t="s">
        <v>6936</v>
      </c>
      <c r="D149" s="6">
        <v>2000</v>
      </c>
      <c r="E149" s="8">
        <v>2155</v>
      </c>
      <c r="F149" t="s">
        <v>8218</v>
      </c>
      <c r="G149" t="s">
        <v>8223</v>
      </c>
      <c r="H149" t="s">
        <v>8245</v>
      </c>
      <c r="I149">
        <v>1436511600</v>
      </c>
      <c r="J149">
        <v>1434415812</v>
      </c>
      <c r="K149" s="14">
        <v>42171.034861111111</v>
      </c>
      <c r="L149" s="14">
        <v>42195.291666666672</v>
      </c>
      <c r="M149" t="b">
        <v>0</v>
      </c>
      <c r="N149">
        <v>19</v>
      </c>
      <c r="O149" t="b">
        <v>1</v>
      </c>
      <c r="P149" t="s">
        <v>8269</v>
      </c>
      <c r="Q149" s="10" t="s">
        <v>8315</v>
      </c>
      <c r="R149" t="s">
        <v>8316</v>
      </c>
      <c r="S149">
        <v>108</v>
      </c>
      <c r="T149">
        <v>113.42</v>
      </c>
    </row>
    <row r="150" spans="1:20" ht="246.5" x14ac:dyDescent="0.35">
      <c r="A150">
        <v>3627</v>
      </c>
      <c r="B150" s="3" t="s">
        <v>3625</v>
      </c>
      <c r="C150" s="3" t="s">
        <v>7737</v>
      </c>
      <c r="D150" s="6">
        <v>2000</v>
      </c>
      <c r="E150" s="8">
        <v>2000</v>
      </c>
      <c r="F150" t="s">
        <v>8218</v>
      </c>
      <c r="G150" t="s">
        <v>8223</v>
      </c>
      <c r="H150" t="s">
        <v>8245</v>
      </c>
      <c r="I150">
        <v>1463803140</v>
      </c>
      <c r="J150">
        <v>1459446487</v>
      </c>
      <c r="K150" s="14">
        <v>42460.741747685184</v>
      </c>
      <c r="L150" s="14">
        <v>42511.165972222225</v>
      </c>
      <c r="M150" t="b">
        <v>0</v>
      </c>
      <c r="N150">
        <v>29</v>
      </c>
      <c r="O150" t="b">
        <v>1</v>
      </c>
      <c r="P150" t="s">
        <v>8269</v>
      </c>
      <c r="Q150" s="10" t="s">
        <v>8315</v>
      </c>
      <c r="R150" t="s">
        <v>8316</v>
      </c>
      <c r="S150">
        <v>100</v>
      </c>
      <c r="T150">
        <v>68.97</v>
      </c>
    </row>
    <row r="151" spans="1:20" ht="246.5" x14ac:dyDescent="0.35">
      <c r="A151">
        <v>3172</v>
      </c>
      <c r="B151" s="3" t="s">
        <v>3172</v>
      </c>
      <c r="C151" s="3" t="s">
        <v>7282</v>
      </c>
      <c r="D151" s="6">
        <v>2000</v>
      </c>
      <c r="E151" s="8">
        <v>2300</v>
      </c>
      <c r="F151" t="s">
        <v>8218</v>
      </c>
      <c r="G151" t="s">
        <v>8223</v>
      </c>
      <c r="H151" t="s">
        <v>8245</v>
      </c>
      <c r="I151">
        <v>1329240668</v>
      </c>
      <c r="J151">
        <v>1326648668</v>
      </c>
      <c r="K151" s="14">
        <v>40923.729953703703</v>
      </c>
      <c r="L151" s="14">
        <v>40953.729953703703</v>
      </c>
      <c r="M151" t="b">
        <v>1</v>
      </c>
      <c r="N151">
        <v>29</v>
      </c>
      <c r="O151" t="b">
        <v>1</v>
      </c>
      <c r="P151" t="s">
        <v>8269</v>
      </c>
      <c r="Q151" s="10" t="s">
        <v>8315</v>
      </c>
      <c r="R151" t="s">
        <v>8316</v>
      </c>
      <c r="S151">
        <v>115</v>
      </c>
      <c r="T151">
        <v>79.31</v>
      </c>
    </row>
    <row r="152" spans="1:20" ht="246.5" x14ac:dyDescent="0.35">
      <c r="A152">
        <v>2838</v>
      </c>
      <c r="B152" s="3" t="s">
        <v>2838</v>
      </c>
      <c r="C152" s="3" t="s">
        <v>6948</v>
      </c>
      <c r="D152" s="6">
        <v>2000</v>
      </c>
      <c r="E152" s="8">
        <v>2405</v>
      </c>
      <c r="F152" t="s">
        <v>8218</v>
      </c>
      <c r="G152" t="s">
        <v>8223</v>
      </c>
      <c r="H152" t="s">
        <v>8245</v>
      </c>
      <c r="I152">
        <v>1407967200</v>
      </c>
      <c r="J152">
        <v>1406039696</v>
      </c>
      <c r="K152" s="14">
        <v>41842.607592592591</v>
      </c>
      <c r="L152" s="14">
        <v>41864.916666666664</v>
      </c>
      <c r="M152" t="b">
        <v>0</v>
      </c>
      <c r="N152">
        <v>54</v>
      </c>
      <c r="O152" t="b">
        <v>1</v>
      </c>
      <c r="P152" t="s">
        <v>8269</v>
      </c>
      <c r="Q152" s="10" t="s">
        <v>8315</v>
      </c>
      <c r="R152" t="s">
        <v>8316</v>
      </c>
      <c r="S152">
        <v>120</v>
      </c>
      <c r="T152">
        <v>44.54</v>
      </c>
    </row>
    <row r="153" spans="1:20" ht="232" x14ac:dyDescent="0.35">
      <c r="A153">
        <v>3727</v>
      </c>
      <c r="B153" s="3" t="s">
        <v>3724</v>
      </c>
      <c r="C153" s="3" t="s">
        <v>7837</v>
      </c>
      <c r="D153" s="6">
        <v>2000</v>
      </c>
      <c r="E153" s="8">
        <v>2015</v>
      </c>
      <c r="F153" t="s">
        <v>8218</v>
      </c>
      <c r="G153" t="s">
        <v>8223</v>
      </c>
      <c r="H153" t="s">
        <v>8245</v>
      </c>
      <c r="I153">
        <v>1476939300</v>
      </c>
      <c r="J153">
        <v>1474273294</v>
      </c>
      <c r="K153" s="14">
        <v>42632.348310185189</v>
      </c>
      <c r="L153" s="14">
        <v>42663.204861111109</v>
      </c>
      <c r="M153" t="b">
        <v>0</v>
      </c>
      <c r="N153">
        <v>33</v>
      </c>
      <c r="O153" t="b">
        <v>1</v>
      </c>
      <c r="P153" t="s">
        <v>8269</v>
      </c>
      <c r="Q153" s="10" t="s">
        <v>8315</v>
      </c>
      <c r="R153" t="s">
        <v>8316</v>
      </c>
      <c r="S153">
        <v>101</v>
      </c>
      <c r="T153">
        <v>61.06</v>
      </c>
    </row>
    <row r="154" spans="1:20" ht="261" x14ac:dyDescent="0.35">
      <c r="A154">
        <v>2792</v>
      </c>
      <c r="B154" s="3" t="s">
        <v>2792</v>
      </c>
      <c r="C154" s="3" t="s">
        <v>6902</v>
      </c>
      <c r="D154" s="6">
        <v>2000</v>
      </c>
      <c r="E154" s="8">
        <v>2152</v>
      </c>
      <c r="F154" t="s">
        <v>8218</v>
      </c>
      <c r="G154" t="s">
        <v>8223</v>
      </c>
      <c r="H154" t="s">
        <v>8245</v>
      </c>
      <c r="I154">
        <v>1439357559</v>
      </c>
      <c r="J154">
        <v>1435469559</v>
      </c>
      <c r="K154" s="14">
        <v>42183.231006944443</v>
      </c>
      <c r="L154" s="14">
        <v>42228.231006944443</v>
      </c>
      <c r="M154" t="b">
        <v>0</v>
      </c>
      <c r="N154">
        <v>24</v>
      </c>
      <c r="O154" t="b">
        <v>1</v>
      </c>
      <c r="P154" t="s">
        <v>8269</v>
      </c>
      <c r="Q154" s="10" t="s">
        <v>8315</v>
      </c>
      <c r="R154" t="s">
        <v>8316</v>
      </c>
      <c r="S154">
        <v>108</v>
      </c>
      <c r="T154">
        <v>89.67</v>
      </c>
    </row>
    <row r="155" spans="1:20" ht="232" x14ac:dyDescent="0.35">
      <c r="A155">
        <v>3385</v>
      </c>
      <c r="B155" s="3" t="s">
        <v>3384</v>
      </c>
      <c r="C155" s="3" t="s">
        <v>7495</v>
      </c>
      <c r="D155" s="6">
        <v>2000</v>
      </c>
      <c r="E155" s="8">
        <v>2000</v>
      </c>
      <c r="F155" t="s">
        <v>8218</v>
      </c>
      <c r="G155" t="s">
        <v>8223</v>
      </c>
      <c r="H155" t="s">
        <v>8245</v>
      </c>
      <c r="I155">
        <v>1418244552</v>
      </c>
      <c r="J155">
        <v>1415652552</v>
      </c>
      <c r="K155" s="14">
        <v>41953.8675</v>
      </c>
      <c r="L155" s="14">
        <v>41983.8675</v>
      </c>
      <c r="M155" t="b">
        <v>0</v>
      </c>
      <c r="N155">
        <v>15</v>
      </c>
      <c r="O155" t="b">
        <v>1</v>
      </c>
      <c r="P155" t="s">
        <v>8269</v>
      </c>
      <c r="Q155" s="10" t="s">
        <v>8315</v>
      </c>
      <c r="R155" t="s">
        <v>8316</v>
      </c>
      <c r="S155">
        <v>100</v>
      </c>
      <c r="T155">
        <v>133.33000000000001</v>
      </c>
    </row>
    <row r="156" spans="1:20" ht="261" x14ac:dyDescent="0.35">
      <c r="A156">
        <v>1301</v>
      </c>
      <c r="B156" s="3" t="s">
        <v>1302</v>
      </c>
      <c r="C156" s="3" t="s">
        <v>5411</v>
      </c>
      <c r="D156" s="6">
        <v>2000</v>
      </c>
      <c r="E156" s="8">
        <v>2055</v>
      </c>
      <c r="F156" t="s">
        <v>8218</v>
      </c>
      <c r="G156" t="s">
        <v>8223</v>
      </c>
      <c r="H156" t="s">
        <v>8245</v>
      </c>
      <c r="I156">
        <v>1437447600</v>
      </c>
      <c r="J156">
        <v>1436551178</v>
      </c>
      <c r="K156" s="14">
        <v>42195.749745370369</v>
      </c>
      <c r="L156" s="14">
        <v>42206.125</v>
      </c>
      <c r="M156" t="b">
        <v>0</v>
      </c>
      <c r="N156">
        <v>29</v>
      </c>
      <c r="O156" t="b">
        <v>1</v>
      </c>
      <c r="P156" t="s">
        <v>8269</v>
      </c>
      <c r="Q156" s="10" t="s">
        <v>8315</v>
      </c>
      <c r="R156" t="s">
        <v>8316</v>
      </c>
      <c r="S156">
        <v>103</v>
      </c>
      <c r="T156">
        <v>70.86</v>
      </c>
    </row>
    <row r="157" spans="1:20" ht="145" x14ac:dyDescent="0.35">
      <c r="A157">
        <v>3457</v>
      </c>
      <c r="B157" s="3" t="s">
        <v>3456</v>
      </c>
      <c r="C157" s="3" t="s">
        <v>7567</v>
      </c>
      <c r="D157" s="6">
        <v>2000</v>
      </c>
      <c r="E157" s="8">
        <v>2804</v>
      </c>
      <c r="F157" t="s">
        <v>8218</v>
      </c>
      <c r="G157" t="s">
        <v>8223</v>
      </c>
      <c r="H157" t="s">
        <v>8245</v>
      </c>
      <c r="I157">
        <v>1423720740</v>
      </c>
      <c r="J157">
        <v>1421081857</v>
      </c>
      <c r="K157" s="14">
        <v>42016.706678240742</v>
      </c>
      <c r="L157" s="14">
        <v>42047.249305555553</v>
      </c>
      <c r="M157" t="b">
        <v>0</v>
      </c>
      <c r="N157">
        <v>55</v>
      </c>
      <c r="O157" t="b">
        <v>1</v>
      </c>
      <c r="P157" t="s">
        <v>8269</v>
      </c>
      <c r="Q157" s="10" t="s">
        <v>8315</v>
      </c>
      <c r="R157" t="s">
        <v>8316</v>
      </c>
      <c r="S157">
        <v>140</v>
      </c>
      <c r="T157">
        <v>50.98</v>
      </c>
    </row>
    <row r="158" spans="1:20" ht="217.5" x14ac:dyDescent="0.35">
      <c r="A158">
        <v>3570</v>
      </c>
      <c r="B158" s="3" t="s">
        <v>3569</v>
      </c>
      <c r="C158" s="3" t="s">
        <v>7680</v>
      </c>
      <c r="D158" s="6">
        <v>2000</v>
      </c>
      <c r="E158" s="8">
        <v>2287</v>
      </c>
      <c r="F158" t="s">
        <v>8218</v>
      </c>
      <c r="G158" t="s">
        <v>8223</v>
      </c>
      <c r="H158" t="s">
        <v>8245</v>
      </c>
      <c r="I158">
        <v>1420009200</v>
      </c>
      <c r="J158">
        <v>1417593483</v>
      </c>
      <c r="K158" s="14">
        <v>41976.331979166673</v>
      </c>
      <c r="L158" s="14">
        <v>42004.291666666672</v>
      </c>
      <c r="M158" t="b">
        <v>0</v>
      </c>
      <c r="N158">
        <v>26</v>
      </c>
      <c r="O158" t="b">
        <v>1</v>
      </c>
      <c r="P158" t="s">
        <v>8269</v>
      </c>
      <c r="Q158" s="10" t="s">
        <v>8315</v>
      </c>
      <c r="R158" t="s">
        <v>8316</v>
      </c>
      <c r="S158">
        <v>114</v>
      </c>
      <c r="T158">
        <v>87.96</v>
      </c>
    </row>
    <row r="159" spans="1:20" ht="246.5" x14ac:dyDescent="0.35">
      <c r="A159">
        <v>2827</v>
      </c>
      <c r="B159" s="3" t="s">
        <v>2827</v>
      </c>
      <c r="C159" s="3" t="s">
        <v>6937</v>
      </c>
      <c r="D159" s="6">
        <v>2000</v>
      </c>
      <c r="E159" s="8">
        <v>2405</v>
      </c>
      <c r="F159" t="s">
        <v>8218</v>
      </c>
      <c r="G159" t="s">
        <v>8223</v>
      </c>
      <c r="H159" t="s">
        <v>8245</v>
      </c>
      <c r="I159">
        <v>1464971400</v>
      </c>
      <c r="J159">
        <v>1462379066</v>
      </c>
      <c r="K159" s="14">
        <v>42494.683634259258</v>
      </c>
      <c r="L159" s="14">
        <v>42524.6875</v>
      </c>
      <c r="M159" t="b">
        <v>0</v>
      </c>
      <c r="N159">
        <v>23</v>
      </c>
      <c r="O159" t="b">
        <v>1</v>
      </c>
      <c r="P159" t="s">
        <v>8269</v>
      </c>
      <c r="Q159" s="10" t="s">
        <v>8315</v>
      </c>
      <c r="R159" t="s">
        <v>8316</v>
      </c>
      <c r="S159">
        <v>120</v>
      </c>
      <c r="T159">
        <v>104.57</v>
      </c>
    </row>
    <row r="160" spans="1:20" ht="261" x14ac:dyDescent="0.35">
      <c r="A160">
        <v>3817</v>
      </c>
      <c r="B160" s="3" t="s">
        <v>3814</v>
      </c>
      <c r="C160" s="3" t="s">
        <v>7927</v>
      </c>
      <c r="D160" s="6">
        <v>2000</v>
      </c>
      <c r="E160" s="8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s="14">
        <v>42284.69694444444</v>
      </c>
      <c r="L160" s="14">
        <v>42301.165972222225</v>
      </c>
      <c r="M160" t="b">
        <v>0</v>
      </c>
      <c r="N160">
        <v>20</v>
      </c>
      <c r="O160" t="b">
        <v>1</v>
      </c>
      <c r="P160" t="s">
        <v>8269</v>
      </c>
      <c r="Q160" s="10" t="s">
        <v>8315</v>
      </c>
      <c r="R160" t="s">
        <v>8316</v>
      </c>
      <c r="S160">
        <v>107</v>
      </c>
      <c r="T160">
        <v>107.25</v>
      </c>
    </row>
    <row r="161" spans="1:20" ht="246.5" x14ac:dyDescent="0.35">
      <c r="A161">
        <v>3225</v>
      </c>
      <c r="B161" s="3" t="s">
        <v>3225</v>
      </c>
      <c r="C161" s="3" t="s">
        <v>7335</v>
      </c>
      <c r="D161" s="6">
        <v>2000</v>
      </c>
      <c r="E161" s="8">
        <v>2047</v>
      </c>
      <c r="F161" t="s">
        <v>8218</v>
      </c>
      <c r="G161" t="s">
        <v>8223</v>
      </c>
      <c r="H161" t="s">
        <v>8245</v>
      </c>
      <c r="I161">
        <v>1464987600</v>
      </c>
      <c r="J161">
        <v>1463145938</v>
      </c>
      <c r="K161" s="14">
        <v>42503.559467592597</v>
      </c>
      <c r="L161" s="14">
        <v>42524.875</v>
      </c>
      <c r="M161" t="b">
        <v>1</v>
      </c>
      <c r="N161">
        <v>39</v>
      </c>
      <c r="O161" t="b">
        <v>1</v>
      </c>
      <c r="P161" t="s">
        <v>8269</v>
      </c>
      <c r="Q161" s="10" t="s">
        <v>8315</v>
      </c>
      <c r="R161" t="s">
        <v>8316</v>
      </c>
      <c r="S161">
        <v>102</v>
      </c>
      <c r="T161">
        <v>52.49</v>
      </c>
    </row>
    <row r="162" spans="1:20" ht="290" x14ac:dyDescent="0.35">
      <c r="A162">
        <v>3813</v>
      </c>
      <c r="B162" s="3" t="s">
        <v>3810</v>
      </c>
      <c r="C162" s="3" t="s">
        <v>7923</v>
      </c>
      <c r="D162" s="6">
        <v>2100</v>
      </c>
      <c r="E162" s="8">
        <v>2119.9899999999998</v>
      </c>
      <c r="F162" t="s">
        <v>8218</v>
      </c>
      <c r="G162" t="s">
        <v>8223</v>
      </c>
      <c r="H162" t="s">
        <v>8245</v>
      </c>
      <c r="I162">
        <v>1465940580</v>
      </c>
      <c r="J162">
        <v>1462603021</v>
      </c>
      <c r="K162" s="14">
        <v>42497.275706018518</v>
      </c>
      <c r="L162" s="14">
        <v>42535.904861111107</v>
      </c>
      <c r="M162" t="b">
        <v>0</v>
      </c>
      <c r="N162">
        <v>27</v>
      </c>
      <c r="O162" t="b">
        <v>1</v>
      </c>
      <c r="P162" t="s">
        <v>8269</v>
      </c>
      <c r="Q162" s="10" t="s">
        <v>8315</v>
      </c>
      <c r="R162" t="s">
        <v>8316</v>
      </c>
      <c r="S162">
        <v>101</v>
      </c>
      <c r="T162">
        <v>78.52</v>
      </c>
    </row>
    <row r="163" spans="1:20" ht="246.5" x14ac:dyDescent="0.35">
      <c r="A163">
        <v>3448</v>
      </c>
      <c r="B163" s="3" t="s">
        <v>3447</v>
      </c>
      <c r="C163" s="3" t="s">
        <v>7558</v>
      </c>
      <c r="D163" s="6">
        <v>2100</v>
      </c>
      <c r="E163" s="8">
        <v>2305</v>
      </c>
      <c r="F163" t="s">
        <v>8218</v>
      </c>
      <c r="G163" t="s">
        <v>8223</v>
      </c>
      <c r="H163" t="s">
        <v>8245</v>
      </c>
      <c r="I163">
        <v>1418784689</v>
      </c>
      <c r="J163">
        <v>1416192689</v>
      </c>
      <c r="K163" s="14">
        <v>41960.119085648148</v>
      </c>
      <c r="L163" s="14">
        <v>41990.119085648148</v>
      </c>
      <c r="M163" t="b">
        <v>0</v>
      </c>
      <c r="N163">
        <v>45</v>
      </c>
      <c r="O163" t="b">
        <v>1</v>
      </c>
      <c r="P163" t="s">
        <v>8269</v>
      </c>
      <c r="Q163" s="10" t="s">
        <v>8315</v>
      </c>
      <c r="R163" t="s">
        <v>8316</v>
      </c>
      <c r="S163">
        <v>110</v>
      </c>
      <c r="T163">
        <v>51.22</v>
      </c>
    </row>
    <row r="164" spans="1:20" ht="246.5" x14ac:dyDescent="0.35">
      <c r="A164">
        <v>3548</v>
      </c>
      <c r="B164" s="3" t="s">
        <v>3547</v>
      </c>
      <c r="C164" s="3" t="s">
        <v>7658</v>
      </c>
      <c r="D164" s="6">
        <v>2100</v>
      </c>
      <c r="E164" s="8">
        <v>2140</v>
      </c>
      <c r="F164" t="s">
        <v>8218</v>
      </c>
      <c r="G164" t="s">
        <v>8223</v>
      </c>
      <c r="H164" t="s">
        <v>8245</v>
      </c>
      <c r="I164">
        <v>1457139600</v>
      </c>
      <c r="J164">
        <v>1455230214</v>
      </c>
      <c r="K164" s="14">
        <v>42411.942291666666</v>
      </c>
      <c r="L164" s="14">
        <v>42434.041666666672</v>
      </c>
      <c r="M164" t="b">
        <v>0</v>
      </c>
      <c r="N164">
        <v>13</v>
      </c>
      <c r="O164" t="b">
        <v>1</v>
      </c>
      <c r="P164" t="s">
        <v>8269</v>
      </c>
      <c r="Q164" s="10" t="s">
        <v>8315</v>
      </c>
      <c r="R164" t="s">
        <v>8316</v>
      </c>
      <c r="S164">
        <v>102</v>
      </c>
      <c r="T164">
        <v>164.62</v>
      </c>
    </row>
    <row r="165" spans="1:20" ht="217.5" x14ac:dyDescent="0.35">
      <c r="A165">
        <v>3311</v>
      </c>
      <c r="B165" s="3" t="s">
        <v>3311</v>
      </c>
      <c r="C165" s="3" t="s">
        <v>7421</v>
      </c>
      <c r="D165" s="6">
        <v>2500</v>
      </c>
      <c r="E165" s="8">
        <v>2746</v>
      </c>
      <c r="F165" t="s">
        <v>8218</v>
      </c>
      <c r="G165" t="s">
        <v>8223</v>
      </c>
      <c r="H165" t="s">
        <v>8245</v>
      </c>
      <c r="I165">
        <v>1445065210</v>
      </c>
      <c r="J165">
        <v>1442473210</v>
      </c>
      <c r="K165" s="14">
        <v>42264.29178240741</v>
      </c>
      <c r="L165" s="14">
        <v>42294.29178240741</v>
      </c>
      <c r="M165" t="b">
        <v>0</v>
      </c>
      <c r="N165">
        <v>45</v>
      </c>
      <c r="O165" t="b">
        <v>1</v>
      </c>
      <c r="P165" t="s">
        <v>8269</v>
      </c>
      <c r="Q165" s="10" t="s">
        <v>8315</v>
      </c>
      <c r="R165" t="s">
        <v>8316</v>
      </c>
      <c r="S165">
        <v>110</v>
      </c>
      <c r="T165">
        <v>61.02</v>
      </c>
    </row>
    <row r="166" spans="1:20" ht="159.5" x14ac:dyDescent="0.35">
      <c r="A166">
        <v>3597</v>
      </c>
      <c r="B166" s="3" t="s">
        <v>3596</v>
      </c>
      <c r="C166" s="3" t="s">
        <v>7707</v>
      </c>
      <c r="D166" s="6">
        <v>2500</v>
      </c>
      <c r="E166" s="8">
        <v>2565</v>
      </c>
      <c r="F166" t="s">
        <v>8218</v>
      </c>
      <c r="G166" t="s">
        <v>8223</v>
      </c>
      <c r="H166" t="s">
        <v>8245</v>
      </c>
      <c r="I166">
        <v>1456984740</v>
      </c>
      <c r="J166">
        <v>1455717790</v>
      </c>
      <c r="K166" s="14">
        <v>42417.585532407407</v>
      </c>
      <c r="L166" s="14">
        <v>42432.249305555553</v>
      </c>
      <c r="M166" t="b">
        <v>0</v>
      </c>
      <c r="N166">
        <v>33</v>
      </c>
      <c r="O166" t="b">
        <v>1</v>
      </c>
      <c r="P166" t="s">
        <v>8269</v>
      </c>
      <c r="Q166" s="10" t="s">
        <v>8315</v>
      </c>
      <c r="R166" t="s">
        <v>8316</v>
      </c>
      <c r="S166">
        <v>103</v>
      </c>
      <c r="T166">
        <v>77.73</v>
      </c>
    </row>
    <row r="167" spans="1:20" ht="261" x14ac:dyDescent="0.35">
      <c r="A167">
        <v>3164</v>
      </c>
      <c r="B167" s="3" t="s">
        <v>3164</v>
      </c>
      <c r="C167" s="3" t="s">
        <v>7274</v>
      </c>
      <c r="D167" s="6">
        <v>2500</v>
      </c>
      <c r="E167" s="8">
        <v>2669</v>
      </c>
      <c r="F167" t="s">
        <v>8218</v>
      </c>
      <c r="G167" t="s">
        <v>8223</v>
      </c>
      <c r="H167" t="s">
        <v>8245</v>
      </c>
      <c r="I167">
        <v>1402341615</v>
      </c>
      <c r="J167">
        <v>1399490415</v>
      </c>
      <c r="K167" s="14">
        <v>41766.80572916667</v>
      </c>
      <c r="L167" s="14">
        <v>41799.80572916667</v>
      </c>
      <c r="M167" t="b">
        <v>1</v>
      </c>
      <c r="N167">
        <v>71</v>
      </c>
      <c r="O167" t="b">
        <v>1</v>
      </c>
      <c r="P167" t="s">
        <v>8269</v>
      </c>
      <c r="Q167" s="10" t="s">
        <v>8315</v>
      </c>
      <c r="R167" t="s">
        <v>8316</v>
      </c>
      <c r="S167">
        <v>107</v>
      </c>
      <c r="T167">
        <v>37.590000000000003</v>
      </c>
    </row>
    <row r="168" spans="1:20" ht="246.5" x14ac:dyDescent="0.35">
      <c r="A168">
        <v>2810</v>
      </c>
      <c r="B168" s="3" t="s">
        <v>2810</v>
      </c>
      <c r="C168" s="3" t="s">
        <v>6920</v>
      </c>
      <c r="D168" s="6">
        <v>2500</v>
      </c>
      <c r="E168" s="8">
        <v>2705</v>
      </c>
      <c r="F168" t="s">
        <v>8218</v>
      </c>
      <c r="G168" t="s">
        <v>8223</v>
      </c>
      <c r="H168" t="s">
        <v>8245</v>
      </c>
      <c r="I168">
        <v>1401595140</v>
      </c>
      <c r="J168">
        <v>1398828064</v>
      </c>
      <c r="K168" s="14">
        <v>41759.13962962963</v>
      </c>
      <c r="L168" s="14">
        <v>41791.165972222225</v>
      </c>
      <c r="M168" t="b">
        <v>0</v>
      </c>
      <c r="N168">
        <v>57</v>
      </c>
      <c r="O168" t="b">
        <v>1</v>
      </c>
      <c r="P168" t="s">
        <v>8269</v>
      </c>
      <c r="Q168" s="10" t="s">
        <v>8315</v>
      </c>
      <c r="R168" t="s">
        <v>8316</v>
      </c>
      <c r="S168">
        <v>108</v>
      </c>
      <c r="T168">
        <v>47.46</v>
      </c>
    </row>
    <row r="169" spans="1:20" ht="246.5" x14ac:dyDescent="0.35">
      <c r="A169">
        <v>3168</v>
      </c>
      <c r="B169" s="3" t="s">
        <v>3168</v>
      </c>
      <c r="C169" s="3" t="s">
        <v>7278</v>
      </c>
      <c r="D169" s="6">
        <v>2500</v>
      </c>
      <c r="E169" s="8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s="14">
        <v>41772.105937500004</v>
      </c>
      <c r="L169" s="14">
        <v>41803.916666666664</v>
      </c>
      <c r="M169" t="b">
        <v>1</v>
      </c>
      <c r="N169">
        <v>61</v>
      </c>
      <c r="O169" t="b">
        <v>1</v>
      </c>
      <c r="P169" t="s">
        <v>8269</v>
      </c>
      <c r="Q169" s="10" t="s">
        <v>8315</v>
      </c>
      <c r="R169" t="s">
        <v>8316</v>
      </c>
      <c r="S169">
        <v>124</v>
      </c>
      <c r="T169">
        <v>50.9</v>
      </c>
    </row>
    <row r="170" spans="1:20" ht="246.5" x14ac:dyDescent="0.35">
      <c r="A170">
        <v>3823</v>
      </c>
      <c r="B170" s="3" t="s">
        <v>3820</v>
      </c>
      <c r="C170" s="3" t="s">
        <v>7932</v>
      </c>
      <c r="D170" s="6">
        <v>2500</v>
      </c>
      <c r="E170" s="8">
        <v>2650</v>
      </c>
      <c r="F170" t="s">
        <v>8218</v>
      </c>
      <c r="G170" t="s">
        <v>8223</v>
      </c>
      <c r="H170" t="s">
        <v>8245</v>
      </c>
      <c r="I170">
        <v>1437364740</v>
      </c>
      <c r="J170">
        <v>1434405044</v>
      </c>
      <c r="K170" s="14">
        <v>42170.910231481481</v>
      </c>
      <c r="L170" s="14">
        <v>42205.165972222225</v>
      </c>
      <c r="M170" t="b">
        <v>0</v>
      </c>
      <c r="N170">
        <v>41</v>
      </c>
      <c r="O170" t="b">
        <v>1</v>
      </c>
      <c r="P170" t="s">
        <v>8269</v>
      </c>
      <c r="Q170" s="10" t="s">
        <v>8315</v>
      </c>
      <c r="R170" t="s">
        <v>8316</v>
      </c>
      <c r="S170">
        <v>106</v>
      </c>
      <c r="T170">
        <v>64.63</v>
      </c>
    </row>
    <row r="171" spans="1:20" ht="275.5" x14ac:dyDescent="0.35">
      <c r="A171">
        <v>3365</v>
      </c>
      <c r="B171" s="3" t="s">
        <v>3364</v>
      </c>
      <c r="C171" s="3" t="s">
        <v>7475</v>
      </c>
      <c r="D171" s="6">
        <v>2500</v>
      </c>
      <c r="E171" s="8">
        <v>2600</v>
      </c>
      <c r="F171" t="s">
        <v>8218</v>
      </c>
      <c r="G171" t="s">
        <v>8223</v>
      </c>
      <c r="H171" t="s">
        <v>8245</v>
      </c>
      <c r="I171">
        <v>1449973592</v>
      </c>
      <c r="J171">
        <v>1447381592</v>
      </c>
      <c r="K171" s="14">
        <v>42321.101759259262</v>
      </c>
      <c r="L171" s="14">
        <v>42351.101759259262</v>
      </c>
      <c r="M171" t="b">
        <v>0</v>
      </c>
      <c r="N171">
        <v>3</v>
      </c>
      <c r="O171" t="b">
        <v>1</v>
      </c>
      <c r="P171" t="s">
        <v>8269</v>
      </c>
      <c r="Q171" s="10" t="s">
        <v>8315</v>
      </c>
      <c r="R171" t="s">
        <v>8316</v>
      </c>
      <c r="S171">
        <v>104</v>
      </c>
      <c r="T171">
        <v>866.67</v>
      </c>
    </row>
    <row r="172" spans="1:20" ht="246.5" x14ac:dyDescent="0.35">
      <c r="A172">
        <v>3614</v>
      </c>
      <c r="B172" s="3" t="s">
        <v>3439</v>
      </c>
      <c r="C172" s="3" t="s">
        <v>7724</v>
      </c>
      <c r="D172" s="6">
        <v>2500</v>
      </c>
      <c r="E172" s="8">
        <v>2520</v>
      </c>
      <c r="F172" t="s">
        <v>8218</v>
      </c>
      <c r="G172" t="s">
        <v>8223</v>
      </c>
      <c r="H172" t="s">
        <v>8245</v>
      </c>
      <c r="I172">
        <v>1434675616</v>
      </c>
      <c r="J172">
        <v>1432083616</v>
      </c>
      <c r="K172" s="14">
        <v>42144.041851851856</v>
      </c>
      <c r="L172" s="14">
        <v>42174.041851851856</v>
      </c>
      <c r="M172" t="b">
        <v>0</v>
      </c>
      <c r="N172">
        <v>71</v>
      </c>
      <c r="O172" t="b">
        <v>1</v>
      </c>
      <c r="P172" t="s">
        <v>8269</v>
      </c>
      <c r="Q172" s="10" t="s">
        <v>8315</v>
      </c>
      <c r="R172" t="s">
        <v>8316</v>
      </c>
      <c r="S172">
        <v>101</v>
      </c>
      <c r="T172">
        <v>35.49</v>
      </c>
    </row>
    <row r="173" spans="1:20" ht="159.5" x14ac:dyDescent="0.35">
      <c r="A173">
        <v>3544</v>
      </c>
      <c r="B173" s="3" t="s">
        <v>3543</v>
      </c>
      <c r="C173" s="3" t="s">
        <v>7654</v>
      </c>
      <c r="D173" s="6">
        <v>2500</v>
      </c>
      <c r="E173" s="8">
        <v>2500</v>
      </c>
      <c r="F173" t="s">
        <v>8218</v>
      </c>
      <c r="G173" t="s">
        <v>8223</v>
      </c>
      <c r="H173" t="s">
        <v>8245</v>
      </c>
      <c r="I173">
        <v>1425758257</v>
      </c>
      <c r="J173">
        <v>1423166257</v>
      </c>
      <c r="K173" s="14">
        <v>42040.831678240742</v>
      </c>
      <c r="L173" s="14">
        <v>42070.831678240742</v>
      </c>
      <c r="M173" t="b">
        <v>0</v>
      </c>
      <c r="N173">
        <v>24</v>
      </c>
      <c r="O173" t="b">
        <v>1</v>
      </c>
      <c r="P173" t="s">
        <v>8269</v>
      </c>
      <c r="Q173" s="10" t="s">
        <v>8315</v>
      </c>
      <c r="R173" t="s">
        <v>8316</v>
      </c>
      <c r="S173">
        <v>100</v>
      </c>
      <c r="T173">
        <v>104.17</v>
      </c>
    </row>
    <row r="174" spans="1:20" ht="203" x14ac:dyDescent="0.35">
      <c r="A174">
        <v>1302</v>
      </c>
      <c r="B174" s="3" t="s">
        <v>1303</v>
      </c>
      <c r="C174" s="3" t="s">
        <v>5412</v>
      </c>
      <c r="D174" s="6">
        <v>2500</v>
      </c>
      <c r="E174" s="8">
        <v>2500</v>
      </c>
      <c r="F174" t="s">
        <v>8218</v>
      </c>
      <c r="G174" t="s">
        <v>8223</v>
      </c>
      <c r="H174" t="s">
        <v>8245</v>
      </c>
      <c r="I174">
        <v>1480559011</v>
      </c>
      <c r="J174">
        <v>1477963411</v>
      </c>
      <c r="K174" s="14">
        <v>42675.057997685188</v>
      </c>
      <c r="L174" s="14">
        <v>42705.099664351852</v>
      </c>
      <c r="M174" t="b">
        <v>0</v>
      </c>
      <c r="N174">
        <v>50</v>
      </c>
      <c r="O174" t="b">
        <v>1</v>
      </c>
      <c r="P174" t="s">
        <v>8269</v>
      </c>
      <c r="Q174" s="10" t="s">
        <v>8315</v>
      </c>
      <c r="R174" t="s">
        <v>8316</v>
      </c>
      <c r="S174">
        <v>100</v>
      </c>
      <c r="T174">
        <v>50</v>
      </c>
    </row>
    <row r="175" spans="1:20" ht="275.5" x14ac:dyDescent="0.35">
      <c r="A175">
        <v>3561</v>
      </c>
      <c r="B175" s="3" t="s">
        <v>3560</v>
      </c>
      <c r="C175" s="3" t="s">
        <v>7671</v>
      </c>
      <c r="D175" s="6">
        <v>2500</v>
      </c>
      <c r="E175" s="8">
        <v>2560</v>
      </c>
      <c r="F175" t="s">
        <v>8218</v>
      </c>
      <c r="G175" t="s">
        <v>8223</v>
      </c>
      <c r="H175" t="s">
        <v>8245</v>
      </c>
      <c r="I175">
        <v>1438799760</v>
      </c>
      <c r="J175">
        <v>1437236378</v>
      </c>
      <c r="K175" s="14">
        <v>42203.680300925931</v>
      </c>
      <c r="L175" s="14">
        <v>42221.774999999994</v>
      </c>
      <c r="M175" t="b">
        <v>0</v>
      </c>
      <c r="N175">
        <v>54</v>
      </c>
      <c r="O175" t="b">
        <v>1</v>
      </c>
      <c r="P175" t="s">
        <v>8269</v>
      </c>
      <c r="Q175" s="10" t="s">
        <v>8315</v>
      </c>
      <c r="R175" t="s">
        <v>8316</v>
      </c>
      <c r="S175">
        <v>102</v>
      </c>
      <c r="T175">
        <v>47.41</v>
      </c>
    </row>
    <row r="176" spans="1:20" ht="188.5" x14ac:dyDescent="0.35">
      <c r="A176">
        <v>3264</v>
      </c>
      <c r="B176" s="3" t="s">
        <v>3264</v>
      </c>
      <c r="C176" s="3" t="s">
        <v>7374</v>
      </c>
      <c r="D176" s="6">
        <v>2500</v>
      </c>
      <c r="E176" s="8">
        <v>2575</v>
      </c>
      <c r="F176" t="s">
        <v>8218</v>
      </c>
      <c r="G176" t="s">
        <v>8223</v>
      </c>
      <c r="H176" t="s">
        <v>8245</v>
      </c>
      <c r="I176">
        <v>1422482400</v>
      </c>
      <c r="J176">
        <v>1421089938</v>
      </c>
      <c r="K176" s="14">
        <v>42016.800208333334</v>
      </c>
      <c r="L176" s="14">
        <v>42032.916666666672</v>
      </c>
      <c r="M176" t="b">
        <v>1</v>
      </c>
      <c r="N176">
        <v>49</v>
      </c>
      <c r="O176" t="b">
        <v>1</v>
      </c>
      <c r="P176" t="s">
        <v>8269</v>
      </c>
      <c r="Q176" s="10" t="s">
        <v>8315</v>
      </c>
      <c r="R176" t="s">
        <v>8316</v>
      </c>
      <c r="S176">
        <v>103</v>
      </c>
      <c r="T176">
        <v>52.55</v>
      </c>
    </row>
    <row r="177" spans="1:20" ht="246.5" x14ac:dyDescent="0.35">
      <c r="A177">
        <v>3484</v>
      </c>
      <c r="B177" s="3" t="s">
        <v>3483</v>
      </c>
      <c r="C177" s="3" t="s">
        <v>7594</v>
      </c>
      <c r="D177" s="6">
        <v>2500</v>
      </c>
      <c r="E177" s="8">
        <v>2856</v>
      </c>
      <c r="F177" t="s">
        <v>8218</v>
      </c>
      <c r="G177" t="s">
        <v>8223</v>
      </c>
      <c r="H177" t="s">
        <v>8245</v>
      </c>
      <c r="I177">
        <v>1466014499</v>
      </c>
      <c r="J177">
        <v>1463422499</v>
      </c>
      <c r="K177" s="14">
        <v>42506.760405092587</v>
      </c>
      <c r="L177" s="14">
        <v>42536.760405092587</v>
      </c>
      <c r="M177" t="b">
        <v>0</v>
      </c>
      <c r="N177">
        <v>44</v>
      </c>
      <c r="O177" t="b">
        <v>1</v>
      </c>
      <c r="P177" t="s">
        <v>8269</v>
      </c>
      <c r="Q177" s="10" t="s">
        <v>8315</v>
      </c>
      <c r="R177" t="s">
        <v>8316</v>
      </c>
      <c r="S177">
        <v>114</v>
      </c>
      <c r="T177">
        <v>64.91</v>
      </c>
    </row>
    <row r="178" spans="1:20" ht="203" x14ac:dyDescent="0.35">
      <c r="A178">
        <v>3320</v>
      </c>
      <c r="B178" s="3" t="s">
        <v>3320</v>
      </c>
      <c r="C178" s="3" t="s">
        <v>7430</v>
      </c>
      <c r="D178" s="6">
        <v>2500</v>
      </c>
      <c r="E178" s="8">
        <v>2525</v>
      </c>
      <c r="F178" t="s">
        <v>8218</v>
      </c>
      <c r="G178" t="s">
        <v>8223</v>
      </c>
      <c r="H178" t="s">
        <v>8245</v>
      </c>
      <c r="I178">
        <v>1466557557</v>
      </c>
      <c r="J178">
        <v>1463965557</v>
      </c>
      <c r="K178" s="14">
        <v>42513.045798611114</v>
      </c>
      <c r="L178" s="14">
        <v>42543.045798611114</v>
      </c>
      <c r="M178" t="b">
        <v>0</v>
      </c>
      <c r="N178">
        <v>38</v>
      </c>
      <c r="O178" t="b">
        <v>1</v>
      </c>
      <c r="P178" t="s">
        <v>8269</v>
      </c>
      <c r="Q178" s="10" t="s">
        <v>8315</v>
      </c>
      <c r="R178" t="s">
        <v>8316</v>
      </c>
      <c r="S178">
        <v>101</v>
      </c>
      <c r="T178">
        <v>66.45</v>
      </c>
    </row>
    <row r="179" spans="1:20" ht="246.5" x14ac:dyDescent="0.35">
      <c r="A179">
        <v>3441</v>
      </c>
      <c r="B179" s="3" t="s">
        <v>3440</v>
      </c>
      <c r="C179" s="3" t="s">
        <v>7551</v>
      </c>
      <c r="D179" s="6">
        <v>2500</v>
      </c>
      <c r="E179" s="8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s="14">
        <v>42294.429641203707</v>
      </c>
      <c r="L179" s="14">
        <v>42321.845138888893</v>
      </c>
      <c r="M179" t="b">
        <v>0</v>
      </c>
      <c r="N179">
        <v>43</v>
      </c>
      <c r="O179" t="b">
        <v>1</v>
      </c>
      <c r="P179" t="s">
        <v>8269</v>
      </c>
      <c r="Q179" s="10" t="s">
        <v>8315</v>
      </c>
      <c r="R179" t="s">
        <v>8316</v>
      </c>
      <c r="S179">
        <v>103</v>
      </c>
      <c r="T179">
        <v>59.65</v>
      </c>
    </row>
    <row r="180" spans="1:20" ht="261" x14ac:dyDescent="0.35">
      <c r="A180">
        <v>3312</v>
      </c>
      <c r="B180" s="3" t="s">
        <v>3312</v>
      </c>
      <c r="C180" s="3" t="s">
        <v>7422</v>
      </c>
      <c r="D180" s="6">
        <v>2500</v>
      </c>
      <c r="E180" s="8">
        <v>2501</v>
      </c>
      <c r="F180" t="s">
        <v>8218</v>
      </c>
      <c r="G180" t="s">
        <v>8223</v>
      </c>
      <c r="H180" t="s">
        <v>8245</v>
      </c>
      <c r="I180">
        <v>1478901600</v>
      </c>
      <c r="J180">
        <v>1477077946</v>
      </c>
      <c r="K180" s="14">
        <v>42664.809560185182</v>
      </c>
      <c r="L180" s="14">
        <v>42685.916666666672</v>
      </c>
      <c r="M180" t="b">
        <v>0</v>
      </c>
      <c r="N180">
        <v>41</v>
      </c>
      <c r="O180" t="b">
        <v>1</v>
      </c>
      <c r="P180" t="s">
        <v>8269</v>
      </c>
      <c r="Q180" s="10" t="s">
        <v>8315</v>
      </c>
      <c r="R180" t="s">
        <v>8316</v>
      </c>
      <c r="S180">
        <v>100</v>
      </c>
      <c r="T180">
        <v>61</v>
      </c>
    </row>
    <row r="181" spans="1:20" ht="246.5" x14ac:dyDescent="0.35">
      <c r="A181">
        <v>3505</v>
      </c>
      <c r="B181" s="3" t="s">
        <v>3504</v>
      </c>
      <c r="C181" s="3" t="s">
        <v>7615</v>
      </c>
      <c r="D181" s="6">
        <v>2500</v>
      </c>
      <c r="E181" s="8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s="14">
        <v>41760.935706018521</v>
      </c>
      <c r="L181" s="14">
        <v>41772.166666666664</v>
      </c>
      <c r="M181" t="b">
        <v>0</v>
      </c>
      <c r="N181">
        <v>39</v>
      </c>
      <c r="O181" t="b">
        <v>1</v>
      </c>
      <c r="P181" t="s">
        <v>8269</v>
      </c>
      <c r="Q181" s="10" t="s">
        <v>8315</v>
      </c>
      <c r="R181" t="s">
        <v>8316</v>
      </c>
      <c r="S181">
        <v>104</v>
      </c>
      <c r="T181">
        <v>66.510000000000005</v>
      </c>
    </row>
    <row r="182" spans="1:20" ht="203" x14ac:dyDescent="0.35">
      <c r="A182">
        <v>3222</v>
      </c>
      <c r="B182" s="3" t="s">
        <v>3222</v>
      </c>
      <c r="C182" s="3" t="s">
        <v>7332</v>
      </c>
      <c r="D182" s="6">
        <v>2500</v>
      </c>
      <c r="E182" s="8">
        <v>3120</v>
      </c>
      <c r="F182" t="s">
        <v>8218</v>
      </c>
      <c r="G182" t="s">
        <v>8223</v>
      </c>
      <c r="H182" t="s">
        <v>8245</v>
      </c>
      <c r="I182">
        <v>1445722140</v>
      </c>
      <c r="J182">
        <v>1443016697</v>
      </c>
      <c r="K182" s="14">
        <v>42270.582141203704</v>
      </c>
      <c r="L182" s="14">
        <v>42301.895138888889</v>
      </c>
      <c r="M182" t="b">
        <v>1</v>
      </c>
      <c r="N182">
        <v>84</v>
      </c>
      <c r="O182" t="b">
        <v>1</v>
      </c>
      <c r="P182" t="s">
        <v>8269</v>
      </c>
      <c r="Q182" s="10" t="s">
        <v>8315</v>
      </c>
      <c r="R182" t="s">
        <v>8316</v>
      </c>
      <c r="S182">
        <v>125</v>
      </c>
      <c r="T182">
        <v>37.14</v>
      </c>
    </row>
    <row r="183" spans="1:20" ht="159.5" x14ac:dyDescent="0.35">
      <c r="A183">
        <v>3623</v>
      </c>
      <c r="B183" s="3" t="s">
        <v>3621</v>
      </c>
      <c r="C183" s="3" t="s">
        <v>7733</v>
      </c>
      <c r="D183" s="6">
        <v>2500</v>
      </c>
      <c r="E183" s="8">
        <v>3000</v>
      </c>
      <c r="F183" t="s">
        <v>8218</v>
      </c>
      <c r="G183" t="s">
        <v>8223</v>
      </c>
      <c r="H183" t="s">
        <v>8245</v>
      </c>
      <c r="I183">
        <v>1406358000</v>
      </c>
      <c r="J183">
        <v>1404841270</v>
      </c>
      <c r="K183" s="14">
        <v>41828.736921296295</v>
      </c>
      <c r="L183" s="14">
        <v>41846.291666666664</v>
      </c>
      <c r="M183" t="b">
        <v>0</v>
      </c>
      <c r="N183">
        <v>34</v>
      </c>
      <c r="O183" t="b">
        <v>1</v>
      </c>
      <c r="P183" t="s">
        <v>8269</v>
      </c>
      <c r="Q183" s="10" t="s">
        <v>8315</v>
      </c>
      <c r="R183" t="s">
        <v>8316</v>
      </c>
      <c r="S183">
        <v>120</v>
      </c>
      <c r="T183">
        <v>88.24</v>
      </c>
    </row>
    <row r="184" spans="1:20" ht="246.5" x14ac:dyDescent="0.35">
      <c r="A184">
        <v>2809</v>
      </c>
      <c r="B184" s="3" t="s">
        <v>2809</v>
      </c>
      <c r="C184" s="3" t="s">
        <v>6919</v>
      </c>
      <c r="D184" s="6">
        <v>2500</v>
      </c>
      <c r="E184" s="8">
        <v>2560</v>
      </c>
      <c r="F184" t="s">
        <v>8218</v>
      </c>
      <c r="G184" t="s">
        <v>8223</v>
      </c>
      <c r="H184" t="s">
        <v>8245</v>
      </c>
      <c r="I184">
        <v>1459348740</v>
      </c>
      <c r="J184">
        <v>1458647725</v>
      </c>
      <c r="K184" s="14">
        <v>42451.496817129635</v>
      </c>
      <c r="L184" s="14">
        <v>42459.610416666663</v>
      </c>
      <c r="M184" t="b">
        <v>0</v>
      </c>
      <c r="N184">
        <v>21</v>
      </c>
      <c r="O184" t="b">
        <v>1</v>
      </c>
      <c r="P184" t="s">
        <v>8269</v>
      </c>
      <c r="Q184" s="10" t="s">
        <v>8315</v>
      </c>
      <c r="R184" t="s">
        <v>8316</v>
      </c>
      <c r="S184">
        <v>102</v>
      </c>
      <c r="T184">
        <v>121.9</v>
      </c>
    </row>
    <row r="185" spans="1:20" ht="261" x14ac:dyDescent="0.35">
      <c r="A185">
        <v>3699</v>
      </c>
      <c r="B185" s="3" t="s">
        <v>3696</v>
      </c>
      <c r="C185" s="3" t="s">
        <v>7809</v>
      </c>
      <c r="D185" s="6">
        <v>2500</v>
      </c>
      <c r="E185" s="8">
        <v>2520</v>
      </c>
      <c r="F185" t="s">
        <v>8218</v>
      </c>
      <c r="G185" t="s">
        <v>8223</v>
      </c>
      <c r="H185" t="s">
        <v>8245</v>
      </c>
      <c r="I185">
        <v>1413383216</v>
      </c>
      <c r="J185">
        <v>1410791216</v>
      </c>
      <c r="K185" s="14">
        <v>41897.602037037039</v>
      </c>
      <c r="L185" s="14">
        <v>41927.602037037039</v>
      </c>
      <c r="M185" t="b">
        <v>0</v>
      </c>
      <c r="N185">
        <v>40</v>
      </c>
      <c r="O185" t="b">
        <v>1</v>
      </c>
      <c r="P185" t="s">
        <v>8269</v>
      </c>
      <c r="Q185" s="10" t="s">
        <v>8315</v>
      </c>
      <c r="R185" t="s">
        <v>8316</v>
      </c>
      <c r="S185">
        <v>101</v>
      </c>
      <c r="T185">
        <v>63</v>
      </c>
    </row>
    <row r="186" spans="1:20" ht="246.5" x14ac:dyDescent="0.35">
      <c r="A186">
        <v>3516</v>
      </c>
      <c r="B186" s="3" t="s">
        <v>3515</v>
      </c>
      <c r="C186" s="3" t="s">
        <v>7626</v>
      </c>
      <c r="D186" s="6">
        <v>2500</v>
      </c>
      <c r="E186" s="8">
        <v>2500</v>
      </c>
      <c r="F186" t="s">
        <v>8218</v>
      </c>
      <c r="G186" t="s">
        <v>8223</v>
      </c>
      <c r="H186" t="s">
        <v>8245</v>
      </c>
      <c r="I186">
        <v>1410145200</v>
      </c>
      <c r="J186">
        <v>1407197670</v>
      </c>
      <c r="K186" s="14">
        <v>41856.010069444441</v>
      </c>
      <c r="L186" s="14">
        <v>41890.125</v>
      </c>
      <c r="M186" t="b">
        <v>0</v>
      </c>
      <c r="N186">
        <v>11</v>
      </c>
      <c r="O186" t="b">
        <v>1</v>
      </c>
      <c r="P186" t="s">
        <v>8269</v>
      </c>
      <c r="Q186" s="10" t="s">
        <v>8315</v>
      </c>
      <c r="R186" t="s">
        <v>8316</v>
      </c>
      <c r="S186">
        <v>100</v>
      </c>
      <c r="T186">
        <v>227.27</v>
      </c>
    </row>
    <row r="187" spans="1:20" ht="203" x14ac:dyDescent="0.35">
      <c r="A187">
        <v>3183</v>
      </c>
      <c r="B187" s="3" t="s">
        <v>3183</v>
      </c>
      <c r="C187" s="3" t="s">
        <v>7293</v>
      </c>
      <c r="D187" s="6">
        <v>2500</v>
      </c>
      <c r="E187" s="8">
        <v>2725</v>
      </c>
      <c r="F187" t="s">
        <v>8218</v>
      </c>
      <c r="G187" t="s">
        <v>8223</v>
      </c>
      <c r="H187" t="s">
        <v>8245</v>
      </c>
      <c r="I187">
        <v>1377284669</v>
      </c>
      <c r="J187">
        <v>1375729469</v>
      </c>
      <c r="K187" s="14">
        <v>41491.79478009259</v>
      </c>
      <c r="L187" s="14">
        <v>41509.79478009259</v>
      </c>
      <c r="M187" t="b">
        <v>1</v>
      </c>
      <c r="N187">
        <v>68</v>
      </c>
      <c r="O187" t="b">
        <v>1</v>
      </c>
      <c r="P187" t="s">
        <v>8269</v>
      </c>
      <c r="Q187" s="10" t="s">
        <v>8315</v>
      </c>
      <c r="R187" t="s">
        <v>8316</v>
      </c>
      <c r="S187">
        <v>109</v>
      </c>
      <c r="T187">
        <v>40.07</v>
      </c>
    </row>
    <row r="188" spans="1:20" ht="232" x14ac:dyDescent="0.35">
      <c r="A188">
        <v>3177</v>
      </c>
      <c r="B188" s="3" t="s">
        <v>3177</v>
      </c>
      <c r="C188" s="3" t="s">
        <v>7287</v>
      </c>
      <c r="D188" s="6">
        <v>2500</v>
      </c>
      <c r="E188" s="8">
        <v>2935</v>
      </c>
      <c r="F188" t="s">
        <v>8218</v>
      </c>
      <c r="G188" t="s">
        <v>8223</v>
      </c>
      <c r="H188" t="s">
        <v>8245</v>
      </c>
      <c r="I188">
        <v>1403366409</v>
      </c>
      <c r="J188">
        <v>1400774409</v>
      </c>
      <c r="K188" s="14">
        <v>41781.666770833333</v>
      </c>
      <c r="L188" s="14">
        <v>41811.666770833333</v>
      </c>
      <c r="M188" t="b">
        <v>1</v>
      </c>
      <c r="N188">
        <v>51</v>
      </c>
      <c r="O188" t="b">
        <v>1</v>
      </c>
      <c r="P188" t="s">
        <v>8269</v>
      </c>
      <c r="Q188" s="10" t="s">
        <v>8315</v>
      </c>
      <c r="R188" t="s">
        <v>8316</v>
      </c>
      <c r="S188">
        <v>117</v>
      </c>
      <c r="T188">
        <v>57.55</v>
      </c>
    </row>
    <row r="189" spans="1:20" ht="159.5" x14ac:dyDescent="0.35">
      <c r="A189">
        <v>3263</v>
      </c>
      <c r="B189" s="3" t="s">
        <v>3263</v>
      </c>
      <c r="C189" s="3" t="s">
        <v>7373</v>
      </c>
      <c r="D189" s="6">
        <v>2500</v>
      </c>
      <c r="E189" s="8">
        <v>2804.16</v>
      </c>
      <c r="F189" t="s">
        <v>8218</v>
      </c>
      <c r="G189" t="s">
        <v>8223</v>
      </c>
      <c r="H189" t="s">
        <v>8245</v>
      </c>
      <c r="I189">
        <v>1446238800</v>
      </c>
      <c r="J189">
        <v>1444220588</v>
      </c>
      <c r="K189" s="14">
        <v>42284.516064814816</v>
      </c>
      <c r="L189" s="14">
        <v>42307.875</v>
      </c>
      <c r="M189" t="b">
        <v>1</v>
      </c>
      <c r="N189">
        <v>68</v>
      </c>
      <c r="O189" t="b">
        <v>1</v>
      </c>
      <c r="P189" t="s">
        <v>8269</v>
      </c>
      <c r="Q189" s="10" t="s">
        <v>8315</v>
      </c>
      <c r="R189" t="s">
        <v>8316</v>
      </c>
      <c r="S189">
        <v>112</v>
      </c>
      <c r="T189">
        <v>41.24</v>
      </c>
    </row>
    <row r="190" spans="1:20" ht="275.5" x14ac:dyDescent="0.35">
      <c r="A190">
        <v>3230</v>
      </c>
      <c r="B190" s="3" t="s">
        <v>3230</v>
      </c>
      <c r="C190" s="3" t="s">
        <v>7340</v>
      </c>
      <c r="D190" s="6">
        <v>2600</v>
      </c>
      <c r="E190" s="8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s="14">
        <v>41898.168125000004</v>
      </c>
      <c r="L190" s="14">
        <v>41913.165972222225</v>
      </c>
      <c r="M190" t="b">
        <v>1</v>
      </c>
      <c r="N190">
        <v>37</v>
      </c>
      <c r="O190" t="b">
        <v>1</v>
      </c>
      <c r="P190" t="s">
        <v>8269</v>
      </c>
      <c r="Q190" s="10" t="s">
        <v>8315</v>
      </c>
      <c r="R190" t="s">
        <v>8316</v>
      </c>
      <c r="S190">
        <v>110</v>
      </c>
      <c r="T190">
        <v>77.22</v>
      </c>
    </row>
    <row r="191" spans="1:20" ht="130.5" x14ac:dyDescent="0.35">
      <c r="A191">
        <v>3595</v>
      </c>
      <c r="B191" s="3" t="s">
        <v>3594</v>
      </c>
      <c r="C191" s="3" t="s">
        <v>7705</v>
      </c>
      <c r="D191" s="6">
        <v>2600</v>
      </c>
      <c r="E191" s="8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s="14">
        <v>42050.008368055554</v>
      </c>
      <c r="L191" s="14">
        <v>42076.290972222225</v>
      </c>
      <c r="M191" t="b">
        <v>0</v>
      </c>
      <c r="N191">
        <v>62</v>
      </c>
      <c r="O191" t="b">
        <v>1</v>
      </c>
      <c r="P191" t="s">
        <v>8269</v>
      </c>
      <c r="Q191" s="10" t="s">
        <v>8315</v>
      </c>
      <c r="R191" t="s">
        <v>8316</v>
      </c>
      <c r="S191">
        <v>119</v>
      </c>
      <c r="T191">
        <v>49.69</v>
      </c>
    </row>
    <row r="192" spans="1:20" ht="87" x14ac:dyDescent="0.35">
      <c r="A192">
        <v>2833</v>
      </c>
      <c r="B192" s="3" t="s">
        <v>2833</v>
      </c>
      <c r="C192" s="3" t="s">
        <v>6943</v>
      </c>
      <c r="D192" s="6">
        <v>2700</v>
      </c>
      <c r="E192" s="8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s="14">
        <v>42268.127696759257</v>
      </c>
      <c r="L192" s="14">
        <v>42288.083333333328</v>
      </c>
      <c r="M192" t="b">
        <v>0</v>
      </c>
      <c r="N192">
        <v>35</v>
      </c>
      <c r="O192" t="b">
        <v>1</v>
      </c>
      <c r="P192" t="s">
        <v>8269</v>
      </c>
      <c r="Q192" s="10" t="s">
        <v>8315</v>
      </c>
      <c r="R192" t="s">
        <v>8316</v>
      </c>
      <c r="S192">
        <v>108</v>
      </c>
      <c r="T192">
        <v>83.51</v>
      </c>
    </row>
    <row r="193" spans="1:20" ht="275.5" x14ac:dyDescent="0.35">
      <c r="A193">
        <v>3469</v>
      </c>
      <c r="B193" s="3" t="s">
        <v>3468</v>
      </c>
      <c r="C193" s="3" t="s">
        <v>7579</v>
      </c>
      <c r="D193" s="6">
        <v>2800</v>
      </c>
      <c r="E193" s="8">
        <v>3175</v>
      </c>
      <c r="F193" t="s">
        <v>8218</v>
      </c>
      <c r="G193" t="s">
        <v>8223</v>
      </c>
      <c r="H193" t="s">
        <v>8245</v>
      </c>
      <c r="I193">
        <v>1461857045</v>
      </c>
      <c r="J193">
        <v>1459265045</v>
      </c>
      <c r="K193" s="14">
        <v>42458.641724537039</v>
      </c>
      <c r="L193" s="14">
        <v>42488.641724537039</v>
      </c>
      <c r="M193" t="b">
        <v>0</v>
      </c>
      <c r="N193">
        <v>63</v>
      </c>
      <c r="O193" t="b">
        <v>1</v>
      </c>
      <c r="P193" t="s">
        <v>8269</v>
      </c>
      <c r="Q193" s="10" t="s">
        <v>8315</v>
      </c>
      <c r="R193" t="s">
        <v>8316</v>
      </c>
      <c r="S193">
        <v>113</v>
      </c>
      <c r="T193">
        <v>50.4</v>
      </c>
    </row>
    <row r="194" spans="1:20" ht="217.5" x14ac:dyDescent="0.35">
      <c r="A194">
        <v>2813</v>
      </c>
      <c r="B194" s="3" t="s">
        <v>2813</v>
      </c>
      <c r="C194" s="3" t="s">
        <v>6923</v>
      </c>
      <c r="D194" s="6">
        <v>2800</v>
      </c>
      <c r="E194" s="8">
        <v>3572.12</v>
      </c>
      <c r="F194" t="s">
        <v>8218</v>
      </c>
      <c r="G194" t="s">
        <v>8223</v>
      </c>
      <c r="H194" t="s">
        <v>8245</v>
      </c>
      <c r="I194">
        <v>1481737761</v>
      </c>
      <c r="J194">
        <v>1479577761</v>
      </c>
      <c r="K194" s="14">
        <v>42693.742604166662</v>
      </c>
      <c r="L194" s="14">
        <v>42718.742604166662</v>
      </c>
      <c r="M194" t="b">
        <v>0</v>
      </c>
      <c r="N194">
        <v>96</v>
      </c>
      <c r="O194" t="b">
        <v>1</v>
      </c>
      <c r="P194" t="s">
        <v>8269</v>
      </c>
      <c r="Q194" s="10" t="s">
        <v>8315</v>
      </c>
      <c r="R194" t="s">
        <v>8316</v>
      </c>
      <c r="S194">
        <v>128</v>
      </c>
      <c r="T194">
        <v>37.21</v>
      </c>
    </row>
    <row r="195" spans="1:20" ht="275.5" x14ac:dyDescent="0.35">
      <c r="A195">
        <v>3513</v>
      </c>
      <c r="B195" s="3" t="s">
        <v>3512</v>
      </c>
      <c r="C195" s="3" t="s">
        <v>7623</v>
      </c>
      <c r="D195" s="6">
        <v>2800</v>
      </c>
      <c r="E195" s="8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s="14">
        <v>41781.096203703702</v>
      </c>
      <c r="L195" s="14">
        <v>41794.207638888889</v>
      </c>
      <c r="M195" t="b">
        <v>0</v>
      </c>
      <c r="N195">
        <v>44</v>
      </c>
      <c r="O195" t="b">
        <v>1</v>
      </c>
      <c r="P195" t="s">
        <v>8269</v>
      </c>
      <c r="Q195" s="10" t="s">
        <v>8315</v>
      </c>
      <c r="R195" t="s">
        <v>8316</v>
      </c>
      <c r="S195">
        <v>118</v>
      </c>
      <c r="T195">
        <v>75.34</v>
      </c>
    </row>
    <row r="196" spans="1:20" ht="232" x14ac:dyDescent="0.35">
      <c r="A196">
        <v>3705</v>
      </c>
      <c r="B196" s="3" t="s">
        <v>3702</v>
      </c>
      <c r="C196" s="3" t="s">
        <v>7815</v>
      </c>
      <c r="D196" s="6">
        <v>2827</v>
      </c>
      <c r="E196" s="8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s="14">
        <v>41792.542986111112</v>
      </c>
      <c r="L196" s="14">
        <v>41813.75</v>
      </c>
      <c r="M196" t="b">
        <v>0</v>
      </c>
      <c r="N196">
        <v>35</v>
      </c>
      <c r="O196" t="b">
        <v>1</v>
      </c>
      <c r="P196" t="s">
        <v>8269</v>
      </c>
      <c r="Q196" s="10" t="s">
        <v>8315</v>
      </c>
      <c r="R196" t="s">
        <v>8316</v>
      </c>
      <c r="S196">
        <v>103</v>
      </c>
      <c r="T196">
        <v>83.57</v>
      </c>
    </row>
    <row r="197" spans="1:20" ht="232" x14ac:dyDescent="0.35">
      <c r="A197">
        <v>3593</v>
      </c>
      <c r="B197" s="3" t="s">
        <v>3592</v>
      </c>
      <c r="C197" s="3" t="s">
        <v>7703</v>
      </c>
      <c r="D197" s="6">
        <v>3000</v>
      </c>
      <c r="E197" s="8">
        <v>3319</v>
      </c>
      <c r="F197" t="s">
        <v>8218</v>
      </c>
      <c r="G197" t="s">
        <v>8223</v>
      </c>
      <c r="H197" t="s">
        <v>8245</v>
      </c>
      <c r="I197">
        <v>1420489560</v>
      </c>
      <c r="J197">
        <v>1417469639</v>
      </c>
      <c r="K197" s="14">
        <v>41974.898599537039</v>
      </c>
      <c r="L197" s="14">
        <v>42009.851388888885</v>
      </c>
      <c r="M197" t="b">
        <v>0</v>
      </c>
      <c r="N197">
        <v>43</v>
      </c>
      <c r="O197" t="b">
        <v>1</v>
      </c>
      <c r="P197" t="s">
        <v>8269</v>
      </c>
      <c r="Q197" s="10" t="s">
        <v>8315</v>
      </c>
      <c r="R197" t="s">
        <v>8316</v>
      </c>
      <c r="S197">
        <v>111</v>
      </c>
      <c r="T197">
        <v>77.19</v>
      </c>
    </row>
    <row r="198" spans="1:20" ht="290" x14ac:dyDescent="0.35">
      <c r="A198">
        <v>3624</v>
      </c>
      <c r="B198" s="3" t="s">
        <v>3622</v>
      </c>
      <c r="C198" s="3" t="s">
        <v>7734</v>
      </c>
      <c r="D198" s="6">
        <v>3000</v>
      </c>
      <c r="E198" s="8">
        <v>3148</v>
      </c>
      <c r="F198" t="s">
        <v>8218</v>
      </c>
      <c r="G198" t="s">
        <v>8223</v>
      </c>
      <c r="H198" t="s">
        <v>8245</v>
      </c>
      <c r="I198">
        <v>1471977290</v>
      </c>
      <c r="J198">
        <v>1466793290</v>
      </c>
      <c r="K198" s="14">
        <v>42545.774189814809</v>
      </c>
      <c r="L198" s="14">
        <v>42605.774189814809</v>
      </c>
      <c r="M198" t="b">
        <v>0</v>
      </c>
      <c r="N198">
        <v>39</v>
      </c>
      <c r="O198" t="b">
        <v>1</v>
      </c>
      <c r="P198" t="s">
        <v>8269</v>
      </c>
      <c r="Q198" s="10" t="s">
        <v>8315</v>
      </c>
      <c r="R198" t="s">
        <v>8316</v>
      </c>
      <c r="S198">
        <v>105</v>
      </c>
      <c r="T198">
        <v>80.72</v>
      </c>
    </row>
    <row r="199" spans="1:20" ht="261" x14ac:dyDescent="0.35">
      <c r="A199">
        <v>3210</v>
      </c>
      <c r="B199" s="3" t="s">
        <v>3210</v>
      </c>
      <c r="C199" s="3" t="s">
        <v>7320</v>
      </c>
      <c r="D199" s="6">
        <v>3000</v>
      </c>
      <c r="E199" s="8">
        <v>3773</v>
      </c>
      <c r="F199" t="s">
        <v>8218</v>
      </c>
      <c r="G199" t="s">
        <v>8223</v>
      </c>
      <c r="H199" t="s">
        <v>8245</v>
      </c>
      <c r="I199">
        <v>1338523140</v>
      </c>
      <c r="J199">
        <v>1334442519</v>
      </c>
      <c r="K199" s="14">
        <v>41013.936562499999</v>
      </c>
      <c r="L199" s="14">
        <v>41061.165972222225</v>
      </c>
      <c r="M199" t="b">
        <v>1</v>
      </c>
      <c r="N199">
        <v>60</v>
      </c>
      <c r="O199" t="b">
        <v>1</v>
      </c>
      <c r="P199" t="s">
        <v>8269</v>
      </c>
      <c r="Q199" s="10" t="s">
        <v>8315</v>
      </c>
      <c r="R199" t="s">
        <v>8316</v>
      </c>
      <c r="S199">
        <v>126</v>
      </c>
      <c r="T199">
        <v>62.88</v>
      </c>
    </row>
    <row r="200" spans="1:20" ht="290" x14ac:dyDescent="0.35">
      <c r="A200">
        <v>3506</v>
      </c>
      <c r="B200" s="3" t="s">
        <v>3505</v>
      </c>
      <c r="C200" s="3" t="s">
        <v>7616</v>
      </c>
      <c r="D200" s="6">
        <v>3000</v>
      </c>
      <c r="E200" s="8">
        <v>3045</v>
      </c>
      <c r="F200" t="s">
        <v>8218</v>
      </c>
      <c r="G200" t="s">
        <v>8223</v>
      </c>
      <c r="H200" t="s">
        <v>8245</v>
      </c>
      <c r="I200">
        <v>1408815440</v>
      </c>
      <c r="J200">
        <v>1404927440</v>
      </c>
      <c r="K200" s="14">
        <v>41829.734259259261</v>
      </c>
      <c r="L200" s="14">
        <v>41874.734259259261</v>
      </c>
      <c r="M200" t="b">
        <v>0</v>
      </c>
      <c r="N200">
        <v>29</v>
      </c>
      <c r="O200" t="b">
        <v>1</v>
      </c>
      <c r="P200" t="s">
        <v>8269</v>
      </c>
      <c r="Q200" s="10" t="s">
        <v>8315</v>
      </c>
      <c r="R200" t="s">
        <v>8316</v>
      </c>
      <c r="S200">
        <v>102</v>
      </c>
      <c r="T200">
        <v>105</v>
      </c>
    </row>
    <row r="201" spans="1:20" ht="261" x14ac:dyDescent="0.35">
      <c r="A201">
        <v>3682</v>
      </c>
      <c r="B201" s="3" t="s">
        <v>3679</v>
      </c>
      <c r="C201" s="3" t="s">
        <v>7792</v>
      </c>
      <c r="D201" s="6">
        <v>3000</v>
      </c>
      <c r="E201" s="8">
        <v>4176</v>
      </c>
      <c r="F201" t="s">
        <v>8218</v>
      </c>
      <c r="G201" t="s">
        <v>8223</v>
      </c>
      <c r="H201" t="s">
        <v>8245</v>
      </c>
      <c r="I201">
        <v>1402901940</v>
      </c>
      <c r="J201">
        <v>1399998418</v>
      </c>
      <c r="K201" s="14">
        <v>41772.685393518521</v>
      </c>
      <c r="L201" s="14">
        <v>41806.290972222225</v>
      </c>
      <c r="M201" t="b">
        <v>0</v>
      </c>
      <c r="N201">
        <v>67</v>
      </c>
      <c r="O201" t="b">
        <v>1</v>
      </c>
      <c r="P201" t="s">
        <v>8269</v>
      </c>
      <c r="Q201" s="10" t="s">
        <v>8315</v>
      </c>
      <c r="R201" t="s">
        <v>8316</v>
      </c>
      <c r="S201">
        <v>139</v>
      </c>
      <c r="T201">
        <v>62.33</v>
      </c>
    </row>
    <row r="202" spans="1:20" ht="246.5" x14ac:dyDescent="0.35">
      <c r="A202">
        <v>3380</v>
      </c>
      <c r="B202" s="3" t="s">
        <v>3379</v>
      </c>
      <c r="C202" s="3" t="s">
        <v>7490</v>
      </c>
      <c r="D202" s="6">
        <v>3000</v>
      </c>
      <c r="E202" s="8">
        <v>3133</v>
      </c>
      <c r="F202" t="s">
        <v>8218</v>
      </c>
      <c r="G202" t="s">
        <v>8223</v>
      </c>
      <c r="H202" t="s">
        <v>8245</v>
      </c>
      <c r="I202">
        <v>1417305178</v>
      </c>
      <c r="J202">
        <v>1414277578</v>
      </c>
      <c r="K202" s="14">
        <v>41937.95344907407</v>
      </c>
      <c r="L202" s="14">
        <v>41972.995115740734</v>
      </c>
      <c r="M202" t="b">
        <v>0</v>
      </c>
      <c r="N202">
        <v>28</v>
      </c>
      <c r="O202" t="b">
        <v>1</v>
      </c>
      <c r="P202" t="s">
        <v>8269</v>
      </c>
      <c r="Q202" s="10" t="s">
        <v>8315</v>
      </c>
      <c r="R202" t="s">
        <v>8316</v>
      </c>
      <c r="S202">
        <v>104</v>
      </c>
      <c r="T202">
        <v>111.89</v>
      </c>
    </row>
    <row r="203" spans="1:20" ht="275.5" x14ac:dyDescent="0.35">
      <c r="A203">
        <v>3174</v>
      </c>
      <c r="B203" s="3" t="s">
        <v>3174</v>
      </c>
      <c r="C203" s="3" t="s">
        <v>7284</v>
      </c>
      <c r="D203" s="6">
        <v>3000</v>
      </c>
      <c r="E203" s="8">
        <v>3034</v>
      </c>
      <c r="F203" t="s">
        <v>8218</v>
      </c>
      <c r="G203" t="s">
        <v>8223</v>
      </c>
      <c r="H203" t="s">
        <v>8245</v>
      </c>
      <c r="I203">
        <v>1408999508</v>
      </c>
      <c r="J203">
        <v>1407789908</v>
      </c>
      <c r="K203" s="14">
        <v>41862.864675925928</v>
      </c>
      <c r="L203" s="14">
        <v>41876.864675925928</v>
      </c>
      <c r="M203" t="b">
        <v>1</v>
      </c>
      <c r="N203">
        <v>23</v>
      </c>
      <c r="O203" t="b">
        <v>1</v>
      </c>
      <c r="P203" t="s">
        <v>8269</v>
      </c>
      <c r="Q203" s="10" t="s">
        <v>8315</v>
      </c>
      <c r="R203" t="s">
        <v>8316</v>
      </c>
      <c r="S203">
        <v>101</v>
      </c>
      <c r="T203">
        <v>131.91</v>
      </c>
    </row>
    <row r="204" spans="1:20" ht="246.5" x14ac:dyDescent="0.35">
      <c r="A204">
        <v>3661</v>
      </c>
      <c r="B204" s="3" t="s">
        <v>3658</v>
      </c>
      <c r="C204" s="3" t="s">
        <v>7771</v>
      </c>
      <c r="D204" s="6">
        <v>3000</v>
      </c>
      <c r="E204" s="8">
        <v>3330</v>
      </c>
      <c r="F204" t="s">
        <v>8218</v>
      </c>
      <c r="G204" t="s">
        <v>8223</v>
      </c>
      <c r="H204" t="s">
        <v>8245</v>
      </c>
      <c r="I204">
        <v>1460260800</v>
      </c>
      <c r="J204">
        <v>1458336672</v>
      </c>
      <c r="K204" s="14">
        <v>42447.896666666667</v>
      </c>
      <c r="L204" s="14">
        <v>42470.166666666672</v>
      </c>
      <c r="M204" t="b">
        <v>0</v>
      </c>
      <c r="N204">
        <v>36</v>
      </c>
      <c r="O204" t="b">
        <v>1</v>
      </c>
      <c r="P204" t="s">
        <v>8269</v>
      </c>
      <c r="Q204" s="10" t="s">
        <v>8315</v>
      </c>
      <c r="R204" t="s">
        <v>8316</v>
      </c>
      <c r="S204">
        <v>111</v>
      </c>
      <c r="T204">
        <v>92.5</v>
      </c>
    </row>
    <row r="205" spans="1:20" ht="290" x14ac:dyDescent="0.35">
      <c r="A205">
        <v>3437</v>
      </c>
      <c r="B205" s="3" t="s">
        <v>3436</v>
      </c>
      <c r="C205" s="3" t="s">
        <v>7547</v>
      </c>
      <c r="D205" s="6">
        <v>3000</v>
      </c>
      <c r="E205" s="8">
        <v>3030</v>
      </c>
      <c r="F205" t="s">
        <v>8218</v>
      </c>
      <c r="G205" t="s">
        <v>8223</v>
      </c>
      <c r="H205" t="s">
        <v>8245</v>
      </c>
      <c r="I205">
        <v>1440003820</v>
      </c>
      <c r="J205">
        <v>1437411820</v>
      </c>
      <c r="K205" s="14">
        <v>42205.710879629631</v>
      </c>
      <c r="L205" s="14">
        <v>42235.710879629631</v>
      </c>
      <c r="M205" t="b">
        <v>0</v>
      </c>
      <c r="N205">
        <v>36</v>
      </c>
      <c r="O205" t="b">
        <v>1</v>
      </c>
      <c r="P205" t="s">
        <v>8269</v>
      </c>
      <c r="Q205" s="10" t="s">
        <v>8315</v>
      </c>
      <c r="R205" t="s">
        <v>8316</v>
      </c>
      <c r="S205">
        <v>101</v>
      </c>
      <c r="T205">
        <v>84.17</v>
      </c>
    </row>
    <row r="206" spans="1:20" ht="275.5" x14ac:dyDescent="0.35">
      <c r="A206">
        <v>1300</v>
      </c>
      <c r="B206" s="3" t="s">
        <v>1301</v>
      </c>
      <c r="C206" s="3" t="s">
        <v>5410</v>
      </c>
      <c r="D206" s="6">
        <v>3000</v>
      </c>
      <c r="E206" s="8">
        <v>4050</v>
      </c>
      <c r="F206" t="s">
        <v>8218</v>
      </c>
      <c r="G206" t="s">
        <v>8223</v>
      </c>
      <c r="H206" t="s">
        <v>8245</v>
      </c>
      <c r="I206">
        <v>1464807420</v>
      </c>
      <c r="J206">
        <v>1461427938</v>
      </c>
      <c r="K206" s="14">
        <v>42483.675208333334</v>
      </c>
      <c r="L206" s="14">
        <v>42522.789583333331</v>
      </c>
      <c r="M206" t="b">
        <v>0</v>
      </c>
      <c r="N206">
        <v>24</v>
      </c>
      <c r="O206" t="b">
        <v>1</v>
      </c>
      <c r="P206" t="s">
        <v>8269</v>
      </c>
      <c r="Q206" s="10" t="s">
        <v>8315</v>
      </c>
      <c r="R206" t="s">
        <v>8316</v>
      </c>
      <c r="S206">
        <v>135</v>
      </c>
      <c r="T206">
        <v>168.75</v>
      </c>
    </row>
    <row r="207" spans="1:20" ht="304.5" x14ac:dyDescent="0.35">
      <c r="A207">
        <v>2977</v>
      </c>
      <c r="B207" s="3" t="s">
        <v>2977</v>
      </c>
      <c r="C207" s="3" t="s">
        <v>7087</v>
      </c>
      <c r="D207" s="6">
        <v>3000</v>
      </c>
      <c r="E207" s="8">
        <v>3407</v>
      </c>
      <c r="F207" t="s">
        <v>8218</v>
      </c>
      <c r="G207" t="s">
        <v>8223</v>
      </c>
      <c r="H207" t="s">
        <v>8245</v>
      </c>
      <c r="I207">
        <v>1427076840</v>
      </c>
      <c r="J207">
        <v>1421960934</v>
      </c>
      <c r="K207" s="14">
        <v>42026.88118055556</v>
      </c>
      <c r="L207" s="14">
        <v>42086.093055555553</v>
      </c>
      <c r="M207" t="b">
        <v>0</v>
      </c>
      <c r="N207">
        <v>30</v>
      </c>
      <c r="O207" t="b">
        <v>1</v>
      </c>
      <c r="P207" t="s">
        <v>8269</v>
      </c>
      <c r="Q207" s="10" t="s">
        <v>8315</v>
      </c>
      <c r="R207" t="s">
        <v>8316</v>
      </c>
      <c r="S207">
        <v>114</v>
      </c>
      <c r="T207">
        <v>113.57</v>
      </c>
    </row>
    <row r="208" spans="1:20" ht="188.5" x14ac:dyDescent="0.35">
      <c r="A208">
        <v>522</v>
      </c>
      <c r="B208" s="3" t="s">
        <v>523</v>
      </c>
      <c r="C208" s="3" t="s">
        <v>4632</v>
      </c>
      <c r="D208" s="6">
        <v>3000</v>
      </c>
      <c r="E208" s="8">
        <v>3440</v>
      </c>
      <c r="F208" t="s">
        <v>8218</v>
      </c>
      <c r="G208" t="s">
        <v>8223</v>
      </c>
      <c r="H208" t="s">
        <v>8245</v>
      </c>
      <c r="I208">
        <v>1458518325</v>
      </c>
      <c r="J208">
        <v>1456793925</v>
      </c>
      <c r="K208" s="14">
        <v>42430.040798611109</v>
      </c>
      <c r="L208" s="14">
        <v>42449.999131944445</v>
      </c>
      <c r="M208" t="b">
        <v>0</v>
      </c>
      <c r="N208">
        <v>31</v>
      </c>
      <c r="O208" t="b">
        <v>1</v>
      </c>
      <c r="P208" t="s">
        <v>8269</v>
      </c>
      <c r="Q208" s="10" t="s">
        <v>8315</v>
      </c>
      <c r="R208" t="s">
        <v>8316</v>
      </c>
      <c r="S208">
        <v>115</v>
      </c>
      <c r="T208">
        <v>110.97</v>
      </c>
    </row>
    <row r="209" spans="1:20" ht="116" x14ac:dyDescent="0.35">
      <c r="A209">
        <v>3167</v>
      </c>
      <c r="B209" s="3" t="s">
        <v>3167</v>
      </c>
      <c r="C209" s="3" t="s">
        <v>7277</v>
      </c>
      <c r="D209" s="6">
        <v>3000</v>
      </c>
      <c r="E209" s="8">
        <v>3485</v>
      </c>
      <c r="F209" t="s">
        <v>8218</v>
      </c>
      <c r="G209" t="s">
        <v>8223</v>
      </c>
      <c r="H209" t="s">
        <v>8245</v>
      </c>
      <c r="I209">
        <v>1406952781</v>
      </c>
      <c r="J209">
        <v>1405743181</v>
      </c>
      <c r="K209" s="14">
        <v>41839.175706018519</v>
      </c>
      <c r="L209" s="14">
        <v>41853.175706018519</v>
      </c>
      <c r="M209" t="b">
        <v>1</v>
      </c>
      <c r="N209">
        <v>55</v>
      </c>
      <c r="O209" t="b">
        <v>1</v>
      </c>
      <c r="P209" t="s">
        <v>8269</v>
      </c>
      <c r="Q209" s="10" t="s">
        <v>8315</v>
      </c>
      <c r="R209" t="s">
        <v>8316</v>
      </c>
      <c r="S209">
        <v>116</v>
      </c>
      <c r="T209">
        <v>63.36</v>
      </c>
    </row>
    <row r="210" spans="1:20" ht="261" x14ac:dyDescent="0.35">
      <c r="A210">
        <v>1291</v>
      </c>
      <c r="B210" s="3" t="s">
        <v>1292</v>
      </c>
      <c r="C210" s="3" t="s">
        <v>5401</v>
      </c>
      <c r="D210" s="6">
        <v>3000</v>
      </c>
      <c r="E210" s="8">
        <v>4371</v>
      </c>
      <c r="F210" t="s">
        <v>8218</v>
      </c>
      <c r="G210" t="s">
        <v>8223</v>
      </c>
      <c r="H210" t="s">
        <v>8245</v>
      </c>
      <c r="I210">
        <v>1428390000</v>
      </c>
      <c r="J210">
        <v>1425224391</v>
      </c>
      <c r="K210" s="14">
        <v>42064.652673611112</v>
      </c>
      <c r="L210" s="14">
        <v>42101.291666666672</v>
      </c>
      <c r="M210" t="b">
        <v>0</v>
      </c>
      <c r="N210">
        <v>42</v>
      </c>
      <c r="O210" t="b">
        <v>1</v>
      </c>
      <c r="P210" t="s">
        <v>8269</v>
      </c>
      <c r="Q210" s="10" t="s">
        <v>8315</v>
      </c>
      <c r="R210" t="s">
        <v>8316</v>
      </c>
      <c r="S210">
        <v>146</v>
      </c>
      <c r="T210">
        <v>104.07</v>
      </c>
    </row>
    <row r="211" spans="1:20" ht="246.5" x14ac:dyDescent="0.35">
      <c r="A211">
        <v>3621</v>
      </c>
      <c r="B211" s="3" t="s">
        <v>3619</v>
      </c>
      <c r="C211" s="3" t="s">
        <v>7731</v>
      </c>
      <c r="D211" s="6">
        <v>3000</v>
      </c>
      <c r="E211" s="8">
        <v>3292</v>
      </c>
      <c r="F211" t="s">
        <v>8218</v>
      </c>
      <c r="G211" t="s">
        <v>8223</v>
      </c>
      <c r="H211" t="s">
        <v>8245</v>
      </c>
      <c r="I211">
        <v>1475269200</v>
      </c>
      <c r="J211">
        <v>1473200844</v>
      </c>
      <c r="K211" s="14">
        <v>42619.935694444444</v>
      </c>
      <c r="L211" s="14">
        <v>42643.875</v>
      </c>
      <c r="M211" t="b">
        <v>0</v>
      </c>
      <c r="N211">
        <v>70</v>
      </c>
      <c r="O211" t="b">
        <v>1</v>
      </c>
      <c r="P211" t="s">
        <v>8269</v>
      </c>
      <c r="Q211" s="10" t="s">
        <v>8315</v>
      </c>
      <c r="R211" t="s">
        <v>8316</v>
      </c>
      <c r="S211">
        <v>110</v>
      </c>
      <c r="T211">
        <v>47.03</v>
      </c>
    </row>
    <row r="212" spans="1:20" ht="261" x14ac:dyDescent="0.35">
      <c r="A212">
        <v>3488</v>
      </c>
      <c r="B212" s="3" t="s">
        <v>3487</v>
      </c>
      <c r="C212" s="3" t="s">
        <v>7598</v>
      </c>
      <c r="D212" s="6">
        <v>3000</v>
      </c>
      <c r="E212" s="8">
        <v>3636</v>
      </c>
      <c r="F212" t="s">
        <v>8218</v>
      </c>
      <c r="G212" t="s">
        <v>8223</v>
      </c>
      <c r="H212" t="s">
        <v>8245</v>
      </c>
      <c r="I212">
        <v>1429286400</v>
      </c>
      <c r="J212">
        <v>1427221560</v>
      </c>
      <c r="K212" s="14">
        <v>42087.768055555556</v>
      </c>
      <c r="L212" s="14">
        <v>42111.666666666672</v>
      </c>
      <c r="M212" t="b">
        <v>0</v>
      </c>
      <c r="N212">
        <v>29</v>
      </c>
      <c r="O212" t="b">
        <v>1</v>
      </c>
      <c r="P212" t="s">
        <v>8269</v>
      </c>
      <c r="Q212" s="10" t="s">
        <v>8315</v>
      </c>
      <c r="R212" t="s">
        <v>8316</v>
      </c>
      <c r="S212">
        <v>121</v>
      </c>
      <c r="T212">
        <v>125.38</v>
      </c>
    </row>
    <row r="213" spans="1:20" ht="232" x14ac:dyDescent="0.35">
      <c r="A213">
        <v>3284</v>
      </c>
      <c r="B213" s="3" t="s">
        <v>3284</v>
      </c>
      <c r="C213" s="3" t="s">
        <v>7394</v>
      </c>
      <c r="D213" s="6">
        <v>3000</v>
      </c>
      <c r="E213" s="8">
        <v>3048</v>
      </c>
      <c r="F213" t="s">
        <v>8218</v>
      </c>
      <c r="G213" t="s">
        <v>8223</v>
      </c>
      <c r="H213" t="s">
        <v>8245</v>
      </c>
      <c r="I213">
        <v>1454047140</v>
      </c>
      <c r="J213">
        <v>1452546853</v>
      </c>
      <c r="K213" s="14">
        <v>42380.884872685187</v>
      </c>
      <c r="L213" s="14">
        <v>42398.249305555553</v>
      </c>
      <c r="M213" t="b">
        <v>0</v>
      </c>
      <c r="N213">
        <v>15</v>
      </c>
      <c r="O213" t="b">
        <v>1</v>
      </c>
      <c r="P213" t="s">
        <v>8269</v>
      </c>
      <c r="Q213" s="10" t="s">
        <v>8315</v>
      </c>
      <c r="R213" t="s">
        <v>8316</v>
      </c>
      <c r="S213">
        <v>102</v>
      </c>
      <c r="T213">
        <v>203.2</v>
      </c>
    </row>
    <row r="214" spans="1:20" ht="246.5" x14ac:dyDescent="0.35">
      <c r="A214">
        <v>2790</v>
      </c>
      <c r="B214" s="3" t="s">
        <v>2790</v>
      </c>
      <c r="C214" s="3" t="s">
        <v>6900</v>
      </c>
      <c r="D214" s="6">
        <v>3000</v>
      </c>
      <c r="E214" s="8">
        <v>3160</v>
      </c>
      <c r="F214" t="s">
        <v>8218</v>
      </c>
      <c r="G214" t="s">
        <v>8223</v>
      </c>
      <c r="H214" t="s">
        <v>8245</v>
      </c>
      <c r="I214">
        <v>1423693903</v>
      </c>
      <c r="J214">
        <v>1421101903</v>
      </c>
      <c r="K214" s="14">
        <v>42016.938692129625</v>
      </c>
      <c r="L214" s="14">
        <v>42046.938692129625</v>
      </c>
      <c r="M214" t="b">
        <v>0</v>
      </c>
      <c r="N214">
        <v>66</v>
      </c>
      <c r="O214" t="b">
        <v>1</v>
      </c>
      <c r="P214" t="s">
        <v>8269</v>
      </c>
      <c r="Q214" s="10" t="s">
        <v>8315</v>
      </c>
      <c r="R214" t="s">
        <v>8316</v>
      </c>
      <c r="S214">
        <v>105</v>
      </c>
      <c r="T214">
        <v>47.88</v>
      </c>
    </row>
    <row r="215" spans="1:20" ht="203" x14ac:dyDescent="0.3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s="14">
        <v>42219.915856481486</v>
      </c>
      <c r="L215" s="14">
        <v>42240.083333333328</v>
      </c>
      <c r="M215" t="b">
        <v>0</v>
      </c>
      <c r="N215">
        <v>24</v>
      </c>
      <c r="O215" t="b">
        <v>1</v>
      </c>
      <c r="P215" t="s">
        <v>8269</v>
      </c>
      <c r="Q215" s="10" t="s">
        <v>8315</v>
      </c>
      <c r="R215" t="s">
        <v>8316</v>
      </c>
      <c r="S215">
        <v>109</v>
      </c>
      <c r="T215">
        <v>136.46</v>
      </c>
    </row>
    <row r="216" spans="1:20" ht="275.5" x14ac:dyDescent="0.35">
      <c r="A216">
        <v>3340</v>
      </c>
      <c r="B216" s="3" t="s">
        <v>3340</v>
      </c>
      <c r="C216" s="3" t="s">
        <v>7450</v>
      </c>
      <c r="D216" s="6">
        <v>3000</v>
      </c>
      <c r="E216" s="8">
        <v>4145</v>
      </c>
      <c r="F216" t="s">
        <v>8218</v>
      </c>
      <c r="G216" t="s">
        <v>8223</v>
      </c>
      <c r="H216" t="s">
        <v>8245</v>
      </c>
      <c r="I216">
        <v>1481066554</v>
      </c>
      <c r="J216">
        <v>1478906554</v>
      </c>
      <c r="K216" s="14">
        <v>42685.974004629628</v>
      </c>
      <c r="L216" s="14">
        <v>42710.974004629628</v>
      </c>
      <c r="M216" t="b">
        <v>0</v>
      </c>
      <c r="N216">
        <v>38</v>
      </c>
      <c r="O216" t="b">
        <v>1</v>
      </c>
      <c r="P216" t="s">
        <v>8269</v>
      </c>
      <c r="Q216" s="10" t="s">
        <v>8315</v>
      </c>
      <c r="R216" t="s">
        <v>8316</v>
      </c>
      <c r="S216">
        <v>138</v>
      </c>
      <c r="T216">
        <v>109.08</v>
      </c>
    </row>
    <row r="217" spans="1:20" ht="275.5" x14ac:dyDescent="0.35">
      <c r="A217">
        <v>3387</v>
      </c>
      <c r="B217" s="3" t="s">
        <v>3386</v>
      </c>
      <c r="C217" s="3" t="s">
        <v>7497</v>
      </c>
      <c r="D217" s="6">
        <v>3000</v>
      </c>
      <c r="E217" s="8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s="14">
        <v>41947.762592592589</v>
      </c>
      <c r="L217" s="14">
        <v>41987.762592592597</v>
      </c>
      <c r="M217" t="b">
        <v>0</v>
      </c>
      <c r="N217">
        <v>35</v>
      </c>
      <c r="O217" t="b">
        <v>1</v>
      </c>
      <c r="P217" t="s">
        <v>8269</v>
      </c>
      <c r="Q217" s="10" t="s">
        <v>8315</v>
      </c>
      <c r="R217" t="s">
        <v>8316</v>
      </c>
      <c r="S217">
        <v>117</v>
      </c>
      <c r="T217">
        <v>100.17</v>
      </c>
    </row>
    <row r="218" spans="1:20" ht="203" x14ac:dyDescent="0.35">
      <c r="A218">
        <v>3680</v>
      </c>
      <c r="B218" s="3" t="s">
        <v>3677</v>
      </c>
      <c r="C218" s="3" t="s">
        <v>7790</v>
      </c>
      <c r="D218" s="6">
        <v>3000</v>
      </c>
      <c r="E218" s="8">
        <v>3383</v>
      </c>
      <c r="F218" t="s">
        <v>8218</v>
      </c>
      <c r="G218" t="s">
        <v>8223</v>
      </c>
      <c r="H218" t="s">
        <v>8245</v>
      </c>
      <c r="I218">
        <v>1475664834</v>
      </c>
      <c r="J218">
        <v>1473850434</v>
      </c>
      <c r="K218" s="14">
        <v>42627.454097222217</v>
      </c>
      <c r="L218" s="14">
        <v>42648.454097222217</v>
      </c>
      <c r="M218" t="b">
        <v>0</v>
      </c>
      <c r="N218">
        <v>34</v>
      </c>
      <c r="O218" t="b">
        <v>1</v>
      </c>
      <c r="P218" t="s">
        <v>8269</v>
      </c>
      <c r="Q218" s="10" t="s">
        <v>8315</v>
      </c>
      <c r="R218" t="s">
        <v>8316</v>
      </c>
      <c r="S218">
        <v>113</v>
      </c>
      <c r="T218">
        <v>99.5</v>
      </c>
    </row>
    <row r="219" spans="1:20" ht="217.5" x14ac:dyDescent="0.35">
      <c r="A219">
        <v>3300</v>
      </c>
      <c r="B219" s="3" t="s">
        <v>3300</v>
      </c>
      <c r="C219" s="3" t="s">
        <v>7410</v>
      </c>
      <c r="D219" s="6">
        <v>3000</v>
      </c>
      <c r="E219" s="8">
        <v>4085</v>
      </c>
      <c r="F219" t="s">
        <v>8218</v>
      </c>
      <c r="G219" t="s">
        <v>8223</v>
      </c>
      <c r="H219" t="s">
        <v>8245</v>
      </c>
      <c r="I219">
        <v>1430329862</v>
      </c>
      <c r="J219">
        <v>1428515462</v>
      </c>
      <c r="K219" s="14">
        <v>42102.743773148148</v>
      </c>
      <c r="L219" s="14">
        <v>42123.743773148148</v>
      </c>
      <c r="M219" t="b">
        <v>0</v>
      </c>
      <c r="N219">
        <v>88</v>
      </c>
      <c r="O219" t="b">
        <v>1</v>
      </c>
      <c r="P219" t="s">
        <v>8269</v>
      </c>
      <c r="Q219" s="10" t="s">
        <v>8315</v>
      </c>
      <c r="R219" t="s">
        <v>8316</v>
      </c>
      <c r="S219">
        <v>136</v>
      </c>
      <c r="T219">
        <v>46.42</v>
      </c>
    </row>
    <row r="220" spans="1:20" ht="217.5" x14ac:dyDescent="0.35">
      <c r="A220">
        <v>3486</v>
      </c>
      <c r="B220" s="3" t="s">
        <v>3485</v>
      </c>
      <c r="C220" s="3" t="s">
        <v>7596</v>
      </c>
      <c r="D220" s="6">
        <v>3000</v>
      </c>
      <c r="E220" s="8">
        <v>4656</v>
      </c>
      <c r="F220" t="s">
        <v>8218</v>
      </c>
      <c r="G220" t="s">
        <v>8223</v>
      </c>
      <c r="H220" t="s">
        <v>8245</v>
      </c>
      <c r="I220">
        <v>1433314740</v>
      </c>
      <c r="J220">
        <v>1430600401</v>
      </c>
      <c r="K220" s="14">
        <v>42126.87501157407</v>
      </c>
      <c r="L220" s="14">
        <v>42158.290972222225</v>
      </c>
      <c r="M220" t="b">
        <v>0</v>
      </c>
      <c r="N220">
        <v>56</v>
      </c>
      <c r="O220" t="b">
        <v>1</v>
      </c>
      <c r="P220" t="s">
        <v>8269</v>
      </c>
      <c r="Q220" s="10" t="s">
        <v>8315</v>
      </c>
      <c r="R220" t="s">
        <v>8316</v>
      </c>
      <c r="S220">
        <v>155</v>
      </c>
      <c r="T220">
        <v>83.14</v>
      </c>
    </row>
    <row r="221" spans="1:20" ht="174" x14ac:dyDescent="0.35">
      <c r="A221">
        <v>2830</v>
      </c>
      <c r="B221" s="3" t="s">
        <v>2830</v>
      </c>
      <c r="C221" s="3" t="s">
        <v>6940</v>
      </c>
      <c r="D221" s="6">
        <v>3000</v>
      </c>
      <c r="E221" s="8">
        <v>3000</v>
      </c>
      <c r="F221" t="s">
        <v>8218</v>
      </c>
      <c r="G221" t="s">
        <v>8223</v>
      </c>
      <c r="H221" t="s">
        <v>8245</v>
      </c>
      <c r="I221">
        <v>1399867140</v>
      </c>
      <c r="J221">
        <v>1398802148</v>
      </c>
      <c r="K221" s="14">
        <v>41758.839675925927</v>
      </c>
      <c r="L221" s="14">
        <v>41771.165972222225</v>
      </c>
      <c r="M221" t="b">
        <v>0</v>
      </c>
      <c r="N221">
        <v>11</v>
      </c>
      <c r="O221" t="b">
        <v>1</v>
      </c>
      <c r="P221" t="s">
        <v>8269</v>
      </c>
      <c r="Q221" s="10" t="s">
        <v>8315</v>
      </c>
      <c r="R221" t="s">
        <v>8316</v>
      </c>
      <c r="S221">
        <v>100</v>
      </c>
      <c r="T221">
        <v>272.73</v>
      </c>
    </row>
    <row r="222" spans="1:20" ht="246.5" x14ac:dyDescent="0.35">
      <c r="A222">
        <v>3414</v>
      </c>
      <c r="B222" s="3" t="s">
        <v>3413</v>
      </c>
      <c r="C222" s="3" t="s">
        <v>7524</v>
      </c>
      <c r="D222" s="6">
        <v>3000</v>
      </c>
      <c r="E222" s="8">
        <v>3105</v>
      </c>
      <c r="F222" t="s">
        <v>8218</v>
      </c>
      <c r="G222" t="s">
        <v>8223</v>
      </c>
      <c r="H222" t="s">
        <v>8245</v>
      </c>
      <c r="I222">
        <v>1480579140</v>
      </c>
      <c r="J222">
        <v>1478030325</v>
      </c>
      <c r="K222" s="14">
        <v>42675.832465277781</v>
      </c>
      <c r="L222" s="14">
        <v>42705.332638888889</v>
      </c>
      <c r="M222" t="b">
        <v>0</v>
      </c>
      <c r="N222">
        <v>44</v>
      </c>
      <c r="O222" t="b">
        <v>1</v>
      </c>
      <c r="P222" t="s">
        <v>8269</v>
      </c>
      <c r="Q222" s="10" t="s">
        <v>8315</v>
      </c>
      <c r="R222" t="s">
        <v>8316</v>
      </c>
      <c r="S222">
        <v>104</v>
      </c>
      <c r="T222">
        <v>70.569999999999993</v>
      </c>
    </row>
    <row r="223" spans="1:20" ht="275.5" x14ac:dyDescent="0.35">
      <c r="A223">
        <v>3509</v>
      </c>
      <c r="B223" s="3" t="s">
        <v>3508</v>
      </c>
      <c r="C223" s="3" t="s">
        <v>7619</v>
      </c>
      <c r="D223" s="6">
        <v>3000</v>
      </c>
      <c r="E223" s="8">
        <v>3190</v>
      </c>
      <c r="F223" t="s">
        <v>8218</v>
      </c>
      <c r="G223" t="s">
        <v>8223</v>
      </c>
      <c r="H223" t="s">
        <v>8245</v>
      </c>
      <c r="I223">
        <v>1416545700</v>
      </c>
      <c r="J223">
        <v>1415392666</v>
      </c>
      <c r="K223" s="14">
        <v>41950.859560185185</v>
      </c>
      <c r="L223" s="14">
        <v>41964.204861111109</v>
      </c>
      <c r="M223" t="b">
        <v>0</v>
      </c>
      <c r="N223">
        <v>33</v>
      </c>
      <c r="O223" t="b">
        <v>1</v>
      </c>
      <c r="P223" t="s">
        <v>8269</v>
      </c>
      <c r="Q223" s="10" t="s">
        <v>8315</v>
      </c>
      <c r="R223" t="s">
        <v>8316</v>
      </c>
      <c r="S223">
        <v>106</v>
      </c>
      <c r="T223">
        <v>96.67</v>
      </c>
    </row>
    <row r="224" spans="1:20" ht="275.5" x14ac:dyDescent="0.35">
      <c r="A224">
        <v>3689</v>
      </c>
      <c r="B224" s="3" t="s">
        <v>3686</v>
      </c>
      <c r="C224" s="3" t="s">
        <v>7799</v>
      </c>
      <c r="D224" s="6">
        <v>3000</v>
      </c>
      <c r="E224" s="8">
        <v>3550</v>
      </c>
      <c r="F224" t="s">
        <v>8218</v>
      </c>
      <c r="G224" t="s">
        <v>8223</v>
      </c>
      <c r="H224" t="s">
        <v>8245</v>
      </c>
      <c r="I224">
        <v>1434925500</v>
      </c>
      <c r="J224">
        <v>1432410639</v>
      </c>
      <c r="K224" s="14">
        <v>42147.826840277776</v>
      </c>
      <c r="L224" s="14">
        <v>42176.934027777781</v>
      </c>
      <c r="M224" t="b">
        <v>0</v>
      </c>
      <c r="N224">
        <v>62</v>
      </c>
      <c r="O224" t="b">
        <v>1</v>
      </c>
      <c r="P224" t="s">
        <v>8269</v>
      </c>
      <c r="Q224" s="10" t="s">
        <v>8315</v>
      </c>
      <c r="R224" t="s">
        <v>8316</v>
      </c>
      <c r="S224">
        <v>118</v>
      </c>
      <c r="T224">
        <v>57.26</v>
      </c>
    </row>
    <row r="225" spans="1:20" ht="203" x14ac:dyDescent="0.35">
      <c r="A225">
        <v>3659</v>
      </c>
      <c r="B225" s="3" t="s">
        <v>3656</v>
      </c>
      <c r="C225" s="3" t="s">
        <v>7769</v>
      </c>
      <c r="D225" s="6">
        <v>3000</v>
      </c>
      <c r="E225" s="8">
        <v>3061</v>
      </c>
      <c r="F225" t="s">
        <v>8218</v>
      </c>
      <c r="G225" t="s">
        <v>8223</v>
      </c>
      <c r="H225" t="s">
        <v>8245</v>
      </c>
      <c r="I225">
        <v>1426775940</v>
      </c>
      <c r="J225">
        <v>1424414350</v>
      </c>
      <c r="K225" s="14">
        <v>42055.277199074073</v>
      </c>
      <c r="L225" s="14">
        <v>42082.610416666663</v>
      </c>
      <c r="M225" t="b">
        <v>0</v>
      </c>
      <c r="N225">
        <v>13</v>
      </c>
      <c r="O225" t="b">
        <v>1</v>
      </c>
      <c r="P225" t="s">
        <v>8269</v>
      </c>
      <c r="Q225" s="10" t="s">
        <v>8315</v>
      </c>
      <c r="R225" t="s">
        <v>8316</v>
      </c>
      <c r="S225">
        <v>102</v>
      </c>
      <c r="T225">
        <v>235.46</v>
      </c>
    </row>
    <row r="226" spans="1:20" ht="275.5" x14ac:dyDescent="0.35">
      <c r="A226">
        <v>3496</v>
      </c>
      <c r="B226" s="3" t="s">
        <v>3495</v>
      </c>
      <c r="C226" s="3" t="s">
        <v>7606</v>
      </c>
      <c r="D226" s="6">
        <v>3000</v>
      </c>
      <c r="E226" s="8">
        <v>3732</v>
      </c>
      <c r="F226" t="s">
        <v>8218</v>
      </c>
      <c r="G226" t="s">
        <v>8223</v>
      </c>
      <c r="H226" t="s">
        <v>8245</v>
      </c>
      <c r="I226">
        <v>1473625166</v>
      </c>
      <c r="J226">
        <v>1470169166</v>
      </c>
      <c r="K226" s="14">
        <v>42584.846828703703</v>
      </c>
      <c r="L226" s="14">
        <v>42624.846828703703</v>
      </c>
      <c r="M226" t="b">
        <v>0</v>
      </c>
      <c r="N226">
        <v>78</v>
      </c>
      <c r="O226" t="b">
        <v>1</v>
      </c>
      <c r="P226" t="s">
        <v>8269</v>
      </c>
      <c r="Q226" s="10" t="s">
        <v>8315</v>
      </c>
      <c r="R226" t="s">
        <v>8316</v>
      </c>
      <c r="S226">
        <v>124</v>
      </c>
      <c r="T226">
        <v>47.85</v>
      </c>
    </row>
    <row r="227" spans="1:20" ht="217.5" x14ac:dyDescent="0.35">
      <c r="A227">
        <v>3301</v>
      </c>
      <c r="B227" s="3" t="s">
        <v>3301</v>
      </c>
      <c r="C227" s="3" t="s">
        <v>7411</v>
      </c>
      <c r="D227" s="6">
        <v>3000</v>
      </c>
      <c r="E227" s="8">
        <v>4004</v>
      </c>
      <c r="F227" t="s">
        <v>8218</v>
      </c>
      <c r="G227" t="s">
        <v>8223</v>
      </c>
      <c r="H227" t="s">
        <v>8245</v>
      </c>
      <c r="I227">
        <v>1470034740</v>
      </c>
      <c r="J227">
        <v>1466185176</v>
      </c>
      <c r="K227" s="14">
        <v>42538.73583333334</v>
      </c>
      <c r="L227" s="14">
        <v>42583.290972222225</v>
      </c>
      <c r="M227" t="b">
        <v>0</v>
      </c>
      <c r="N227">
        <v>70</v>
      </c>
      <c r="O227" t="b">
        <v>1</v>
      </c>
      <c r="P227" t="s">
        <v>8269</v>
      </c>
      <c r="Q227" s="10" t="s">
        <v>8315</v>
      </c>
      <c r="R227" t="s">
        <v>8316</v>
      </c>
      <c r="S227">
        <v>133</v>
      </c>
      <c r="T227">
        <v>57.2</v>
      </c>
    </row>
    <row r="228" spans="1:20" ht="203" x14ac:dyDescent="0.35">
      <c r="A228">
        <v>3354</v>
      </c>
      <c r="B228" s="3" t="s">
        <v>3353</v>
      </c>
      <c r="C228" s="3" t="s">
        <v>7464</v>
      </c>
      <c r="D228" s="6">
        <v>3000</v>
      </c>
      <c r="E228" s="8">
        <v>3058</v>
      </c>
      <c r="F228" t="s">
        <v>8218</v>
      </c>
      <c r="G228" t="s">
        <v>8223</v>
      </c>
      <c r="H228" t="s">
        <v>8245</v>
      </c>
      <c r="I228">
        <v>1446091260</v>
      </c>
      <c r="J228">
        <v>1443029206</v>
      </c>
      <c r="K228" s="14">
        <v>42270.7269212963</v>
      </c>
      <c r="L228" s="14">
        <v>42306.167361111111</v>
      </c>
      <c r="M228" t="b">
        <v>0</v>
      </c>
      <c r="N228">
        <v>55</v>
      </c>
      <c r="O228" t="b">
        <v>1</v>
      </c>
      <c r="P228" t="s">
        <v>8269</v>
      </c>
      <c r="Q228" s="10" t="s">
        <v>8315</v>
      </c>
      <c r="R228" t="s">
        <v>8316</v>
      </c>
      <c r="S228">
        <v>102</v>
      </c>
      <c r="T228">
        <v>55.6</v>
      </c>
    </row>
    <row r="229" spans="1:20" ht="261" x14ac:dyDescent="0.35">
      <c r="A229">
        <v>3604</v>
      </c>
      <c r="B229" s="3" t="s">
        <v>3603</v>
      </c>
      <c r="C229" s="3" t="s">
        <v>7714</v>
      </c>
      <c r="D229" s="6">
        <v>3000</v>
      </c>
      <c r="E229" s="8">
        <v>3385</v>
      </c>
      <c r="F229" t="s">
        <v>8218</v>
      </c>
      <c r="G229" t="s">
        <v>8223</v>
      </c>
      <c r="H229" t="s">
        <v>8245</v>
      </c>
      <c r="I229">
        <v>1461913140</v>
      </c>
      <c r="J229">
        <v>1461370956</v>
      </c>
      <c r="K229" s="14">
        <v>42483.015694444446</v>
      </c>
      <c r="L229" s="14">
        <v>42489.290972222225</v>
      </c>
      <c r="M229" t="b">
        <v>0</v>
      </c>
      <c r="N229">
        <v>69</v>
      </c>
      <c r="O229" t="b">
        <v>1</v>
      </c>
      <c r="P229" t="s">
        <v>8269</v>
      </c>
      <c r="Q229" s="10" t="s">
        <v>8315</v>
      </c>
      <c r="R229" t="s">
        <v>8316</v>
      </c>
      <c r="S229">
        <v>113</v>
      </c>
      <c r="T229">
        <v>49.06</v>
      </c>
    </row>
    <row r="230" spans="1:20" ht="174" x14ac:dyDescent="0.35">
      <c r="A230">
        <v>2831</v>
      </c>
      <c r="B230" s="3" t="s">
        <v>2831</v>
      </c>
      <c r="C230" s="3" t="s">
        <v>6941</v>
      </c>
      <c r="D230" s="6">
        <v>3000</v>
      </c>
      <c r="E230" s="8">
        <v>3320</v>
      </c>
      <c r="F230" t="s">
        <v>8218</v>
      </c>
      <c r="G230" t="s">
        <v>8223</v>
      </c>
      <c r="H230" t="s">
        <v>8245</v>
      </c>
      <c r="I230">
        <v>1437076070</v>
      </c>
      <c r="J230">
        <v>1434484070</v>
      </c>
      <c r="K230" s="14">
        <v>42171.824884259258</v>
      </c>
      <c r="L230" s="14">
        <v>42201.824884259258</v>
      </c>
      <c r="M230" t="b">
        <v>0</v>
      </c>
      <c r="N230">
        <v>52</v>
      </c>
      <c r="O230" t="b">
        <v>1</v>
      </c>
      <c r="P230" t="s">
        <v>8269</v>
      </c>
      <c r="Q230" s="10" t="s">
        <v>8315</v>
      </c>
      <c r="R230" t="s">
        <v>8316</v>
      </c>
      <c r="S230">
        <v>111</v>
      </c>
      <c r="T230">
        <v>63.85</v>
      </c>
    </row>
    <row r="231" spans="1:20" ht="203" x14ac:dyDescent="0.35">
      <c r="A231">
        <v>3153</v>
      </c>
      <c r="B231" s="3" t="s">
        <v>3153</v>
      </c>
      <c r="C231" s="3" t="s">
        <v>7263</v>
      </c>
      <c r="D231" s="6">
        <v>3000</v>
      </c>
      <c r="E231" s="8">
        <v>10067.5</v>
      </c>
      <c r="F231" t="s">
        <v>8218</v>
      </c>
      <c r="G231" t="s">
        <v>8223</v>
      </c>
      <c r="H231" t="s">
        <v>8245</v>
      </c>
      <c r="I231">
        <v>1304225940</v>
      </c>
      <c r="J231">
        <v>1301542937</v>
      </c>
      <c r="K231" s="14">
        <v>40633.154363425929</v>
      </c>
      <c r="L231" s="14">
        <v>40664.207638888889</v>
      </c>
      <c r="M231" t="b">
        <v>1</v>
      </c>
      <c r="N231">
        <v>241</v>
      </c>
      <c r="O231" t="b">
        <v>1</v>
      </c>
      <c r="P231" t="s">
        <v>8269</v>
      </c>
      <c r="Q231" s="10" t="s">
        <v>8315</v>
      </c>
      <c r="R231" t="s">
        <v>8316</v>
      </c>
      <c r="S231">
        <v>336</v>
      </c>
      <c r="T231">
        <v>41.77</v>
      </c>
    </row>
    <row r="232" spans="1:20" ht="130.5" x14ac:dyDescent="0.35">
      <c r="A232">
        <v>2789</v>
      </c>
      <c r="B232" s="3" t="s">
        <v>2789</v>
      </c>
      <c r="C232" s="3" t="s">
        <v>6899</v>
      </c>
      <c r="D232" s="6">
        <v>3000</v>
      </c>
      <c r="E232" s="8">
        <v>3035</v>
      </c>
      <c r="F232" t="s">
        <v>8218</v>
      </c>
      <c r="G232" t="s">
        <v>8223</v>
      </c>
      <c r="H232" t="s">
        <v>8245</v>
      </c>
      <c r="I232">
        <v>1426132800</v>
      </c>
      <c r="J232">
        <v>1424477934</v>
      </c>
      <c r="K232" s="14">
        <v>42056.013124999998</v>
      </c>
      <c r="L232" s="14">
        <v>42075.166666666672</v>
      </c>
      <c r="M232" t="b">
        <v>0</v>
      </c>
      <c r="N232">
        <v>24</v>
      </c>
      <c r="O232" t="b">
        <v>1</v>
      </c>
      <c r="P232" t="s">
        <v>8269</v>
      </c>
      <c r="Q232" s="10" t="s">
        <v>8315</v>
      </c>
      <c r="R232" t="s">
        <v>8316</v>
      </c>
      <c r="S232">
        <v>101</v>
      </c>
      <c r="T232">
        <v>126.46</v>
      </c>
    </row>
    <row r="233" spans="1:20" ht="246.5" x14ac:dyDescent="0.35">
      <c r="A233">
        <v>3299</v>
      </c>
      <c r="B233" s="3" t="s">
        <v>3299</v>
      </c>
      <c r="C233" s="3" t="s">
        <v>7409</v>
      </c>
      <c r="D233" s="6">
        <v>3000</v>
      </c>
      <c r="E233" s="8">
        <v>3486</v>
      </c>
      <c r="F233" t="s">
        <v>8218</v>
      </c>
      <c r="G233" t="s">
        <v>8223</v>
      </c>
      <c r="H233" t="s">
        <v>8245</v>
      </c>
      <c r="I233">
        <v>1444860063</v>
      </c>
      <c r="J233">
        <v>1442268063</v>
      </c>
      <c r="K233" s="14">
        <v>42261.917395833334</v>
      </c>
      <c r="L233" s="14">
        <v>42291.917395833334</v>
      </c>
      <c r="M233" t="b">
        <v>0</v>
      </c>
      <c r="N233">
        <v>63</v>
      </c>
      <c r="O233" t="b">
        <v>1</v>
      </c>
      <c r="P233" t="s">
        <v>8269</v>
      </c>
      <c r="Q233" s="10" t="s">
        <v>8315</v>
      </c>
      <c r="R233" t="s">
        <v>8316</v>
      </c>
      <c r="S233">
        <v>116</v>
      </c>
      <c r="T233">
        <v>55.33</v>
      </c>
    </row>
    <row r="234" spans="1:20" ht="232" x14ac:dyDescent="0.35">
      <c r="A234">
        <v>3410</v>
      </c>
      <c r="B234" s="3" t="s">
        <v>3409</v>
      </c>
      <c r="C234" s="3" t="s">
        <v>7520</v>
      </c>
      <c r="D234" s="6">
        <v>3000</v>
      </c>
      <c r="E234" s="8">
        <v>3255</v>
      </c>
      <c r="F234" t="s">
        <v>8218</v>
      </c>
      <c r="G234" t="s">
        <v>8223</v>
      </c>
      <c r="H234" t="s">
        <v>8245</v>
      </c>
      <c r="I234">
        <v>1465196400</v>
      </c>
      <c r="J234">
        <v>1462841990</v>
      </c>
      <c r="K234" s="14">
        <v>42500.041550925926</v>
      </c>
      <c r="L234" s="14">
        <v>42527.291666666672</v>
      </c>
      <c r="M234" t="b">
        <v>0</v>
      </c>
      <c r="N234">
        <v>40</v>
      </c>
      <c r="O234" t="b">
        <v>1</v>
      </c>
      <c r="P234" t="s">
        <v>8269</v>
      </c>
      <c r="Q234" s="10" t="s">
        <v>8315</v>
      </c>
      <c r="R234" t="s">
        <v>8316</v>
      </c>
      <c r="S234">
        <v>109</v>
      </c>
      <c r="T234">
        <v>81.38</v>
      </c>
    </row>
    <row r="235" spans="1:20" ht="261" x14ac:dyDescent="0.35">
      <c r="A235">
        <v>3583</v>
      </c>
      <c r="B235" s="3" t="s">
        <v>3582</v>
      </c>
      <c r="C235" s="3" t="s">
        <v>7693</v>
      </c>
      <c r="D235" s="6">
        <v>3000</v>
      </c>
      <c r="E235" s="8">
        <v>3255</v>
      </c>
      <c r="F235" t="s">
        <v>8218</v>
      </c>
      <c r="G235" t="s">
        <v>8223</v>
      </c>
      <c r="H235" t="s">
        <v>8245</v>
      </c>
      <c r="I235">
        <v>1460970805</v>
      </c>
      <c r="J235">
        <v>1455790405</v>
      </c>
      <c r="K235" s="14">
        <v>42418.425983796296</v>
      </c>
      <c r="L235" s="14">
        <v>42478.384317129632</v>
      </c>
      <c r="M235" t="b">
        <v>0</v>
      </c>
      <c r="N235">
        <v>24</v>
      </c>
      <c r="O235" t="b">
        <v>1</v>
      </c>
      <c r="P235" t="s">
        <v>8269</v>
      </c>
      <c r="Q235" s="10" t="s">
        <v>8315</v>
      </c>
      <c r="R235" t="s">
        <v>8316</v>
      </c>
      <c r="S235">
        <v>109</v>
      </c>
      <c r="T235">
        <v>135.63</v>
      </c>
    </row>
    <row r="236" spans="1:20" ht="261" x14ac:dyDescent="0.35">
      <c r="A236">
        <v>3456</v>
      </c>
      <c r="B236" s="3" t="s">
        <v>3455</v>
      </c>
      <c r="C236" s="3" t="s">
        <v>7566</v>
      </c>
      <c r="D236" s="6">
        <v>3000</v>
      </c>
      <c r="E236" s="8">
        <v>5739</v>
      </c>
      <c r="F236" t="s">
        <v>8218</v>
      </c>
      <c r="G236" t="s">
        <v>8223</v>
      </c>
      <c r="H236" t="s">
        <v>8245</v>
      </c>
      <c r="I236">
        <v>1406876340</v>
      </c>
      <c r="J236">
        <v>1404190567</v>
      </c>
      <c r="K236" s="14">
        <v>41821.205636574072</v>
      </c>
      <c r="L236" s="14">
        <v>41852.290972222225</v>
      </c>
      <c r="M236" t="b">
        <v>0</v>
      </c>
      <c r="N236">
        <v>16</v>
      </c>
      <c r="O236" t="b">
        <v>1</v>
      </c>
      <c r="P236" t="s">
        <v>8269</v>
      </c>
      <c r="Q236" s="10" t="s">
        <v>8315</v>
      </c>
      <c r="R236" t="s">
        <v>8316</v>
      </c>
      <c r="S236">
        <v>191</v>
      </c>
      <c r="T236">
        <v>358.69</v>
      </c>
    </row>
    <row r="237" spans="1:20" ht="232" x14ac:dyDescent="0.35">
      <c r="A237">
        <v>3515</v>
      </c>
      <c r="B237" s="3" t="s">
        <v>3514</v>
      </c>
      <c r="C237" s="3" t="s">
        <v>7625</v>
      </c>
      <c r="D237" s="6">
        <v>3000</v>
      </c>
      <c r="E237" s="8">
        <v>3080</v>
      </c>
      <c r="F237" t="s">
        <v>8218</v>
      </c>
      <c r="G237" t="s">
        <v>8223</v>
      </c>
      <c r="H237" t="s">
        <v>8245</v>
      </c>
      <c r="I237">
        <v>1433097171</v>
      </c>
      <c r="J237">
        <v>1430505171</v>
      </c>
      <c r="K237" s="14">
        <v>42125.772812499999</v>
      </c>
      <c r="L237" s="14">
        <v>42155.772812499999</v>
      </c>
      <c r="M237" t="b">
        <v>0</v>
      </c>
      <c r="N237">
        <v>46</v>
      </c>
      <c r="O237" t="b">
        <v>1</v>
      </c>
      <c r="P237" t="s">
        <v>8269</v>
      </c>
      <c r="Q237" s="10" t="s">
        <v>8315</v>
      </c>
      <c r="R237" t="s">
        <v>8316</v>
      </c>
      <c r="S237">
        <v>103</v>
      </c>
      <c r="T237">
        <v>66.959999999999994</v>
      </c>
    </row>
    <row r="238" spans="1:20" ht="58" x14ac:dyDescent="0.35">
      <c r="A238">
        <v>3467</v>
      </c>
      <c r="B238" s="3" t="s">
        <v>3466</v>
      </c>
      <c r="C238" s="3" t="s">
        <v>7577</v>
      </c>
      <c r="D238" s="6">
        <v>3000</v>
      </c>
      <c r="E238" s="8">
        <v>3030</v>
      </c>
      <c r="F238" t="s">
        <v>8218</v>
      </c>
      <c r="G238" t="s">
        <v>8223</v>
      </c>
      <c r="H238" t="s">
        <v>8245</v>
      </c>
      <c r="I238">
        <v>1426864032</v>
      </c>
      <c r="J238">
        <v>1424275632</v>
      </c>
      <c r="K238" s="14">
        <v>42053.671666666662</v>
      </c>
      <c r="L238" s="14">
        <v>42083.630000000005</v>
      </c>
      <c r="M238" t="b">
        <v>0</v>
      </c>
      <c r="N238">
        <v>47</v>
      </c>
      <c r="O238" t="b">
        <v>1</v>
      </c>
      <c r="P238" t="s">
        <v>8269</v>
      </c>
      <c r="Q238" s="10" t="s">
        <v>8315</v>
      </c>
      <c r="R238" t="s">
        <v>8316</v>
      </c>
      <c r="S238">
        <v>101</v>
      </c>
      <c r="T238">
        <v>64.47</v>
      </c>
    </row>
    <row r="239" spans="1:20" ht="145" x14ac:dyDescent="0.35">
      <c r="A239">
        <v>3223</v>
      </c>
      <c r="B239" s="3" t="s">
        <v>3223</v>
      </c>
      <c r="C239" s="3" t="s">
        <v>7333</v>
      </c>
      <c r="D239" s="6">
        <v>3100</v>
      </c>
      <c r="E239" s="8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s="14">
        <v>42206.835370370376</v>
      </c>
      <c r="L239" s="14">
        <v>42236.835370370376</v>
      </c>
      <c r="M239" t="b">
        <v>1</v>
      </c>
      <c r="N239">
        <v>74</v>
      </c>
      <c r="O239" t="b">
        <v>1</v>
      </c>
      <c r="P239" t="s">
        <v>8269</v>
      </c>
      <c r="Q239" s="10" t="s">
        <v>8315</v>
      </c>
      <c r="R239" t="s">
        <v>8316</v>
      </c>
      <c r="S239">
        <v>110</v>
      </c>
      <c r="T239">
        <v>45.88</v>
      </c>
    </row>
    <row r="240" spans="1:20" ht="261" x14ac:dyDescent="0.35">
      <c r="A240">
        <v>2971</v>
      </c>
      <c r="B240" s="3" t="s">
        <v>2971</v>
      </c>
      <c r="C240" s="3" t="s">
        <v>7081</v>
      </c>
      <c r="D240" s="6">
        <v>3200</v>
      </c>
      <c r="E240" s="8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s="14">
        <v>41852.658310185187</v>
      </c>
      <c r="L240" s="14">
        <v>41882.658310185187</v>
      </c>
      <c r="M240" t="b">
        <v>0</v>
      </c>
      <c r="N240">
        <v>43</v>
      </c>
      <c r="O240" t="b">
        <v>1</v>
      </c>
      <c r="P240" t="s">
        <v>8269</v>
      </c>
      <c r="Q240" s="10" t="s">
        <v>8315</v>
      </c>
      <c r="R240" t="s">
        <v>8316</v>
      </c>
      <c r="S240">
        <v>100</v>
      </c>
      <c r="T240">
        <v>74.53</v>
      </c>
    </row>
    <row r="241" spans="1:20" ht="261" x14ac:dyDescent="0.35">
      <c r="A241">
        <v>3322</v>
      </c>
      <c r="B241" s="3" t="s">
        <v>3322</v>
      </c>
      <c r="C241" s="3" t="s">
        <v>7432</v>
      </c>
      <c r="D241" s="6">
        <v>3300</v>
      </c>
      <c r="E241" s="8">
        <v>3350</v>
      </c>
      <c r="F241" t="s">
        <v>8218</v>
      </c>
      <c r="G241" t="s">
        <v>8223</v>
      </c>
      <c r="H241" t="s">
        <v>8245</v>
      </c>
      <c r="I241">
        <v>1466567700</v>
      </c>
      <c r="J241">
        <v>1464653696</v>
      </c>
      <c r="K241" s="14">
        <v>42521.010370370372</v>
      </c>
      <c r="L241" s="14">
        <v>42543.163194444445</v>
      </c>
      <c r="M241" t="b">
        <v>0</v>
      </c>
      <c r="N241">
        <v>23</v>
      </c>
      <c r="O241" t="b">
        <v>1</v>
      </c>
      <c r="P241" t="s">
        <v>8269</v>
      </c>
      <c r="Q241" s="10" t="s">
        <v>8315</v>
      </c>
      <c r="R241" t="s">
        <v>8316</v>
      </c>
      <c r="S241">
        <v>102</v>
      </c>
      <c r="T241">
        <v>145.65</v>
      </c>
    </row>
    <row r="242" spans="1:20" ht="275.5" x14ac:dyDescent="0.35">
      <c r="A242">
        <v>3526</v>
      </c>
      <c r="B242" s="3" t="s">
        <v>3525</v>
      </c>
      <c r="C242" s="3" t="s">
        <v>7636</v>
      </c>
      <c r="D242" s="6">
        <v>3300</v>
      </c>
      <c r="E242" s="8">
        <v>3366</v>
      </c>
      <c r="F242" t="s">
        <v>8218</v>
      </c>
      <c r="G242" t="s">
        <v>8223</v>
      </c>
      <c r="H242" t="s">
        <v>8245</v>
      </c>
      <c r="I242">
        <v>1461823140</v>
      </c>
      <c r="J242">
        <v>1459411371</v>
      </c>
      <c r="K242" s="14">
        <v>42460.335312499999</v>
      </c>
      <c r="L242" s="14">
        <v>42488.249305555553</v>
      </c>
      <c r="M242" t="b">
        <v>0</v>
      </c>
      <c r="N242">
        <v>34</v>
      </c>
      <c r="O242" t="b">
        <v>1</v>
      </c>
      <c r="P242" t="s">
        <v>8269</v>
      </c>
      <c r="Q242" s="10" t="s">
        <v>8315</v>
      </c>
      <c r="R242" t="s">
        <v>8316</v>
      </c>
      <c r="S242">
        <v>102</v>
      </c>
      <c r="T242">
        <v>99</v>
      </c>
    </row>
    <row r="243" spans="1:20" ht="116" x14ac:dyDescent="0.35">
      <c r="A243">
        <v>3720</v>
      </c>
      <c r="B243" s="3" t="s">
        <v>3717</v>
      </c>
      <c r="C243" s="3" t="s">
        <v>7830</v>
      </c>
      <c r="D243" s="6">
        <v>3300</v>
      </c>
      <c r="E243" s="8">
        <v>3449</v>
      </c>
      <c r="F243" t="s">
        <v>8218</v>
      </c>
      <c r="G243" t="s">
        <v>8223</v>
      </c>
      <c r="H243" t="s">
        <v>8245</v>
      </c>
      <c r="I243">
        <v>1435881006</v>
      </c>
      <c r="J243">
        <v>1433980206</v>
      </c>
      <c r="K243" s="14">
        <v>42165.993125000001</v>
      </c>
      <c r="L243" s="14">
        <v>42187.993125000001</v>
      </c>
      <c r="M243" t="b">
        <v>0</v>
      </c>
      <c r="N243">
        <v>40</v>
      </c>
      <c r="O243" t="b">
        <v>1</v>
      </c>
      <c r="P243" t="s">
        <v>8269</v>
      </c>
      <c r="Q243" s="10" t="s">
        <v>8315</v>
      </c>
      <c r="R243" t="s">
        <v>8316</v>
      </c>
      <c r="S243">
        <v>105</v>
      </c>
      <c r="T243">
        <v>86.23</v>
      </c>
    </row>
    <row r="244" spans="1:20" ht="275.5" x14ac:dyDescent="0.35">
      <c r="A244">
        <v>3261</v>
      </c>
      <c r="B244" s="3" t="s">
        <v>3261</v>
      </c>
      <c r="C244" s="3" t="s">
        <v>7371</v>
      </c>
      <c r="D244" s="6">
        <v>3300</v>
      </c>
      <c r="E244" s="8">
        <v>3315</v>
      </c>
      <c r="F244" t="s">
        <v>8218</v>
      </c>
      <c r="G244" t="s">
        <v>8223</v>
      </c>
      <c r="H244" t="s">
        <v>8245</v>
      </c>
      <c r="I244">
        <v>1437067476</v>
      </c>
      <c r="J244">
        <v>1434475476</v>
      </c>
      <c r="K244" s="14">
        <v>42171.725416666668</v>
      </c>
      <c r="L244" s="14">
        <v>42201.725416666668</v>
      </c>
      <c r="M244" t="b">
        <v>1</v>
      </c>
      <c r="N244">
        <v>49</v>
      </c>
      <c r="O244" t="b">
        <v>1</v>
      </c>
      <c r="P244" t="s">
        <v>8269</v>
      </c>
      <c r="Q244" s="10" t="s">
        <v>8315</v>
      </c>
      <c r="R244" t="s">
        <v>8316</v>
      </c>
      <c r="S244">
        <v>100</v>
      </c>
      <c r="T244">
        <v>67.650000000000006</v>
      </c>
    </row>
    <row r="245" spans="1:20" ht="246.5" x14ac:dyDescent="0.35">
      <c r="A245">
        <v>3483</v>
      </c>
      <c r="B245" s="3" t="s">
        <v>3482</v>
      </c>
      <c r="C245" s="3" t="s">
        <v>7593</v>
      </c>
      <c r="D245" s="6">
        <v>3350</v>
      </c>
      <c r="E245" s="8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s="14">
        <v>41793.668761574074</v>
      </c>
      <c r="L245" s="14">
        <v>41823.668761574074</v>
      </c>
      <c r="M245" t="b">
        <v>0</v>
      </c>
      <c r="N245">
        <v>133</v>
      </c>
      <c r="O245" t="b">
        <v>1</v>
      </c>
      <c r="P245" t="s">
        <v>8269</v>
      </c>
      <c r="Q245" s="10" t="s">
        <v>8315</v>
      </c>
      <c r="R245" t="s">
        <v>8316</v>
      </c>
      <c r="S245">
        <v>160</v>
      </c>
      <c r="T245">
        <v>40.29</v>
      </c>
    </row>
    <row r="246" spans="1:20" ht="246.5" x14ac:dyDescent="0.35">
      <c r="A246">
        <v>3585</v>
      </c>
      <c r="B246" s="3" t="s">
        <v>3584</v>
      </c>
      <c r="C246" s="3" t="s">
        <v>7695</v>
      </c>
      <c r="D246" s="6">
        <v>3400</v>
      </c>
      <c r="E246" s="8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s="14">
        <v>41964.716319444444</v>
      </c>
      <c r="L246" s="14">
        <v>41994.716319444444</v>
      </c>
      <c r="M246" t="b">
        <v>0</v>
      </c>
      <c r="N246">
        <v>23</v>
      </c>
      <c r="O246" t="b">
        <v>1</v>
      </c>
      <c r="P246" t="s">
        <v>8269</v>
      </c>
      <c r="Q246" s="10" t="s">
        <v>8315</v>
      </c>
      <c r="R246" t="s">
        <v>8316</v>
      </c>
      <c r="S246">
        <v>119</v>
      </c>
      <c r="T246">
        <v>176.09</v>
      </c>
    </row>
    <row r="247" spans="1:20" ht="246.5" x14ac:dyDescent="0.35">
      <c r="A247">
        <v>530</v>
      </c>
      <c r="B247" s="3" t="s">
        <v>531</v>
      </c>
      <c r="C247" s="3" t="s">
        <v>4640</v>
      </c>
      <c r="D247" s="6">
        <v>3405</v>
      </c>
      <c r="E247" s="8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s="14">
        <v>42157.591064814813</v>
      </c>
      <c r="L247" s="14">
        <v>42179.083333333328</v>
      </c>
      <c r="M247" t="b">
        <v>0</v>
      </c>
      <c r="N247">
        <v>29</v>
      </c>
      <c r="O247" t="b">
        <v>1</v>
      </c>
      <c r="P247" t="s">
        <v>8269</v>
      </c>
      <c r="Q247" s="10" t="s">
        <v>8315</v>
      </c>
      <c r="R247" t="s">
        <v>8316</v>
      </c>
      <c r="S247">
        <v>108</v>
      </c>
      <c r="T247">
        <v>126.55</v>
      </c>
    </row>
    <row r="248" spans="1:20" ht="261" x14ac:dyDescent="0.35">
      <c r="A248">
        <v>2839</v>
      </c>
      <c r="B248" s="3" t="s">
        <v>2839</v>
      </c>
      <c r="C248" s="3" t="s">
        <v>6949</v>
      </c>
      <c r="D248" s="6">
        <v>3500</v>
      </c>
      <c r="E248" s="8">
        <v>3900</v>
      </c>
      <c r="F248" t="s">
        <v>8218</v>
      </c>
      <c r="G248" t="s">
        <v>8223</v>
      </c>
      <c r="H248" t="s">
        <v>8245</v>
      </c>
      <c r="I248">
        <v>1408942740</v>
      </c>
      <c r="J248">
        <v>1406958354</v>
      </c>
      <c r="K248" s="14">
        <v>41853.240208333329</v>
      </c>
      <c r="L248" s="14">
        <v>41876.207638888889</v>
      </c>
      <c r="M248" t="b">
        <v>0</v>
      </c>
      <c r="N248">
        <v>31</v>
      </c>
      <c r="O248" t="b">
        <v>1</v>
      </c>
      <c r="P248" t="s">
        <v>8269</v>
      </c>
      <c r="Q248" s="10" t="s">
        <v>8315</v>
      </c>
      <c r="R248" t="s">
        <v>8316</v>
      </c>
      <c r="S248">
        <v>111</v>
      </c>
      <c r="T248">
        <v>125.81</v>
      </c>
    </row>
    <row r="249" spans="1:20" ht="188.5" x14ac:dyDescent="0.35">
      <c r="A249">
        <v>3151</v>
      </c>
      <c r="B249" s="3" t="s">
        <v>3151</v>
      </c>
      <c r="C249" s="3" t="s">
        <v>7261</v>
      </c>
      <c r="D249" s="6">
        <v>3500</v>
      </c>
      <c r="E249" s="8">
        <v>3514</v>
      </c>
      <c r="F249" t="s">
        <v>8218</v>
      </c>
      <c r="G249" t="s">
        <v>8223</v>
      </c>
      <c r="H249" t="s">
        <v>8245</v>
      </c>
      <c r="I249">
        <v>1410379774</v>
      </c>
      <c r="J249">
        <v>1407787774</v>
      </c>
      <c r="K249" s="14">
        <v>41862.83997685185</v>
      </c>
      <c r="L249" s="14">
        <v>41892.83997685185</v>
      </c>
      <c r="M249" t="b">
        <v>1</v>
      </c>
      <c r="N249">
        <v>34</v>
      </c>
      <c r="O249" t="b">
        <v>1</v>
      </c>
      <c r="P249" t="s">
        <v>8269</v>
      </c>
      <c r="Q249" s="10" t="s">
        <v>8315</v>
      </c>
      <c r="R249" t="s">
        <v>8316</v>
      </c>
      <c r="S249">
        <v>100</v>
      </c>
      <c r="T249">
        <v>103.35</v>
      </c>
    </row>
    <row r="250" spans="1:20" ht="232" x14ac:dyDescent="0.35">
      <c r="A250">
        <v>3308</v>
      </c>
      <c r="B250" s="3" t="s">
        <v>3308</v>
      </c>
      <c r="C250" s="3" t="s">
        <v>7418</v>
      </c>
      <c r="D250" s="6">
        <v>3500</v>
      </c>
      <c r="E250" s="8">
        <v>4280</v>
      </c>
      <c r="F250" t="s">
        <v>8218</v>
      </c>
      <c r="G250" t="s">
        <v>8223</v>
      </c>
      <c r="H250" t="s">
        <v>8245</v>
      </c>
      <c r="I250">
        <v>1460581365</v>
      </c>
      <c r="J250">
        <v>1458766965</v>
      </c>
      <c r="K250" s="14">
        <v>42452.876909722225</v>
      </c>
      <c r="L250" s="14">
        <v>42473.876909722225</v>
      </c>
      <c r="M250" t="b">
        <v>0</v>
      </c>
      <c r="N250">
        <v>57</v>
      </c>
      <c r="O250" t="b">
        <v>1</v>
      </c>
      <c r="P250" t="s">
        <v>8269</v>
      </c>
      <c r="Q250" s="10" t="s">
        <v>8315</v>
      </c>
      <c r="R250" t="s">
        <v>8316</v>
      </c>
      <c r="S250">
        <v>122</v>
      </c>
      <c r="T250">
        <v>75.09</v>
      </c>
    </row>
    <row r="251" spans="1:20" ht="232" x14ac:dyDescent="0.35">
      <c r="A251">
        <v>3683</v>
      </c>
      <c r="B251" s="3" t="s">
        <v>3680</v>
      </c>
      <c r="C251" s="3" t="s">
        <v>7793</v>
      </c>
      <c r="D251" s="6">
        <v>3500</v>
      </c>
      <c r="E251" s="8">
        <v>3880</v>
      </c>
      <c r="F251" t="s">
        <v>8218</v>
      </c>
      <c r="G251" t="s">
        <v>8223</v>
      </c>
      <c r="H251" t="s">
        <v>8245</v>
      </c>
      <c r="I251">
        <v>1476931696</v>
      </c>
      <c r="J251">
        <v>1474339696</v>
      </c>
      <c r="K251" s="14">
        <v>42633.116851851853</v>
      </c>
      <c r="L251" s="14">
        <v>42663.116851851853</v>
      </c>
      <c r="M251" t="b">
        <v>0</v>
      </c>
      <c r="N251">
        <v>66</v>
      </c>
      <c r="O251" t="b">
        <v>1</v>
      </c>
      <c r="P251" t="s">
        <v>8269</v>
      </c>
      <c r="Q251" s="10" t="s">
        <v>8315</v>
      </c>
      <c r="R251" t="s">
        <v>8316</v>
      </c>
      <c r="S251">
        <v>111</v>
      </c>
      <c r="T251">
        <v>58.79</v>
      </c>
    </row>
    <row r="252" spans="1:20" ht="246.5" x14ac:dyDescent="0.35">
      <c r="A252">
        <v>3821</v>
      </c>
      <c r="B252" s="3" t="s">
        <v>3818</v>
      </c>
      <c r="C252" s="3" t="s">
        <v>7930</v>
      </c>
      <c r="D252" s="6">
        <v>3500</v>
      </c>
      <c r="E252" s="8">
        <v>3659</v>
      </c>
      <c r="F252" t="s">
        <v>8218</v>
      </c>
      <c r="G252" t="s">
        <v>8223</v>
      </c>
      <c r="H252" t="s">
        <v>8245</v>
      </c>
      <c r="I252">
        <v>1451881207</v>
      </c>
      <c r="J252">
        <v>1449116407</v>
      </c>
      <c r="K252" s="14">
        <v>42341.180636574078</v>
      </c>
      <c r="L252" s="14">
        <v>42373.180636574078</v>
      </c>
      <c r="M252" t="b">
        <v>0</v>
      </c>
      <c r="N252">
        <v>46</v>
      </c>
      <c r="O252" t="b">
        <v>1</v>
      </c>
      <c r="P252" t="s">
        <v>8269</v>
      </c>
      <c r="Q252" s="10" t="s">
        <v>8315</v>
      </c>
      <c r="R252" t="s">
        <v>8316</v>
      </c>
      <c r="S252">
        <v>105</v>
      </c>
      <c r="T252">
        <v>79.540000000000006</v>
      </c>
    </row>
    <row r="253" spans="1:20" ht="275.5" x14ac:dyDescent="0.35">
      <c r="A253">
        <v>3333</v>
      </c>
      <c r="B253" s="3" t="s">
        <v>3333</v>
      </c>
      <c r="C253" s="3" t="s">
        <v>7443</v>
      </c>
      <c r="D253" s="6">
        <v>3500</v>
      </c>
      <c r="E253" s="8">
        <v>3660</v>
      </c>
      <c r="F253" t="s">
        <v>8218</v>
      </c>
      <c r="G253" t="s">
        <v>8223</v>
      </c>
      <c r="H253" t="s">
        <v>8245</v>
      </c>
      <c r="I253">
        <v>1434384880</v>
      </c>
      <c r="J253">
        <v>1432484080</v>
      </c>
      <c r="K253" s="14">
        <v>42148.676851851851</v>
      </c>
      <c r="L253" s="14">
        <v>42170.676851851851</v>
      </c>
      <c r="M253" t="b">
        <v>0</v>
      </c>
      <c r="N253">
        <v>111</v>
      </c>
      <c r="O253" t="b">
        <v>1</v>
      </c>
      <c r="P253" t="s">
        <v>8269</v>
      </c>
      <c r="Q253" s="10" t="s">
        <v>8315</v>
      </c>
      <c r="R253" t="s">
        <v>8316</v>
      </c>
      <c r="S253">
        <v>105</v>
      </c>
      <c r="T253">
        <v>32.97</v>
      </c>
    </row>
    <row r="254" spans="1:20" ht="101.5" x14ac:dyDescent="0.35">
      <c r="A254">
        <v>1290</v>
      </c>
      <c r="B254" s="3" t="s">
        <v>1291</v>
      </c>
      <c r="C254" s="3" t="s">
        <v>5400</v>
      </c>
      <c r="D254" s="6">
        <v>3500</v>
      </c>
      <c r="E254" s="8">
        <v>3800</v>
      </c>
      <c r="F254" t="s">
        <v>8218</v>
      </c>
      <c r="G254" t="s">
        <v>8223</v>
      </c>
      <c r="H254" t="s">
        <v>8245</v>
      </c>
      <c r="I254">
        <v>1429772340</v>
      </c>
      <c r="J254">
        <v>1427121931</v>
      </c>
      <c r="K254" s="14">
        <v>42086.614942129629</v>
      </c>
      <c r="L254" s="14">
        <v>42117.290972222225</v>
      </c>
      <c r="M254" t="b">
        <v>0</v>
      </c>
      <c r="N254">
        <v>86</v>
      </c>
      <c r="O254" t="b">
        <v>1</v>
      </c>
      <c r="P254" t="s">
        <v>8269</v>
      </c>
      <c r="Q254" s="10" t="s">
        <v>8315</v>
      </c>
      <c r="R254" t="s">
        <v>8316</v>
      </c>
      <c r="S254">
        <v>109</v>
      </c>
      <c r="T254">
        <v>44.19</v>
      </c>
    </row>
    <row r="255" spans="1:20" ht="275.5" x14ac:dyDescent="0.35">
      <c r="A255">
        <v>3671</v>
      </c>
      <c r="B255" s="3" t="s">
        <v>3668</v>
      </c>
      <c r="C255" s="3" t="s">
        <v>7781</v>
      </c>
      <c r="D255" s="6">
        <v>3500</v>
      </c>
      <c r="E255" s="8">
        <v>3530</v>
      </c>
      <c r="F255" t="s">
        <v>8218</v>
      </c>
      <c r="G255" t="s">
        <v>8223</v>
      </c>
      <c r="H255" t="s">
        <v>8245</v>
      </c>
      <c r="I255">
        <v>1405915140</v>
      </c>
      <c r="J255">
        <v>1404140667</v>
      </c>
      <c r="K255" s="14">
        <v>41820.62809027778</v>
      </c>
      <c r="L255" s="14">
        <v>41841.165972222225</v>
      </c>
      <c r="M255" t="b">
        <v>0</v>
      </c>
      <c r="N255">
        <v>40</v>
      </c>
      <c r="O255" t="b">
        <v>1</v>
      </c>
      <c r="P255" t="s">
        <v>8269</v>
      </c>
      <c r="Q255" s="10" t="s">
        <v>8315</v>
      </c>
      <c r="R255" t="s">
        <v>8316</v>
      </c>
      <c r="S255">
        <v>101</v>
      </c>
      <c r="T255">
        <v>88.25</v>
      </c>
    </row>
    <row r="256" spans="1:20" ht="188.5" x14ac:dyDescent="0.35">
      <c r="A256">
        <v>3466</v>
      </c>
      <c r="B256" s="3" t="s">
        <v>3465</v>
      </c>
      <c r="C256" s="3" t="s">
        <v>7576</v>
      </c>
      <c r="D256" s="6">
        <v>3500</v>
      </c>
      <c r="E256" s="8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s="14">
        <v>42420.019097222219</v>
      </c>
      <c r="L256" s="14">
        <v>42479.977430555555</v>
      </c>
      <c r="M256" t="b">
        <v>0</v>
      </c>
      <c r="N256">
        <v>61</v>
      </c>
      <c r="O256" t="b">
        <v>1</v>
      </c>
      <c r="P256" t="s">
        <v>8269</v>
      </c>
      <c r="Q256" s="10" t="s">
        <v>8315</v>
      </c>
      <c r="R256" t="s">
        <v>8316</v>
      </c>
      <c r="S256">
        <v>127</v>
      </c>
      <c r="T256">
        <v>72.95</v>
      </c>
    </row>
    <row r="257" spans="1:20" ht="290" x14ac:dyDescent="0.35">
      <c r="A257">
        <v>3150</v>
      </c>
      <c r="B257" s="3" t="s">
        <v>3150</v>
      </c>
      <c r="C257" s="3" t="s">
        <v>7260</v>
      </c>
      <c r="D257" s="6">
        <v>3500</v>
      </c>
      <c r="E257" s="8">
        <v>3535</v>
      </c>
      <c r="F257" t="s">
        <v>8218</v>
      </c>
      <c r="G257" t="s">
        <v>8223</v>
      </c>
      <c r="H257" t="s">
        <v>8245</v>
      </c>
      <c r="I257">
        <v>1295928000</v>
      </c>
      <c r="J257">
        <v>1288160403</v>
      </c>
      <c r="K257" s="14">
        <v>40478.263923611114</v>
      </c>
      <c r="L257" s="14">
        <v>40568.166666666664</v>
      </c>
      <c r="M257" t="b">
        <v>1</v>
      </c>
      <c r="N257">
        <v>104</v>
      </c>
      <c r="O257" t="b">
        <v>1</v>
      </c>
      <c r="P257" t="s">
        <v>8269</v>
      </c>
      <c r="Q257" s="10" t="s">
        <v>8315</v>
      </c>
      <c r="R257" t="s">
        <v>8316</v>
      </c>
      <c r="S257">
        <v>101</v>
      </c>
      <c r="T257">
        <v>33.99</v>
      </c>
    </row>
    <row r="258" spans="1:20" ht="246.5" x14ac:dyDescent="0.35">
      <c r="A258">
        <v>1299</v>
      </c>
      <c r="B258" s="3" t="s">
        <v>1300</v>
      </c>
      <c r="C258" s="3" t="s">
        <v>5409</v>
      </c>
      <c r="D258" s="6">
        <v>3500</v>
      </c>
      <c r="E258" s="8">
        <v>4340</v>
      </c>
      <c r="F258" t="s">
        <v>8218</v>
      </c>
      <c r="G258" t="s">
        <v>8223</v>
      </c>
      <c r="H258" t="s">
        <v>8245</v>
      </c>
      <c r="I258">
        <v>1436902359</v>
      </c>
      <c r="J258">
        <v>1434310359</v>
      </c>
      <c r="K258" s="14">
        <v>42169.814340277779</v>
      </c>
      <c r="L258" s="14">
        <v>42199.814340277779</v>
      </c>
      <c r="M258" t="b">
        <v>0</v>
      </c>
      <c r="N258">
        <v>32</v>
      </c>
      <c r="O258" t="b">
        <v>1</v>
      </c>
      <c r="P258" t="s">
        <v>8269</v>
      </c>
      <c r="Q258" s="10" t="s">
        <v>8315</v>
      </c>
      <c r="R258" t="s">
        <v>8316</v>
      </c>
      <c r="S258">
        <v>124</v>
      </c>
      <c r="T258">
        <v>135.63</v>
      </c>
    </row>
    <row r="259" spans="1:20" ht="174" x14ac:dyDescent="0.35">
      <c r="A259">
        <v>2968</v>
      </c>
      <c r="B259" s="3" t="s">
        <v>2968</v>
      </c>
      <c r="C259" s="3" t="s">
        <v>7078</v>
      </c>
      <c r="D259" s="6">
        <v>3500</v>
      </c>
      <c r="E259" s="8">
        <v>3710</v>
      </c>
      <c r="F259" t="s">
        <v>8218</v>
      </c>
      <c r="G259" t="s">
        <v>8223</v>
      </c>
      <c r="H259" t="s">
        <v>8245</v>
      </c>
      <c r="I259">
        <v>1471406340</v>
      </c>
      <c r="J259">
        <v>1470227660</v>
      </c>
      <c r="K259" s="14">
        <v>42585.523842592593</v>
      </c>
      <c r="L259" s="14">
        <v>42599.165972222225</v>
      </c>
      <c r="M259" t="b">
        <v>0</v>
      </c>
      <c r="N259">
        <v>47</v>
      </c>
      <c r="O259" t="b">
        <v>1</v>
      </c>
      <c r="P259" t="s">
        <v>8269</v>
      </c>
      <c r="Q259" s="10" t="s">
        <v>8315</v>
      </c>
      <c r="R259" t="s">
        <v>8316</v>
      </c>
      <c r="S259">
        <v>106</v>
      </c>
      <c r="T259">
        <v>78.94</v>
      </c>
    </row>
    <row r="260" spans="1:20" ht="217.5" x14ac:dyDescent="0.35">
      <c r="A260">
        <v>3694</v>
      </c>
      <c r="B260" s="3" t="s">
        <v>3691</v>
      </c>
      <c r="C260" s="3" t="s">
        <v>7804</v>
      </c>
      <c r="D260" s="6">
        <v>3500</v>
      </c>
      <c r="E260" s="8">
        <v>3760</v>
      </c>
      <c r="F260" t="s">
        <v>8218</v>
      </c>
      <c r="G260" t="s">
        <v>8223</v>
      </c>
      <c r="H260" t="s">
        <v>8245</v>
      </c>
      <c r="I260">
        <v>1465178400</v>
      </c>
      <c r="J260">
        <v>1461985967</v>
      </c>
      <c r="K260" s="14">
        <v>42490.133877314816</v>
      </c>
      <c r="L260" s="14">
        <v>42527.083333333328</v>
      </c>
      <c r="M260" t="b">
        <v>0</v>
      </c>
      <c r="N260">
        <v>60</v>
      </c>
      <c r="O260" t="b">
        <v>1</v>
      </c>
      <c r="P260" t="s">
        <v>8269</v>
      </c>
      <c r="Q260" s="10" t="s">
        <v>8315</v>
      </c>
      <c r="R260" t="s">
        <v>8316</v>
      </c>
      <c r="S260">
        <v>107</v>
      </c>
      <c r="T260">
        <v>62.67</v>
      </c>
    </row>
    <row r="261" spans="1:20" ht="232" x14ac:dyDescent="0.35">
      <c r="A261">
        <v>3426</v>
      </c>
      <c r="B261" s="3" t="s">
        <v>3425</v>
      </c>
      <c r="C261" s="3" t="s">
        <v>7536</v>
      </c>
      <c r="D261" s="6">
        <v>3750</v>
      </c>
      <c r="E261" s="8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s="14">
        <v>41884.056747685187</v>
      </c>
      <c r="L261" s="14">
        <v>41903.083333333336</v>
      </c>
      <c r="M261" t="b">
        <v>0</v>
      </c>
      <c r="N261">
        <v>87</v>
      </c>
      <c r="O261" t="b">
        <v>1</v>
      </c>
      <c r="P261" t="s">
        <v>8269</v>
      </c>
      <c r="Q261" s="10" t="s">
        <v>8315</v>
      </c>
      <c r="R261" t="s">
        <v>8316</v>
      </c>
      <c r="S261">
        <v>108</v>
      </c>
      <c r="T261">
        <v>46.61</v>
      </c>
    </row>
    <row r="262" spans="1:20" ht="261" x14ac:dyDescent="0.35">
      <c r="A262">
        <v>3492</v>
      </c>
      <c r="B262" s="3" t="s">
        <v>3491</v>
      </c>
      <c r="C262" s="3" t="s">
        <v>7602</v>
      </c>
      <c r="D262" s="6">
        <v>3800</v>
      </c>
      <c r="E262" s="8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s="14">
        <v>42268.009224537032</v>
      </c>
      <c r="L262" s="14">
        <v>42303.009224537032</v>
      </c>
      <c r="M262" t="b">
        <v>0</v>
      </c>
      <c r="N262">
        <v>35</v>
      </c>
      <c r="O262" t="b">
        <v>1</v>
      </c>
      <c r="P262" t="s">
        <v>8269</v>
      </c>
      <c r="Q262" s="10" t="s">
        <v>8315</v>
      </c>
      <c r="R262" t="s">
        <v>8316</v>
      </c>
      <c r="S262">
        <v>105</v>
      </c>
      <c r="T262">
        <v>114.29</v>
      </c>
    </row>
    <row r="263" spans="1:20" ht="159.5" x14ac:dyDescent="0.35">
      <c r="A263">
        <v>3334</v>
      </c>
      <c r="B263" s="3" t="s">
        <v>3334</v>
      </c>
      <c r="C263" s="3" t="s">
        <v>7444</v>
      </c>
      <c r="D263" s="6">
        <v>3871</v>
      </c>
      <c r="E263" s="8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s="14">
        <v>42185.521087962959</v>
      </c>
      <c r="L263" s="14">
        <v>42215.521087962959</v>
      </c>
      <c r="M263" t="b">
        <v>0</v>
      </c>
      <c r="N263">
        <v>46</v>
      </c>
      <c r="O263" t="b">
        <v>1</v>
      </c>
      <c r="P263" t="s">
        <v>8269</v>
      </c>
      <c r="Q263" s="10" t="s">
        <v>8315</v>
      </c>
      <c r="R263" t="s">
        <v>8316</v>
      </c>
      <c r="S263">
        <v>139</v>
      </c>
      <c r="T263">
        <v>116.65</v>
      </c>
    </row>
    <row r="264" spans="1:20" ht="275.5" x14ac:dyDescent="0.35">
      <c r="A264">
        <v>3418</v>
      </c>
      <c r="B264" s="3" t="s">
        <v>3417</v>
      </c>
      <c r="C264" s="3" t="s">
        <v>7528</v>
      </c>
      <c r="D264" s="6">
        <v>4000</v>
      </c>
      <c r="E264" s="8">
        <v>4035</v>
      </c>
      <c r="F264" t="s">
        <v>8218</v>
      </c>
      <c r="G264" t="s">
        <v>8223</v>
      </c>
      <c r="H264" t="s">
        <v>8245</v>
      </c>
      <c r="I264">
        <v>1400875307</v>
      </c>
      <c r="J264">
        <v>1398283307</v>
      </c>
      <c r="K264" s="14">
        <v>41752.83457175926</v>
      </c>
      <c r="L264" s="14">
        <v>41782.83457175926</v>
      </c>
      <c r="M264" t="b">
        <v>0</v>
      </c>
      <c r="N264">
        <v>56</v>
      </c>
      <c r="O264" t="b">
        <v>1</v>
      </c>
      <c r="P264" t="s">
        <v>8269</v>
      </c>
      <c r="Q264" s="10" t="s">
        <v>8315</v>
      </c>
      <c r="R264" t="s">
        <v>8316</v>
      </c>
      <c r="S264">
        <v>101</v>
      </c>
      <c r="T264">
        <v>72.05</v>
      </c>
    </row>
    <row r="265" spans="1:20" ht="275.5" x14ac:dyDescent="0.35">
      <c r="A265">
        <v>1288</v>
      </c>
      <c r="B265" s="3" t="s">
        <v>1289</v>
      </c>
      <c r="C265" s="3" t="s">
        <v>5398</v>
      </c>
      <c r="D265" s="6">
        <v>4000</v>
      </c>
      <c r="E265" s="8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s="14">
        <v>42561.154664351852</v>
      </c>
      <c r="L265" s="14">
        <v>42592.166666666672</v>
      </c>
      <c r="M265" t="b">
        <v>0</v>
      </c>
      <c r="N265">
        <v>61</v>
      </c>
      <c r="O265" t="b">
        <v>1</v>
      </c>
      <c r="P265" t="s">
        <v>8269</v>
      </c>
      <c r="Q265" s="10" t="s">
        <v>8315</v>
      </c>
      <c r="R265" t="s">
        <v>8316</v>
      </c>
      <c r="S265">
        <v>100</v>
      </c>
      <c r="T265">
        <v>65.87</v>
      </c>
    </row>
    <row r="266" spans="1:20" ht="203" x14ac:dyDescent="0.35">
      <c r="A266">
        <v>3359</v>
      </c>
      <c r="B266" s="3" t="s">
        <v>3358</v>
      </c>
      <c r="C266" s="3" t="s">
        <v>7469</v>
      </c>
      <c r="D266" s="6">
        <v>4000</v>
      </c>
      <c r="E266" s="8">
        <v>4250</v>
      </c>
      <c r="F266" t="s">
        <v>8218</v>
      </c>
      <c r="G266" t="s">
        <v>8223</v>
      </c>
      <c r="H266" t="s">
        <v>8245</v>
      </c>
      <c r="I266">
        <v>1487985734</v>
      </c>
      <c r="J266">
        <v>1484097734</v>
      </c>
      <c r="K266" s="14">
        <v>42746.057106481487</v>
      </c>
      <c r="L266" s="14">
        <v>42791.057106481487</v>
      </c>
      <c r="M266" t="b">
        <v>0</v>
      </c>
      <c r="N266">
        <v>23</v>
      </c>
      <c r="O266" t="b">
        <v>1</v>
      </c>
      <c r="P266" t="s">
        <v>8269</v>
      </c>
      <c r="Q266" s="10" t="s">
        <v>8315</v>
      </c>
      <c r="R266" t="s">
        <v>8316</v>
      </c>
      <c r="S266">
        <v>106</v>
      </c>
      <c r="T266">
        <v>184.78</v>
      </c>
    </row>
    <row r="267" spans="1:20" ht="159.5" x14ac:dyDescent="0.35">
      <c r="A267">
        <v>3212</v>
      </c>
      <c r="B267" s="3" t="s">
        <v>3212</v>
      </c>
      <c r="C267" s="3" t="s">
        <v>7322</v>
      </c>
      <c r="D267" s="6">
        <v>4000</v>
      </c>
      <c r="E267" s="8">
        <v>5050</v>
      </c>
      <c r="F267" t="s">
        <v>8218</v>
      </c>
      <c r="G267" t="s">
        <v>8223</v>
      </c>
      <c r="H267" t="s">
        <v>8245</v>
      </c>
      <c r="I267">
        <v>1407524751</v>
      </c>
      <c r="J267">
        <v>1404932751</v>
      </c>
      <c r="K267" s="14">
        <v>41829.795729166668</v>
      </c>
      <c r="L267" s="14">
        <v>41859.795729166668</v>
      </c>
      <c r="M267" t="b">
        <v>1</v>
      </c>
      <c r="N267">
        <v>94</v>
      </c>
      <c r="O267" t="b">
        <v>1</v>
      </c>
      <c r="P267" t="s">
        <v>8269</v>
      </c>
      <c r="Q267" s="10" t="s">
        <v>8315</v>
      </c>
      <c r="R267" t="s">
        <v>8316</v>
      </c>
      <c r="S267">
        <v>126</v>
      </c>
      <c r="T267">
        <v>53.72</v>
      </c>
    </row>
    <row r="268" spans="1:20" ht="275.5" x14ac:dyDescent="0.35">
      <c r="A268">
        <v>531</v>
      </c>
      <c r="B268" s="3" t="s">
        <v>532</v>
      </c>
      <c r="C268" s="3" t="s">
        <v>4641</v>
      </c>
      <c r="D268" s="6">
        <v>4000</v>
      </c>
      <c r="E268" s="8">
        <v>4000</v>
      </c>
      <c r="F268" t="s">
        <v>8218</v>
      </c>
      <c r="G268" t="s">
        <v>8223</v>
      </c>
      <c r="H268" t="s">
        <v>8245</v>
      </c>
      <c r="I268">
        <v>1481957940</v>
      </c>
      <c r="J268">
        <v>1478050429</v>
      </c>
      <c r="K268" s="14">
        <v>42676.065150462964</v>
      </c>
      <c r="L268" s="14">
        <v>42721.290972222225</v>
      </c>
      <c r="M268" t="b">
        <v>0</v>
      </c>
      <c r="N268">
        <v>31</v>
      </c>
      <c r="O268" t="b">
        <v>1</v>
      </c>
      <c r="P268" t="s">
        <v>8269</v>
      </c>
      <c r="Q268" s="10" t="s">
        <v>8315</v>
      </c>
      <c r="R268" t="s">
        <v>8316</v>
      </c>
      <c r="S268">
        <v>100</v>
      </c>
      <c r="T268">
        <v>129.03</v>
      </c>
    </row>
    <row r="269" spans="1:20" ht="275.5" x14ac:dyDescent="0.35">
      <c r="A269">
        <v>3502</v>
      </c>
      <c r="B269" s="3" t="s">
        <v>3501</v>
      </c>
      <c r="C269" s="3" t="s">
        <v>7612</v>
      </c>
      <c r="D269" s="6">
        <v>4000</v>
      </c>
      <c r="E269" s="8">
        <v>4216</v>
      </c>
      <c r="F269" t="s">
        <v>8218</v>
      </c>
      <c r="G269" t="s">
        <v>8223</v>
      </c>
      <c r="H269" t="s">
        <v>8245</v>
      </c>
      <c r="I269">
        <v>1458100740</v>
      </c>
      <c r="J269">
        <v>1456862924</v>
      </c>
      <c r="K269" s="14">
        <v>42430.839398148149</v>
      </c>
      <c r="L269" s="14">
        <v>42445.165972222225</v>
      </c>
      <c r="M269" t="b">
        <v>0</v>
      </c>
      <c r="N269">
        <v>31</v>
      </c>
      <c r="O269" t="b">
        <v>1</v>
      </c>
      <c r="P269" t="s">
        <v>8269</v>
      </c>
      <c r="Q269" s="10" t="s">
        <v>8315</v>
      </c>
      <c r="R269" t="s">
        <v>8316</v>
      </c>
      <c r="S269">
        <v>105</v>
      </c>
      <c r="T269">
        <v>136</v>
      </c>
    </row>
    <row r="270" spans="1:20" ht="261" x14ac:dyDescent="0.35">
      <c r="A270">
        <v>3589</v>
      </c>
      <c r="B270" s="3" t="s">
        <v>3588</v>
      </c>
      <c r="C270" s="3" t="s">
        <v>7699</v>
      </c>
      <c r="D270" s="6">
        <v>4000</v>
      </c>
      <c r="E270" s="8">
        <v>5100</v>
      </c>
      <c r="F270" t="s">
        <v>8218</v>
      </c>
      <c r="G270" t="s">
        <v>8223</v>
      </c>
      <c r="H270" t="s">
        <v>8245</v>
      </c>
      <c r="I270">
        <v>1432654347</v>
      </c>
      <c r="J270">
        <v>1430494347</v>
      </c>
      <c r="K270" s="14">
        <v>42125.647534722222</v>
      </c>
      <c r="L270" s="14">
        <v>42150.647534722222</v>
      </c>
      <c r="M270" t="b">
        <v>0</v>
      </c>
      <c r="N270">
        <v>62</v>
      </c>
      <c r="O270" t="b">
        <v>1</v>
      </c>
      <c r="P270" t="s">
        <v>8269</v>
      </c>
      <c r="Q270" s="10" t="s">
        <v>8315</v>
      </c>
      <c r="R270" t="s">
        <v>8316</v>
      </c>
      <c r="S270">
        <v>128</v>
      </c>
      <c r="T270">
        <v>82.26</v>
      </c>
    </row>
    <row r="271" spans="1:20" ht="275.5" x14ac:dyDescent="0.35">
      <c r="A271">
        <v>3398</v>
      </c>
      <c r="B271" s="3" t="s">
        <v>3397</v>
      </c>
      <c r="C271" s="3" t="s">
        <v>7508</v>
      </c>
      <c r="D271" s="6">
        <v>4000</v>
      </c>
      <c r="E271" s="8">
        <v>4443</v>
      </c>
      <c r="F271" t="s">
        <v>8218</v>
      </c>
      <c r="G271" t="s">
        <v>8223</v>
      </c>
      <c r="H271" t="s">
        <v>8245</v>
      </c>
      <c r="I271">
        <v>1416589200</v>
      </c>
      <c r="J271">
        <v>1414605776</v>
      </c>
      <c r="K271" s="14">
        <v>41941.75203703704</v>
      </c>
      <c r="L271" s="14">
        <v>41964.708333333328</v>
      </c>
      <c r="M271" t="b">
        <v>0</v>
      </c>
      <c r="N271">
        <v>65</v>
      </c>
      <c r="O271" t="b">
        <v>1</v>
      </c>
      <c r="P271" t="s">
        <v>8269</v>
      </c>
      <c r="Q271" s="10" t="s">
        <v>8315</v>
      </c>
      <c r="R271" t="s">
        <v>8316</v>
      </c>
      <c r="S271">
        <v>111</v>
      </c>
      <c r="T271">
        <v>68.349999999999994</v>
      </c>
    </row>
    <row r="272" spans="1:20" ht="275.5" x14ac:dyDescent="0.35">
      <c r="A272">
        <v>3602</v>
      </c>
      <c r="B272" s="3" t="s">
        <v>3601</v>
      </c>
      <c r="C272" s="3" t="s">
        <v>7712</v>
      </c>
      <c r="D272" s="6">
        <v>4000</v>
      </c>
      <c r="E272" s="8">
        <v>4002</v>
      </c>
      <c r="F272" t="s">
        <v>8218</v>
      </c>
      <c r="G272" t="s">
        <v>8223</v>
      </c>
      <c r="H272" t="s">
        <v>8245</v>
      </c>
      <c r="I272">
        <v>1463520479</v>
      </c>
      <c r="J272">
        <v>1458336479</v>
      </c>
      <c r="K272" s="14">
        <v>42447.894432870366</v>
      </c>
      <c r="L272" s="14">
        <v>42507.894432870366</v>
      </c>
      <c r="M272" t="b">
        <v>0</v>
      </c>
      <c r="N272">
        <v>49</v>
      </c>
      <c r="O272" t="b">
        <v>1</v>
      </c>
      <c r="P272" t="s">
        <v>8269</v>
      </c>
      <c r="Q272" s="10" t="s">
        <v>8315</v>
      </c>
      <c r="R272" t="s">
        <v>8316</v>
      </c>
      <c r="S272">
        <v>100</v>
      </c>
      <c r="T272">
        <v>81.67</v>
      </c>
    </row>
    <row r="273" spans="1:20" ht="101.5" x14ac:dyDescent="0.35">
      <c r="A273">
        <v>3157</v>
      </c>
      <c r="B273" s="3" t="s">
        <v>3157</v>
      </c>
      <c r="C273" s="3" t="s">
        <v>7267</v>
      </c>
      <c r="D273" s="6">
        <v>4000</v>
      </c>
      <c r="E273" s="8">
        <v>4040</v>
      </c>
      <c r="F273" t="s">
        <v>8218</v>
      </c>
      <c r="G273" t="s">
        <v>8223</v>
      </c>
      <c r="H273" t="s">
        <v>8245</v>
      </c>
      <c r="I273">
        <v>1405746000</v>
      </c>
      <c r="J273">
        <v>1404932105</v>
      </c>
      <c r="K273" s="14">
        <v>41829.788252314815</v>
      </c>
      <c r="L273" s="14">
        <v>41839.208333333336</v>
      </c>
      <c r="M273" t="b">
        <v>1</v>
      </c>
      <c r="N273">
        <v>41</v>
      </c>
      <c r="O273" t="b">
        <v>1</v>
      </c>
      <c r="P273" t="s">
        <v>8269</v>
      </c>
      <c r="Q273" s="10" t="s">
        <v>8315</v>
      </c>
      <c r="R273" t="s">
        <v>8316</v>
      </c>
      <c r="S273">
        <v>101</v>
      </c>
      <c r="T273">
        <v>98.54</v>
      </c>
    </row>
    <row r="274" spans="1:20" ht="246.5" x14ac:dyDescent="0.35">
      <c r="A274">
        <v>3381</v>
      </c>
      <c r="B274" s="3" t="s">
        <v>3380</v>
      </c>
      <c r="C274" s="3" t="s">
        <v>7491</v>
      </c>
      <c r="D274" s="6">
        <v>4000</v>
      </c>
      <c r="E274" s="8">
        <v>4090</v>
      </c>
      <c r="F274" t="s">
        <v>8218</v>
      </c>
      <c r="G274" t="s">
        <v>8223</v>
      </c>
      <c r="H274" t="s">
        <v>8245</v>
      </c>
      <c r="I274">
        <v>1426044383</v>
      </c>
      <c r="J274">
        <v>1423455983</v>
      </c>
      <c r="K274" s="14">
        <v>42044.184988425928</v>
      </c>
      <c r="L274" s="14">
        <v>42074.143321759257</v>
      </c>
      <c r="M274" t="b">
        <v>0</v>
      </c>
      <c r="N274">
        <v>48</v>
      </c>
      <c r="O274" t="b">
        <v>1</v>
      </c>
      <c r="P274" t="s">
        <v>8269</v>
      </c>
      <c r="Q274" s="10" t="s">
        <v>8315</v>
      </c>
      <c r="R274" t="s">
        <v>8316</v>
      </c>
      <c r="S274">
        <v>102</v>
      </c>
      <c r="T274">
        <v>85.21</v>
      </c>
    </row>
    <row r="275" spans="1:20" ht="275.5" x14ac:dyDescent="0.35">
      <c r="A275">
        <v>3695</v>
      </c>
      <c r="B275" s="3" t="s">
        <v>3692</v>
      </c>
      <c r="C275" s="3" t="s">
        <v>7805</v>
      </c>
      <c r="D275" s="6">
        <v>4000</v>
      </c>
      <c r="E275" s="8">
        <v>4005</v>
      </c>
      <c r="F275" t="s">
        <v>8218</v>
      </c>
      <c r="G275" t="s">
        <v>8223</v>
      </c>
      <c r="H275" t="s">
        <v>8245</v>
      </c>
      <c r="I275">
        <v>1421009610</v>
      </c>
      <c r="J275">
        <v>1419281610</v>
      </c>
      <c r="K275" s="14">
        <v>41995.870486111111</v>
      </c>
      <c r="L275" s="14">
        <v>42015.870486111111</v>
      </c>
      <c r="M275" t="b">
        <v>0</v>
      </c>
      <c r="N275">
        <v>33</v>
      </c>
      <c r="O275" t="b">
        <v>1</v>
      </c>
      <c r="P275" t="s">
        <v>8269</v>
      </c>
      <c r="Q275" s="10" t="s">
        <v>8315</v>
      </c>
      <c r="R275" t="s">
        <v>8316</v>
      </c>
      <c r="S275">
        <v>100</v>
      </c>
      <c r="T275">
        <v>121.36</v>
      </c>
    </row>
    <row r="276" spans="1:20" ht="261" x14ac:dyDescent="0.35">
      <c r="A276">
        <v>3305</v>
      </c>
      <c r="B276" s="3" t="s">
        <v>3305</v>
      </c>
      <c r="C276" s="3" t="s">
        <v>7415</v>
      </c>
      <c r="D276" s="6">
        <v>4000</v>
      </c>
      <c r="E276" s="8">
        <v>4081</v>
      </c>
      <c r="F276" t="s">
        <v>8218</v>
      </c>
      <c r="G276" t="s">
        <v>8223</v>
      </c>
      <c r="H276" t="s">
        <v>8245</v>
      </c>
      <c r="I276">
        <v>1438374748</v>
      </c>
      <c r="J276">
        <v>1435782748</v>
      </c>
      <c r="K276" s="14">
        <v>42186.855879629627</v>
      </c>
      <c r="L276" s="14">
        <v>42216.855879629627</v>
      </c>
      <c r="M276" t="b">
        <v>0</v>
      </c>
      <c r="N276">
        <v>20</v>
      </c>
      <c r="O276" t="b">
        <v>1</v>
      </c>
      <c r="P276" t="s">
        <v>8269</v>
      </c>
      <c r="Q276" s="10" t="s">
        <v>8315</v>
      </c>
      <c r="R276" t="s">
        <v>8316</v>
      </c>
      <c r="S276">
        <v>102</v>
      </c>
      <c r="T276">
        <v>204.05</v>
      </c>
    </row>
    <row r="277" spans="1:20" ht="275.5" x14ac:dyDescent="0.35">
      <c r="A277">
        <v>3273</v>
      </c>
      <c r="B277" s="3" t="s">
        <v>3273</v>
      </c>
      <c r="C277" s="3" t="s">
        <v>7383</v>
      </c>
      <c r="D277" s="6">
        <v>4000</v>
      </c>
      <c r="E277" s="8">
        <v>4296</v>
      </c>
      <c r="F277" t="s">
        <v>8218</v>
      </c>
      <c r="G277" t="s">
        <v>8223</v>
      </c>
      <c r="H277" t="s">
        <v>8245</v>
      </c>
      <c r="I277">
        <v>1473879600</v>
      </c>
      <c r="J277">
        <v>1472498042</v>
      </c>
      <c r="K277" s="14">
        <v>42611.801412037035</v>
      </c>
      <c r="L277" s="14">
        <v>42627.791666666672</v>
      </c>
      <c r="M277" t="b">
        <v>1</v>
      </c>
      <c r="N277">
        <v>21</v>
      </c>
      <c r="O277" t="b">
        <v>1</v>
      </c>
      <c r="P277" t="s">
        <v>8269</v>
      </c>
      <c r="Q277" s="10" t="s">
        <v>8315</v>
      </c>
      <c r="R277" t="s">
        <v>8316</v>
      </c>
      <c r="S277">
        <v>107</v>
      </c>
      <c r="T277">
        <v>204.57</v>
      </c>
    </row>
    <row r="278" spans="1:20" ht="246.5" x14ac:dyDescent="0.35">
      <c r="A278">
        <v>3162</v>
      </c>
      <c r="B278" s="3" t="s">
        <v>3162</v>
      </c>
      <c r="C278" s="3" t="s">
        <v>7272</v>
      </c>
      <c r="D278" s="6">
        <v>4000</v>
      </c>
      <c r="E278" s="8">
        <v>5086</v>
      </c>
      <c r="F278" t="s">
        <v>8218</v>
      </c>
      <c r="G278" t="s">
        <v>8223</v>
      </c>
      <c r="H278" t="s">
        <v>8245</v>
      </c>
      <c r="I278">
        <v>1404698400</v>
      </c>
      <c r="J278">
        <v>1402331262</v>
      </c>
      <c r="K278" s="14">
        <v>41799.685902777775</v>
      </c>
      <c r="L278" s="14">
        <v>41827.083333333336</v>
      </c>
      <c r="M278" t="b">
        <v>1</v>
      </c>
      <c r="N278">
        <v>63</v>
      </c>
      <c r="O278" t="b">
        <v>1</v>
      </c>
      <c r="P278" t="s">
        <v>8269</v>
      </c>
      <c r="Q278" s="10" t="s">
        <v>8315</v>
      </c>
      <c r="R278" t="s">
        <v>8316</v>
      </c>
      <c r="S278">
        <v>127</v>
      </c>
      <c r="T278">
        <v>80.73</v>
      </c>
    </row>
    <row r="279" spans="1:20" ht="174" x14ac:dyDescent="0.35">
      <c r="A279">
        <v>3179</v>
      </c>
      <c r="B279" s="3" t="s">
        <v>3179</v>
      </c>
      <c r="C279" s="3" t="s">
        <v>7289</v>
      </c>
      <c r="D279" s="6">
        <v>4200</v>
      </c>
      <c r="E279" s="8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s="14">
        <v>41375.702210648145</v>
      </c>
      <c r="L279" s="14">
        <v>41400.702210648145</v>
      </c>
      <c r="M279" t="b">
        <v>1</v>
      </c>
      <c r="N279">
        <v>62</v>
      </c>
      <c r="O279" t="b">
        <v>1</v>
      </c>
      <c r="P279" t="s">
        <v>8269</v>
      </c>
      <c r="Q279" s="10" t="s">
        <v>8315</v>
      </c>
      <c r="R279" t="s">
        <v>8316</v>
      </c>
      <c r="S279">
        <v>114</v>
      </c>
      <c r="T279">
        <v>77.34</v>
      </c>
    </row>
    <row r="280" spans="1:20" ht="188.5" x14ac:dyDescent="0.35">
      <c r="A280">
        <v>3184</v>
      </c>
      <c r="B280" s="3" t="s">
        <v>3184</v>
      </c>
      <c r="C280" s="3" t="s">
        <v>7294</v>
      </c>
      <c r="D280" s="6">
        <v>4300</v>
      </c>
      <c r="E280" s="8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s="14">
        <v>41791.993414351848</v>
      </c>
      <c r="L280" s="14">
        <v>41821.993414351848</v>
      </c>
      <c r="M280" t="b">
        <v>1</v>
      </c>
      <c r="N280">
        <v>46</v>
      </c>
      <c r="O280" t="b">
        <v>1</v>
      </c>
      <c r="P280" t="s">
        <v>8269</v>
      </c>
      <c r="Q280" s="10" t="s">
        <v>8315</v>
      </c>
      <c r="R280" t="s">
        <v>8316</v>
      </c>
      <c r="S280">
        <v>107</v>
      </c>
      <c r="T280">
        <v>100.22</v>
      </c>
    </row>
    <row r="281" spans="1:20" ht="232" x14ac:dyDescent="0.35">
      <c r="A281">
        <v>2808</v>
      </c>
      <c r="B281" s="3" t="s">
        <v>2808</v>
      </c>
      <c r="C281" s="3" t="s">
        <v>6918</v>
      </c>
      <c r="D281" s="6">
        <v>4500</v>
      </c>
      <c r="E281" s="8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s="14">
        <v>42208.84646990741</v>
      </c>
      <c r="L281" s="14">
        <v>42238.84646990741</v>
      </c>
      <c r="M281" t="b">
        <v>0</v>
      </c>
      <c r="N281">
        <v>69</v>
      </c>
      <c r="O281" t="b">
        <v>1</v>
      </c>
      <c r="P281" t="s">
        <v>8269</v>
      </c>
      <c r="Q281" s="10" t="s">
        <v>8315</v>
      </c>
      <c r="R281" t="s">
        <v>8316</v>
      </c>
      <c r="S281">
        <v>100</v>
      </c>
      <c r="T281">
        <v>65.38</v>
      </c>
    </row>
    <row r="282" spans="1:20" ht="261" x14ac:dyDescent="0.35">
      <c r="A282">
        <v>3344</v>
      </c>
      <c r="B282" s="3" t="s">
        <v>3344</v>
      </c>
      <c r="C282" s="3" t="s">
        <v>7454</v>
      </c>
      <c r="D282" s="6">
        <v>4500</v>
      </c>
      <c r="E282" s="8">
        <v>4565</v>
      </c>
      <c r="F282" t="s">
        <v>8218</v>
      </c>
      <c r="G282" t="s">
        <v>8223</v>
      </c>
      <c r="H282" t="s">
        <v>8245</v>
      </c>
      <c r="I282">
        <v>1409374093</v>
      </c>
      <c r="J282">
        <v>1406782093</v>
      </c>
      <c r="K282" s="14">
        <v>41851.200150462959</v>
      </c>
      <c r="L282" s="14">
        <v>41881.200150462959</v>
      </c>
      <c r="M282" t="b">
        <v>0</v>
      </c>
      <c r="N282">
        <v>40</v>
      </c>
      <c r="O282" t="b">
        <v>1</v>
      </c>
      <c r="P282" t="s">
        <v>8269</v>
      </c>
      <c r="Q282" s="10" t="s">
        <v>8315</v>
      </c>
      <c r="R282" t="s">
        <v>8316</v>
      </c>
      <c r="S282">
        <v>101</v>
      </c>
      <c r="T282">
        <v>114.13</v>
      </c>
    </row>
    <row r="283" spans="1:20" ht="188.5" x14ac:dyDescent="0.35">
      <c r="A283">
        <v>3217</v>
      </c>
      <c r="B283" s="3" t="s">
        <v>3217</v>
      </c>
      <c r="C283" s="3" t="s">
        <v>7327</v>
      </c>
      <c r="D283" s="6">
        <v>4500</v>
      </c>
      <c r="E283" s="8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s="14">
        <v>42648.546111111107</v>
      </c>
      <c r="L283" s="14">
        <v>42678.546111111107</v>
      </c>
      <c r="M283" t="b">
        <v>1</v>
      </c>
      <c r="N283">
        <v>104</v>
      </c>
      <c r="O283" t="b">
        <v>1</v>
      </c>
      <c r="P283" t="s">
        <v>8269</v>
      </c>
      <c r="Q283" s="10" t="s">
        <v>8315</v>
      </c>
      <c r="R283" t="s">
        <v>8316</v>
      </c>
      <c r="S283">
        <v>116</v>
      </c>
      <c r="T283">
        <v>50.2</v>
      </c>
    </row>
    <row r="284" spans="1:20" ht="232" x14ac:dyDescent="0.35">
      <c r="A284">
        <v>3160</v>
      </c>
      <c r="B284" s="3" t="s">
        <v>3160</v>
      </c>
      <c r="C284" s="3" t="s">
        <v>7270</v>
      </c>
      <c r="D284" s="6">
        <v>4500</v>
      </c>
      <c r="E284" s="8">
        <v>4569</v>
      </c>
      <c r="F284" t="s">
        <v>8218</v>
      </c>
      <c r="G284" t="s">
        <v>8223</v>
      </c>
      <c r="H284" t="s">
        <v>8245</v>
      </c>
      <c r="I284">
        <v>1407905940</v>
      </c>
      <c r="J284">
        <v>1405923687</v>
      </c>
      <c r="K284" s="14">
        <v>41841.26489583333</v>
      </c>
      <c r="L284" s="14">
        <v>41864.207638888889</v>
      </c>
      <c r="M284" t="b">
        <v>1</v>
      </c>
      <c r="N284">
        <v>57</v>
      </c>
      <c r="O284" t="b">
        <v>1</v>
      </c>
      <c r="P284" t="s">
        <v>8269</v>
      </c>
      <c r="Q284" s="10" t="s">
        <v>8315</v>
      </c>
      <c r="R284" t="s">
        <v>8316</v>
      </c>
      <c r="S284">
        <v>102</v>
      </c>
      <c r="T284">
        <v>80.16</v>
      </c>
    </row>
    <row r="285" spans="1:20" ht="304.5" x14ac:dyDescent="0.35">
      <c r="A285">
        <v>3473</v>
      </c>
      <c r="B285" s="3" t="s">
        <v>3472</v>
      </c>
      <c r="C285" s="3" t="s">
        <v>7583</v>
      </c>
      <c r="D285" s="6">
        <v>4900</v>
      </c>
      <c r="E285" s="8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s="14">
        <v>42062.834444444445</v>
      </c>
      <c r="L285" s="14">
        <v>42083.852083333331</v>
      </c>
      <c r="M285" t="b">
        <v>0</v>
      </c>
      <c r="N285">
        <v>33</v>
      </c>
      <c r="O285" t="b">
        <v>1</v>
      </c>
      <c r="P285" t="s">
        <v>8269</v>
      </c>
      <c r="Q285" s="10" t="s">
        <v>8315</v>
      </c>
      <c r="R285" t="s">
        <v>8316</v>
      </c>
      <c r="S285">
        <v>100</v>
      </c>
      <c r="T285">
        <v>148.47999999999999</v>
      </c>
    </row>
    <row r="286" spans="1:20" ht="58" x14ac:dyDescent="0.35">
      <c r="A286">
        <v>3285</v>
      </c>
      <c r="B286" s="3" t="s">
        <v>3285</v>
      </c>
      <c r="C286" s="3" t="s">
        <v>7395</v>
      </c>
      <c r="D286" s="6">
        <v>4999</v>
      </c>
      <c r="E286" s="8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s="14">
        <v>42762.942430555559</v>
      </c>
      <c r="L286" s="14">
        <v>42794.208333333328</v>
      </c>
      <c r="M286" t="b">
        <v>0</v>
      </c>
      <c r="N286">
        <v>81</v>
      </c>
      <c r="O286" t="b">
        <v>1</v>
      </c>
      <c r="P286" t="s">
        <v>8269</v>
      </c>
      <c r="Q286" s="10" t="s">
        <v>8315</v>
      </c>
      <c r="R286" t="s">
        <v>8316</v>
      </c>
      <c r="S286">
        <v>112</v>
      </c>
      <c r="T286">
        <v>69.19</v>
      </c>
    </row>
    <row r="287" spans="1:20" ht="275.5" x14ac:dyDescent="0.35">
      <c r="A287">
        <v>523</v>
      </c>
      <c r="B287" s="3" t="s">
        <v>524</v>
      </c>
      <c r="C287" s="3" t="s">
        <v>4633</v>
      </c>
      <c r="D287" s="6">
        <v>5000</v>
      </c>
      <c r="E287" s="8">
        <v>6030</v>
      </c>
      <c r="F287" t="s">
        <v>8218</v>
      </c>
      <c r="G287" t="s">
        <v>8223</v>
      </c>
      <c r="H287" t="s">
        <v>8245</v>
      </c>
      <c r="I287">
        <v>1442805076</v>
      </c>
      <c r="J287">
        <v>1440213076</v>
      </c>
      <c r="K287" s="14">
        <v>42238.13282407407</v>
      </c>
      <c r="L287" s="14">
        <v>42268.13282407407</v>
      </c>
      <c r="M287" t="b">
        <v>0</v>
      </c>
      <c r="N287">
        <v>84</v>
      </c>
      <c r="O287" t="b">
        <v>1</v>
      </c>
      <c r="P287" t="s">
        <v>8269</v>
      </c>
      <c r="Q287" s="10" t="s">
        <v>8315</v>
      </c>
      <c r="R287" t="s">
        <v>8316</v>
      </c>
      <c r="S287">
        <v>121</v>
      </c>
      <c r="T287">
        <v>71.790000000000006</v>
      </c>
    </row>
    <row r="288" spans="1:20" ht="217.5" x14ac:dyDescent="0.35">
      <c r="A288">
        <v>3233</v>
      </c>
      <c r="B288" s="3" t="s">
        <v>3233</v>
      </c>
      <c r="C288" s="3" t="s">
        <v>7343</v>
      </c>
      <c r="D288" s="6">
        <v>5000</v>
      </c>
      <c r="E288" s="8">
        <v>5940</v>
      </c>
      <c r="F288" t="s">
        <v>8218</v>
      </c>
      <c r="G288" t="s">
        <v>8223</v>
      </c>
      <c r="H288" t="s">
        <v>8245</v>
      </c>
      <c r="I288">
        <v>1488482355</v>
      </c>
      <c r="J288">
        <v>1485890355</v>
      </c>
      <c r="K288" s="14">
        <v>42766.805034722223</v>
      </c>
      <c r="L288" s="14">
        <v>42796.805034722223</v>
      </c>
      <c r="M288" t="b">
        <v>0</v>
      </c>
      <c r="N288">
        <v>61</v>
      </c>
      <c r="O288" t="b">
        <v>1</v>
      </c>
      <c r="P288" t="s">
        <v>8269</v>
      </c>
      <c r="Q288" s="10" t="s">
        <v>8315</v>
      </c>
      <c r="R288" t="s">
        <v>8316</v>
      </c>
      <c r="S288">
        <v>119</v>
      </c>
      <c r="T288">
        <v>97.38</v>
      </c>
    </row>
    <row r="289" spans="1:20" ht="261" x14ac:dyDescent="0.35">
      <c r="A289">
        <v>3828</v>
      </c>
      <c r="B289" s="3" t="s">
        <v>3825</v>
      </c>
      <c r="C289" s="3" t="s">
        <v>7937</v>
      </c>
      <c r="D289" s="6">
        <v>5000</v>
      </c>
      <c r="E289" s="8">
        <v>5000</v>
      </c>
      <c r="F289" t="s">
        <v>8218</v>
      </c>
      <c r="G289" t="s">
        <v>8223</v>
      </c>
      <c r="H289" t="s">
        <v>8245</v>
      </c>
      <c r="I289">
        <v>1420033187</v>
      </c>
      <c r="J289">
        <v>1414845587</v>
      </c>
      <c r="K289" s="14">
        <v>41944.527627314819</v>
      </c>
      <c r="L289" s="14">
        <v>42004.569293981483</v>
      </c>
      <c r="M289" t="b">
        <v>0</v>
      </c>
      <c r="N289">
        <v>28</v>
      </c>
      <c r="O289" t="b">
        <v>1</v>
      </c>
      <c r="P289" t="s">
        <v>8269</v>
      </c>
      <c r="Q289" s="10" t="s">
        <v>8315</v>
      </c>
      <c r="R289" t="s">
        <v>8316</v>
      </c>
      <c r="S289">
        <v>100</v>
      </c>
      <c r="T289">
        <v>178.57</v>
      </c>
    </row>
    <row r="290" spans="1:20" ht="232" x14ac:dyDescent="0.35">
      <c r="A290">
        <v>3436</v>
      </c>
      <c r="B290" s="3" t="s">
        <v>3435</v>
      </c>
      <c r="C290" s="3" t="s">
        <v>7546</v>
      </c>
      <c r="D290" s="6">
        <v>5000</v>
      </c>
      <c r="E290" s="8">
        <v>5295</v>
      </c>
      <c r="F290" t="s">
        <v>8218</v>
      </c>
      <c r="G290" t="s">
        <v>8223</v>
      </c>
      <c r="H290" t="s">
        <v>8245</v>
      </c>
      <c r="I290">
        <v>1408638480</v>
      </c>
      <c r="J290">
        <v>1406811593</v>
      </c>
      <c r="K290" s="14">
        <v>41851.541585648149</v>
      </c>
      <c r="L290" s="14">
        <v>41872.686111111114</v>
      </c>
      <c r="M290" t="b">
        <v>0</v>
      </c>
      <c r="N290">
        <v>37</v>
      </c>
      <c r="O290" t="b">
        <v>1</v>
      </c>
      <c r="P290" t="s">
        <v>8269</v>
      </c>
      <c r="Q290" s="10" t="s">
        <v>8315</v>
      </c>
      <c r="R290" t="s">
        <v>8316</v>
      </c>
      <c r="S290">
        <v>106</v>
      </c>
      <c r="T290">
        <v>143.11000000000001</v>
      </c>
    </row>
    <row r="291" spans="1:20" ht="261" x14ac:dyDescent="0.35">
      <c r="A291">
        <v>2979</v>
      </c>
      <c r="B291" s="3" t="s">
        <v>2979</v>
      </c>
      <c r="C291" s="3" t="s">
        <v>7089</v>
      </c>
      <c r="D291" s="6">
        <v>5000</v>
      </c>
      <c r="E291" s="8">
        <v>5070</v>
      </c>
      <c r="F291" t="s">
        <v>8218</v>
      </c>
      <c r="G291" t="s">
        <v>8223</v>
      </c>
      <c r="H291" t="s">
        <v>8245</v>
      </c>
      <c r="I291">
        <v>1420524000</v>
      </c>
      <c r="J291">
        <v>1419104823</v>
      </c>
      <c r="K291" s="14">
        <v>41993.824340277773</v>
      </c>
      <c r="L291" s="14">
        <v>42010.25</v>
      </c>
      <c r="M291" t="b">
        <v>0</v>
      </c>
      <c r="N291">
        <v>46</v>
      </c>
      <c r="O291" t="b">
        <v>1</v>
      </c>
      <c r="P291" t="s">
        <v>8269</v>
      </c>
      <c r="Q291" s="10" t="s">
        <v>8315</v>
      </c>
      <c r="R291" t="s">
        <v>8316</v>
      </c>
      <c r="S291">
        <v>101</v>
      </c>
      <c r="T291">
        <v>110.22</v>
      </c>
    </row>
    <row r="292" spans="1:20" ht="203" x14ac:dyDescent="0.35">
      <c r="A292">
        <v>3698</v>
      </c>
      <c r="B292" s="3" t="s">
        <v>3695</v>
      </c>
      <c r="C292" s="3" t="s">
        <v>7808</v>
      </c>
      <c r="D292" s="6">
        <v>5000</v>
      </c>
      <c r="E292" s="8">
        <v>5526</v>
      </c>
      <c r="F292" t="s">
        <v>8218</v>
      </c>
      <c r="G292" t="s">
        <v>8223</v>
      </c>
      <c r="H292" t="s">
        <v>8245</v>
      </c>
      <c r="I292">
        <v>1456946487</v>
      </c>
      <c r="J292">
        <v>1454354487</v>
      </c>
      <c r="K292" s="14">
        <v>42401.806562500002</v>
      </c>
      <c r="L292" s="14">
        <v>42431.806562500002</v>
      </c>
      <c r="M292" t="b">
        <v>0</v>
      </c>
      <c r="N292">
        <v>136</v>
      </c>
      <c r="O292" t="b">
        <v>1</v>
      </c>
      <c r="P292" t="s">
        <v>8269</v>
      </c>
      <c r="Q292" s="10" t="s">
        <v>8315</v>
      </c>
      <c r="R292" t="s">
        <v>8316</v>
      </c>
      <c r="S292">
        <v>111</v>
      </c>
      <c r="T292">
        <v>40.630000000000003</v>
      </c>
    </row>
    <row r="293" spans="1:20" ht="290" x14ac:dyDescent="0.35">
      <c r="A293">
        <v>2973</v>
      </c>
      <c r="B293" s="3" t="s">
        <v>2973</v>
      </c>
      <c r="C293" s="3" t="s">
        <v>7083</v>
      </c>
      <c r="D293" s="6">
        <v>5000</v>
      </c>
      <c r="E293" s="8">
        <v>8740</v>
      </c>
      <c r="F293" t="s">
        <v>8218</v>
      </c>
      <c r="G293" t="s">
        <v>8223</v>
      </c>
      <c r="H293" t="s">
        <v>8245</v>
      </c>
      <c r="I293">
        <v>1451620800</v>
      </c>
      <c r="J293">
        <v>1449171508</v>
      </c>
      <c r="K293" s="14">
        <v>42341.818379629629</v>
      </c>
      <c r="L293" s="14">
        <v>42370.166666666672</v>
      </c>
      <c r="M293" t="b">
        <v>0</v>
      </c>
      <c r="N293">
        <v>33</v>
      </c>
      <c r="O293" t="b">
        <v>1</v>
      </c>
      <c r="P293" t="s">
        <v>8269</v>
      </c>
      <c r="Q293" s="10" t="s">
        <v>8315</v>
      </c>
      <c r="R293" t="s">
        <v>8316</v>
      </c>
      <c r="S293">
        <v>175</v>
      </c>
      <c r="T293">
        <v>264.85000000000002</v>
      </c>
    </row>
    <row r="294" spans="1:20" ht="261" x14ac:dyDescent="0.35">
      <c r="A294">
        <v>3687</v>
      </c>
      <c r="B294" s="3" t="s">
        <v>3684</v>
      </c>
      <c r="C294" s="3" t="s">
        <v>7797</v>
      </c>
      <c r="D294" s="6">
        <v>5000</v>
      </c>
      <c r="E294" s="8">
        <v>5012.25</v>
      </c>
      <c r="F294" t="s">
        <v>8218</v>
      </c>
      <c r="G294" t="s">
        <v>8223</v>
      </c>
      <c r="H294" t="s">
        <v>8245</v>
      </c>
      <c r="I294">
        <v>1403846055</v>
      </c>
      <c r="J294">
        <v>1401254055</v>
      </c>
      <c r="K294" s="14">
        <v>41787.218229166669</v>
      </c>
      <c r="L294" s="14">
        <v>41817.218229166669</v>
      </c>
      <c r="M294" t="b">
        <v>0</v>
      </c>
      <c r="N294">
        <v>25</v>
      </c>
      <c r="O294" t="b">
        <v>1</v>
      </c>
      <c r="P294" t="s">
        <v>8269</v>
      </c>
      <c r="Q294" s="10" t="s">
        <v>8315</v>
      </c>
      <c r="R294" t="s">
        <v>8316</v>
      </c>
      <c r="S294">
        <v>100</v>
      </c>
      <c r="T294">
        <v>200.49</v>
      </c>
    </row>
    <row r="295" spans="1:20" ht="261" x14ac:dyDescent="0.35">
      <c r="A295">
        <v>3569</v>
      </c>
      <c r="B295" s="3" t="s">
        <v>3568</v>
      </c>
      <c r="C295" s="3" t="s">
        <v>7679</v>
      </c>
      <c r="D295" s="6">
        <v>5000</v>
      </c>
      <c r="E295" s="8">
        <v>5024</v>
      </c>
      <c r="F295" t="s">
        <v>8218</v>
      </c>
      <c r="G295" t="s">
        <v>8223</v>
      </c>
      <c r="H295" t="s">
        <v>8245</v>
      </c>
      <c r="I295">
        <v>1420734696</v>
      </c>
      <c r="J295">
        <v>1418142696</v>
      </c>
      <c r="K295" s="14">
        <v>41982.688611111109</v>
      </c>
      <c r="L295" s="14">
        <v>42012.688611111109</v>
      </c>
      <c r="M295" t="b">
        <v>0</v>
      </c>
      <c r="N295">
        <v>41</v>
      </c>
      <c r="O295" t="b">
        <v>1</v>
      </c>
      <c r="P295" t="s">
        <v>8269</v>
      </c>
      <c r="Q295" s="10" t="s">
        <v>8315</v>
      </c>
      <c r="R295" t="s">
        <v>8316</v>
      </c>
      <c r="S295">
        <v>100</v>
      </c>
      <c r="T295">
        <v>122.54</v>
      </c>
    </row>
    <row r="296" spans="1:20" ht="261" x14ac:dyDescent="0.35">
      <c r="A296">
        <v>3440</v>
      </c>
      <c r="B296" s="3" t="s">
        <v>3439</v>
      </c>
      <c r="C296" s="3" t="s">
        <v>7550</v>
      </c>
      <c r="D296" s="6">
        <v>5000</v>
      </c>
      <c r="E296" s="8">
        <v>5260.92</v>
      </c>
      <c r="F296" t="s">
        <v>8218</v>
      </c>
      <c r="G296" t="s">
        <v>8223</v>
      </c>
      <c r="H296" t="s">
        <v>8245</v>
      </c>
      <c r="I296">
        <v>1405095300</v>
      </c>
      <c r="J296">
        <v>1403146628</v>
      </c>
      <c r="K296" s="14">
        <v>41809.12300925926</v>
      </c>
      <c r="L296" s="14">
        <v>41831.677083333336</v>
      </c>
      <c r="M296" t="b">
        <v>0</v>
      </c>
      <c r="N296">
        <v>82</v>
      </c>
      <c r="O296" t="b">
        <v>1</v>
      </c>
      <c r="P296" t="s">
        <v>8269</v>
      </c>
      <c r="Q296" s="10" t="s">
        <v>8315</v>
      </c>
      <c r="R296" t="s">
        <v>8316</v>
      </c>
      <c r="S296">
        <v>105</v>
      </c>
      <c r="T296">
        <v>64.16</v>
      </c>
    </row>
    <row r="297" spans="1:20" ht="261" x14ac:dyDescent="0.35">
      <c r="A297">
        <v>3825</v>
      </c>
      <c r="B297" s="3" t="s">
        <v>3822</v>
      </c>
      <c r="C297" s="3" t="s">
        <v>7934</v>
      </c>
      <c r="D297" s="6">
        <v>5000</v>
      </c>
      <c r="E297" s="8">
        <v>5271</v>
      </c>
      <c r="F297" t="s">
        <v>8218</v>
      </c>
      <c r="G297" t="s">
        <v>8223</v>
      </c>
      <c r="H297" t="s">
        <v>8245</v>
      </c>
      <c r="I297">
        <v>1434505214</v>
      </c>
      <c r="J297">
        <v>1432690814</v>
      </c>
      <c r="K297" s="14">
        <v>42151.069606481484</v>
      </c>
      <c r="L297" s="14">
        <v>42172.069606481484</v>
      </c>
      <c r="M297" t="b">
        <v>0</v>
      </c>
      <c r="N297">
        <v>49</v>
      </c>
      <c r="O297" t="b">
        <v>1</v>
      </c>
      <c r="P297" t="s">
        <v>8269</v>
      </c>
      <c r="Q297" s="10" t="s">
        <v>8315</v>
      </c>
      <c r="R297" t="s">
        <v>8316</v>
      </c>
      <c r="S297">
        <v>105</v>
      </c>
      <c r="T297">
        <v>107.57</v>
      </c>
    </row>
    <row r="298" spans="1:20" ht="203" x14ac:dyDescent="0.35">
      <c r="A298">
        <v>2785</v>
      </c>
      <c r="B298" s="3" t="s">
        <v>2785</v>
      </c>
      <c r="C298" s="3" t="s">
        <v>6895</v>
      </c>
      <c r="D298" s="6">
        <v>5000</v>
      </c>
      <c r="E298" s="8">
        <v>5234</v>
      </c>
      <c r="F298" t="s">
        <v>8218</v>
      </c>
      <c r="G298" t="s">
        <v>8223</v>
      </c>
      <c r="H298" t="s">
        <v>8245</v>
      </c>
      <c r="I298">
        <v>1470430800</v>
      </c>
      <c r="J298">
        <v>1467865967</v>
      </c>
      <c r="K298" s="14">
        <v>42558.189432870371</v>
      </c>
      <c r="L298" s="14">
        <v>42587.875</v>
      </c>
      <c r="M298" t="b">
        <v>0</v>
      </c>
      <c r="N298">
        <v>142</v>
      </c>
      <c r="O298" t="b">
        <v>1</v>
      </c>
      <c r="P298" t="s">
        <v>8269</v>
      </c>
      <c r="Q298" s="10" t="s">
        <v>8315</v>
      </c>
      <c r="R298" t="s">
        <v>8316</v>
      </c>
      <c r="S298">
        <v>105</v>
      </c>
      <c r="T298">
        <v>36.86</v>
      </c>
    </row>
    <row r="299" spans="1:20" ht="217.5" x14ac:dyDescent="0.35">
      <c r="A299">
        <v>3260</v>
      </c>
      <c r="B299" s="3" t="s">
        <v>3260</v>
      </c>
      <c r="C299" s="3" t="s">
        <v>7370</v>
      </c>
      <c r="D299" s="6">
        <v>5000</v>
      </c>
      <c r="E299" s="8">
        <v>5462</v>
      </c>
      <c r="F299" t="s">
        <v>8218</v>
      </c>
      <c r="G299" t="s">
        <v>8223</v>
      </c>
      <c r="H299" t="s">
        <v>8245</v>
      </c>
      <c r="I299">
        <v>1448903318</v>
      </c>
      <c r="J299">
        <v>1445875718</v>
      </c>
      <c r="K299" s="14">
        <v>42303.672662037032</v>
      </c>
      <c r="L299" s="14">
        <v>42338.714328703703</v>
      </c>
      <c r="M299" t="b">
        <v>1</v>
      </c>
      <c r="N299">
        <v>73</v>
      </c>
      <c r="O299" t="b">
        <v>1</v>
      </c>
      <c r="P299" t="s">
        <v>8269</v>
      </c>
      <c r="Q299" s="10" t="s">
        <v>8315</v>
      </c>
      <c r="R299" t="s">
        <v>8316</v>
      </c>
      <c r="S299">
        <v>109</v>
      </c>
      <c r="T299">
        <v>74.819999999999993</v>
      </c>
    </row>
    <row r="300" spans="1:20" ht="188.5" x14ac:dyDescent="0.35">
      <c r="A300">
        <v>3281</v>
      </c>
      <c r="B300" s="3" t="s">
        <v>3281</v>
      </c>
      <c r="C300" s="3" t="s">
        <v>7391</v>
      </c>
      <c r="D300" s="6">
        <v>5000</v>
      </c>
      <c r="E300" s="8">
        <v>6080</v>
      </c>
      <c r="F300" t="s">
        <v>8218</v>
      </c>
      <c r="G300" t="s">
        <v>8223</v>
      </c>
      <c r="H300" t="s">
        <v>8245</v>
      </c>
      <c r="I300">
        <v>1441153705</v>
      </c>
      <c r="J300">
        <v>1438561705</v>
      </c>
      <c r="K300" s="14">
        <v>42219.019733796296</v>
      </c>
      <c r="L300" s="14">
        <v>42249.019733796296</v>
      </c>
      <c r="M300" t="b">
        <v>0</v>
      </c>
      <c r="N300">
        <v>47</v>
      </c>
      <c r="O300" t="b">
        <v>1</v>
      </c>
      <c r="P300" t="s">
        <v>8269</v>
      </c>
      <c r="Q300" s="10" t="s">
        <v>8315</v>
      </c>
      <c r="R300" t="s">
        <v>8316</v>
      </c>
      <c r="S300">
        <v>122</v>
      </c>
      <c r="T300">
        <v>129.36000000000001</v>
      </c>
    </row>
    <row r="301" spans="1:20" ht="275.5" x14ac:dyDescent="0.35">
      <c r="A301">
        <v>3721</v>
      </c>
      <c r="B301" s="3" t="s">
        <v>3718</v>
      </c>
      <c r="C301" s="3" t="s">
        <v>7831</v>
      </c>
      <c r="D301" s="6">
        <v>5000</v>
      </c>
      <c r="E301" s="8">
        <v>5040</v>
      </c>
      <c r="F301" t="s">
        <v>8218</v>
      </c>
      <c r="G301" t="s">
        <v>8223</v>
      </c>
      <c r="H301" t="s">
        <v>8245</v>
      </c>
      <c r="I301">
        <v>1415230084</v>
      </c>
      <c r="J301">
        <v>1413412084</v>
      </c>
      <c r="K301" s="14">
        <v>41927.936157407406</v>
      </c>
      <c r="L301" s="14">
        <v>41948.977824074071</v>
      </c>
      <c r="M301" t="b">
        <v>0</v>
      </c>
      <c r="N301">
        <v>44</v>
      </c>
      <c r="O301" t="b">
        <v>1</v>
      </c>
      <c r="P301" t="s">
        <v>8269</v>
      </c>
      <c r="Q301" s="10" t="s">
        <v>8315</v>
      </c>
      <c r="R301" t="s">
        <v>8316</v>
      </c>
      <c r="S301">
        <v>101</v>
      </c>
      <c r="T301">
        <v>114.55</v>
      </c>
    </row>
    <row r="302" spans="1:20" ht="217.5" x14ac:dyDescent="0.35">
      <c r="A302">
        <v>3554</v>
      </c>
      <c r="B302" s="3" t="s">
        <v>3553</v>
      </c>
      <c r="C302" s="3" t="s">
        <v>7664</v>
      </c>
      <c r="D302" s="6">
        <v>5000</v>
      </c>
      <c r="E302" s="8">
        <v>5671.11</v>
      </c>
      <c r="F302" t="s">
        <v>8218</v>
      </c>
      <c r="G302" t="s">
        <v>8223</v>
      </c>
      <c r="H302" t="s">
        <v>8245</v>
      </c>
      <c r="I302">
        <v>1423674000</v>
      </c>
      <c r="J302">
        <v>1421025159</v>
      </c>
      <c r="K302" s="14">
        <v>42016.050451388888</v>
      </c>
      <c r="L302" s="14">
        <v>42046.708333333328</v>
      </c>
      <c r="M302" t="b">
        <v>0</v>
      </c>
      <c r="N302">
        <v>53</v>
      </c>
      <c r="O302" t="b">
        <v>1</v>
      </c>
      <c r="P302" t="s">
        <v>8269</v>
      </c>
      <c r="Q302" s="10" t="s">
        <v>8315</v>
      </c>
      <c r="R302" t="s">
        <v>8316</v>
      </c>
      <c r="S302">
        <v>113</v>
      </c>
      <c r="T302">
        <v>107</v>
      </c>
    </row>
    <row r="303" spans="1:20" ht="217.5" x14ac:dyDescent="0.35">
      <c r="A303">
        <v>3534</v>
      </c>
      <c r="B303" s="3" t="s">
        <v>3533</v>
      </c>
      <c r="C303" s="3" t="s">
        <v>7644</v>
      </c>
      <c r="D303" s="6">
        <v>5000</v>
      </c>
      <c r="E303" s="8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s="14">
        <v>42243.6252662037</v>
      </c>
      <c r="L303" s="14">
        <v>42278.6252662037</v>
      </c>
      <c r="M303" t="b">
        <v>0</v>
      </c>
      <c r="N303">
        <v>204</v>
      </c>
      <c r="O303" t="b">
        <v>1</v>
      </c>
      <c r="P303" t="s">
        <v>8269</v>
      </c>
      <c r="Q303" s="10" t="s">
        <v>8315</v>
      </c>
      <c r="R303" t="s">
        <v>8316</v>
      </c>
      <c r="S303">
        <v>156</v>
      </c>
      <c r="T303">
        <v>38.28</v>
      </c>
    </row>
    <row r="304" spans="1:20" ht="116" x14ac:dyDescent="0.35">
      <c r="A304">
        <v>3158</v>
      </c>
      <c r="B304" s="3" t="s">
        <v>3158</v>
      </c>
      <c r="C304" s="3" t="s">
        <v>7268</v>
      </c>
      <c r="D304" s="6">
        <v>5000</v>
      </c>
      <c r="E304" s="8">
        <v>5700</v>
      </c>
      <c r="F304" t="s">
        <v>8218</v>
      </c>
      <c r="G304" t="s">
        <v>8223</v>
      </c>
      <c r="H304" t="s">
        <v>8245</v>
      </c>
      <c r="I304">
        <v>1374523752</v>
      </c>
      <c r="J304">
        <v>1371931752</v>
      </c>
      <c r="K304" s="14">
        <v>41447.839722222219</v>
      </c>
      <c r="L304" s="14">
        <v>41477.839722222219</v>
      </c>
      <c r="M304" t="b">
        <v>1</v>
      </c>
      <c r="N304">
        <v>69</v>
      </c>
      <c r="O304" t="b">
        <v>1</v>
      </c>
      <c r="P304" t="s">
        <v>8269</v>
      </c>
      <c r="Q304" s="10" t="s">
        <v>8315</v>
      </c>
      <c r="R304" t="s">
        <v>8316</v>
      </c>
      <c r="S304">
        <v>114</v>
      </c>
      <c r="T304">
        <v>82.61</v>
      </c>
    </row>
    <row r="305" spans="1:20" ht="261" x14ac:dyDescent="0.35">
      <c r="A305">
        <v>3331</v>
      </c>
      <c r="B305" s="3" t="s">
        <v>3331</v>
      </c>
      <c r="C305" s="3" t="s">
        <v>7441</v>
      </c>
      <c r="D305" s="6">
        <v>5000</v>
      </c>
      <c r="E305" s="8">
        <v>5226</v>
      </c>
      <c r="F305" t="s">
        <v>8218</v>
      </c>
      <c r="G305" t="s">
        <v>8223</v>
      </c>
      <c r="H305" t="s">
        <v>8245</v>
      </c>
      <c r="I305">
        <v>1444149886</v>
      </c>
      <c r="J305">
        <v>1441125886</v>
      </c>
      <c r="K305" s="14">
        <v>42248.697754629626</v>
      </c>
      <c r="L305" s="14">
        <v>42283.697754629626</v>
      </c>
      <c r="M305" t="b">
        <v>0</v>
      </c>
      <c r="N305">
        <v>65</v>
      </c>
      <c r="O305" t="b">
        <v>1</v>
      </c>
      <c r="P305" t="s">
        <v>8269</v>
      </c>
      <c r="Q305" s="10" t="s">
        <v>8315</v>
      </c>
      <c r="R305" t="s">
        <v>8316</v>
      </c>
      <c r="S305">
        <v>105</v>
      </c>
      <c r="T305">
        <v>80.400000000000006</v>
      </c>
    </row>
    <row r="306" spans="1:20" ht="246.5" x14ac:dyDescent="0.35">
      <c r="A306">
        <v>2964</v>
      </c>
      <c r="B306" s="3" t="s">
        <v>2964</v>
      </c>
      <c r="C306" s="3" t="s">
        <v>7074</v>
      </c>
      <c r="D306" s="6">
        <v>5000</v>
      </c>
      <c r="E306" s="8">
        <v>5035.6899999999996</v>
      </c>
      <c r="F306" t="s">
        <v>8218</v>
      </c>
      <c r="G306" t="s">
        <v>8223</v>
      </c>
      <c r="H306" t="s">
        <v>8245</v>
      </c>
      <c r="I306">
        <v>1407360720</v>
      </c>
      <c r="J306">
        <v>1404769819</v>
      </c>
      <c r="K306" s="14">
        <v>41827.909942129627</v>
      </c>
      <c r="L306" s="14">
        <v>41857.897222222222</v>
      </c>
      <c r="M306" t="b">
        <v>0</v>
      </c>
      <c r="N306">
        <v>196</v>
      </c>
      <c r="O306" t="b">
        <v>1</v>
      </c>
      <c r="P306" t="s">
        <v>8269</v>
      </c>
      <c r="Q306" s="10" t="s">
        <v>8315</v>
      </c>
      <c r="R306" t="s">
        <v>8316</v>
      </c>
      <c r="S306">
        <v>101</v>
      </c>
      <c r="T306">
        <v>25.69</v>
      </c>
    </row>
    <row r="307" spans="1:20" ht="188.5" x14ac:dyDescent="0.35">
      <c r="A307">
        <v>2967</v>
      </c>
      <c r="B307" s="3" t="s">
        <v>2967</v>
      </c>
      <c r="C307" s="3" t="s">
        <v>7077</v>
      </c>
      <c r="D307" s="6">
        <v>5000</v>
      </c>
      <c r="E307" s="8">
        <v>5696</v>
      </c>
      <c r="F307" t="s">
        <v>8218</v>
      </c>
      <c r="G307" t="s">
        <v>8223</v>
      </c>
      <c r="H307" t="s">
        <v>8245</v>
      </c>
      <c r="I307">
        <v>1425872692</v>
      </c>
      <c r="J307">
        <v>1423284292</v>
      </c>
      <c r="K307" s="14">
        <v>42042.197824074072</v>
      </c>
      <c r="L307" s="14">
        <v>42072.156157407408</v>
      </c>
      <c r="M307" t="b">
        <v>0</v>
      </c>
      <c r="N307">
        <v>71</v>
      </c>
      <c r="O307" t="b">
        <v>1</v>
      </c>
      <c r="P307" t="s">
        <v>8269</v>
      </c>
      <c r="Q307" s="10" t="s">
        <v>8315</v>
      </c>
      <c r="R307" t="s">
        <v>8316</v>
      </c>
      <c r="S307">
        <v>114</v>
      </c>
      <c r="T307">
        <v>80.23</v>
      </c>
    </row>
    <row r="308" spans="1:20" ht="246.5" x14ac:dyDescent="0.35">
      <c r="A308">
        <v>2961</v>
      </c>
      <c r="B308" s="3" t="s">
        <v>2961</v>
      </c>
      <c r="C308" s="3" t="s">
        <v>7071</v>
      </c>
      <c r="D308" s="6">
        <v>5000</v>
      </c>
      <c r="E308" s="8">
        <v>5481</v>
      </c>
      <c r="F308" t="s">
        <v>8218</v>
      </c>
      <c r="G308" t="s">
        <v>8223</v>
      </c>
      <c r="H308" t="s">
        <v>8245</v>
      </c>
      <c r="I308">
        <v>1427342400</v>
      </c>
      <c r="J308">
        <v>1424927159</v>
      </c>
      <c r="K308" s="14">
        <v>42061.212488425925</v>
      </c>
      <c r="L308" s="14">
        <v>42089.166666666672</v>
      </c>
      <c r="M308" t="b">
        <v>0</v>
      </c>
      <c r="N308">
        <v>108</v>
      </c>
      <c r="O308" t="b">
        <v>1</v>
      </c>
      <c r="P308" t="s">
        <v>8269</v>
      </c>
      <c r="Q308" s="10" t="s">
        <v>8315</v>
      </c>
      <c r="R308" t="s">
        <v>8316</v>
      </c>
      <c r="S308">
        <v>110</v>
      </c>
      <c r="T308">
        <v>50.75</v>
      </c>
    </row>
    <row r="309" spans="1:20" ht="232" x14ac:dyDescent="0.35">
      <c r="A309">
        <v>538</v>
      </c>
      <c r="B309" s="3" t="s">
        <v>539</v>
      </c>
      <c r="C309" s="3" t="s">
        <v>4648</v>
      </c>
      <c r="D309" s="6">
        <v>5000</v>
      </c>
      <c r="E309" s="8">
        <v>15121</v>
      </c>
      <c r="F309" t="s">
        <v>8218</v>
      </c>
      <c r="G309" t="s">
        <v>8223</v>
      </c>
      <c r="H309" t="s">
        <v>8245</v>
      </c>
      <c r="I309">
        <v>1463166263</v>
      </c>
      <c r="J309">
        <v>1460574263</v>
      </c>
      <c r="K309" s="14">
        <v>42473.794710648144</v>
      </c>
      <c r="L309" s="14">
        <v>42503.794710648144</v>
      </c>
      <c r="M309" t="b">
        <v>0</v>
      </c>
      <c r="N309">
        <v>60</v>
      </c>
      <c r="O309" t="b">
        <v>1</v>
      </c>
      <c r="P309" t="s">
        <v>8269</v>
      </c>
      <c r="Q309" s="10" t="s">
        <v>8315</v>
      </c>
      <c r="R309" t="s">
        <v>8316</v>
      </c>
      <c r="S309">
        <v>302</v>
      </c>
      <c r="T309">
        <v>252.02</v>
      </c>
    </row>
    <row r="310" spans="1:20" ht="304.5" x14ac:dyDescent="0.35">
      <c r="A310">
        <v>3464</v>
      </c>
      <c r="B310" s="3" t="s">
        <v>3463</v>
      </c>
      <c r="C310" s="3" t="s">
        <v>7574</v>
      </c>
      <c r="D310" s="6">
        <v>5000</v>
      </c>
      <c r="E310" s="8">
        <v>5116.18</v>
      </c>
      <c r="F310" t="s">
        <v>8218</v>
      </c>
      <c r="G310" t="s">
        <v>8223</v>
      </c>
      <c r="H310" t="s">
        <v>8245</v>
      </c>
      <c r="I310">
        <v>1471921637</v>
      </c>
      <c r="J310">
        <v>1469329637</v>
      </c>
      <c r="K310" s="14">
        <v>42575.130057870367</v>
      </c>
      <c r="L310" s="14">
        <v>42605.130057870367</v>
      </c>
      <c r="M310" t="b">
        <v>0</v>
      </c>
      <c r="N310">
        <v>93</v>
      </c>
      <c r="O310" t="b">
        <v>1</v>
      </c>
      <c r="P310" t="s">
        <v>8269</v>
      </c>
      <c r="Q310" s="10" t="s">
        <v>8315</v>
      </c>
      <c r="R310" t="s">
        <v>8316</v>
      </c>
      <c r="S310">
        <v>102</v>
      </c>
      <c r="T310">
        <v>55.01</v>
      </c>
    </row>
    <row r="311" spans="1:20" ht="246.5" x14ac:dyDescent="0.35">
      <c r="A311">
        <v>3208</v>
      </c>
      <c r="B311" s="3" t="s">
        <v>3208</v>
      </c>
      <c r="C311" s="3" t="s">
        <v>7318</v>
      </c>
      <c r="D311" s="6">
        <v>5000</v>
      </c>
      <c r="E311" s="8">
        <v>5175</v>
      </c>
      <c r="F311" t="s">
        <v>8218</v>
      </c>
      <c r="G311" t="s">
        <v>8223</v>
      </c>
      <c r="H311" t="s">
        <v>8245</v>
      </c>
      <c r="I311">
        <v>1406557877</v>
      </c>
      <c r="J311">
        <v>1404743477</v>
      </c>
      <c r="K311" s="14">
        <v>41827.605057870373</v>
      </c>
      <c r="L311" s="14">
        <v>41848.605057870373</v>
      </c>
      <c r="M311" t="b">
        <v>1</v>
      </c>
      <c r="N311">
        <v>82</v>
      </c>
      <c r="O311" t="b">
        <v>1</v>
      </c>
      <c r="P311" t="s">
        <v>8269</v>
      </c>
      <c r="Q311" s="10" t="s">
        <v>8315</v>
      </c>
      <c r="R311" t="s">
        <v>8316</v>
      </c>
      <c r="S311">
        <v>104</v>
      </c>
      <c r="T311">
        <v>63.11</v>
      </c>
    </row>
    <row r="312" spans="1:20" ht="87" x14ac:dyDescent="0.35">
      <c r="A312">
        <v>2807</v>
      </c>
      <c r="B312" s="3" t="s">
        <v>2807</v>
      </c>
      <c r="C312" s="3" t="s">
        <v>6917</v>
      </c>
      <c r="D312" s="6">
        <v>5000</v>
      </c>
      <c r="E312" s="8">
        <v>6300</v>
      </c>
      <c r="F312" t="s">
        <v>8218</v>
      </c>
      <c r="G312" t="s">
        <v>8223</v>
      </c>
      <c r="H312" t="s">
        <v>8245</v>
      </c>
      <c r="I312">
        <v>1435611438</v>
      </c>
      <c r="J312">
        <v>1433019438</v>
      </c>
      <c r="K312" s="14">
        <v>42154.873124999998</v>
      </c>
      <c r="L312" s="14">
        <v>42184.873124999998</v>
      </c>
      <c r="M312" t="b">
        <v>0</v>
      </c>
      <c r="N312">
        <v>93</v>
      </c>
      <c r="O312" t="b">
        <v>1</v>
      </c>
      <c r="P312" t="s">
        <v>8269</v>
      </c>
      <c r="Q312" s="10" t="s">
        <v>8315</v>
      </c>
      <c r="R312" t="s">
        <v>8316</v>
      </c>
      <c r="S312">
        <v>126</v>
      </c>
      <c r="T312">
        <v>67.739999999999995</v>
      </c>
    </row>
    <row r="313" spans="1:20" ht="275.5" x14ac:dyDescent="0.35">
      <c r="A313">
        <v>3175</v>
      </c>
      <c r="B313" s="3" t="s">
        <v>3175</v>
      </c>
      <c r="C313" s="3" t="s">
        <v>7285</v>
      </c>
      <c r="D313" s="6">
        <v>5000</v>
      </c>
      <c r="E313" s="8">
        <v>5478</v>
      </c>
      <c r="F313" t="s">
        <v>8218</v>
      </c>
      <c r="G313" t="s">
        <v>8223</v>
      </c>
      <c r="H313" t="s">
        <v>8245</v>
      </c>
      <c r="I313">
        <v>1297977427</v>
      </c>
      <c r="J313">
        <v>1292793427</v>
      </c>
      <c r="K313" s="14">
        <v>40531.886886574073</v>
      </c>
      <c r="L313" s="14">
        <v>40591.886886574073</v>
      </c>
      <c r="M313" t="b">
        <v>1</v>
      </c>
      <c r="N313">
        <v>60</v>
      </c>
      <c r="O313" t="b">
        <v>1</v>
      </c>
      <c r="P313" t="s">
        <v>8269</v>
      </c>
      <c r="Q313" s="10" t="s">
        <v>8315</v>
      </c>
      <c r="R313" t="s">
        <v>8316</v>
      </c>
      <c r="S313">
        <v>110</v>
      </c>
      <c r="T313">
        <v>91.3</v>
      </c>
    </row>
    <row r="314" spans="1:20" ht="275.5" x14ac:dyDescent="0.35">
      <c r="A314">
        <v>3655</v>
      </c>
      <c r="B314" s="3" t="s">
        <v>3652</v>
      </c>
      <c r="C314" s="3" t="s">
        <v>7765</v>
      </c>
      <c r="D314" s="6">
        <v>5000</v>
      </c>
      <c r="E314" s="8">
        <v>5813</v>
      </c>
      <c r="F314" t="s">
        <v>8218</v>
      </c>
      <c r="G314" t="s">
        <v>8223</v>
      </c>
      <c r="H314" t="s">
        <v>8245</v>
      </c>
      <c r="I314">
        <v>1437202740</v>
      </c>
      <c r="J314">
        <v>1434654998</v>
      </c>
      <c r="K314" s="14">
        <v>42173.803217592591</v>
      </c>
      <c r="L314" s="14">
        <v>42203.290972222225</v>
      </c>
      <c r="M314" t="b">
        <v>0</v>
      </c>
      <c r="N314">
        <v>79</v>
      </c>
      <c r="O314" t="b">
        <v>1</v>
      </c>
      <c r="P314" t="s">
        <v>8269</v>
      </c>
      <c r="Q314" s="10" t="s">
        <v>8315</v>
      </c>
      <c r="R314" t="s">
        <v>8316</v>
      </c>
      <c r="S314">
        <v>116</v>
      </c>
      <c r="T314">
        <v>73.58</v>
      </c>
    </row>
    <row r="315" spans="1:20" ht="275.5" x14ac:dyDescent="0.35">
      <c r="A315">
        <v>2974</v>
      </c>
      <c r="B315" s="3" t="s">
        <v>2974</v>
      </c>
      <c r="C315" s="3" t="s">
        <v>7084</v>
      </c>
      <c r="D315" s="6">
        <v>5000</v>
      </c>
      <c r="E315" s="8">
        <v>5100</v>
      </c>
      <c r="F315" t="s">
        <v>8218</v>
      </c>
      <c r="G315" t="s">
        <v>8223</v>
      </c>
      <c r="H315" t="s">
        <v>8245</v>
      </c>
      <c r="I315">
        <v>1411695300</v>
      </c>
      <c r="J315">
        <v>1409275671</v>
      </c>
      <c r="K315" s="14">
        <v>41880.061006944445</v>
      </c>
      <c r="L315" s="14">
        <v>41908.065972222219</v>
      </c>
      <c r="M315" t="b">
        <v>0</v>
      </c>
      <c r="N315">
        <v>87</v>
      </c>
      <c r="O315" t="b">
        <v>1</v>
      </c>
      <c r="P315" t="s">
        <v>8269</v>
      </c>
      <c r="Q315" s="10" t="s">
        <v>8315</v>
      </c>
      <c r="R315" t="s">
        <v>8316</v>
      </c>
      <c r="S315">
        <v>102</v>
      </c>
      <c r="T315">
        <v>58.62</v>
      </c>
    </row>
    <row r="316" spans="1:20" ht="232" x14ac:dyDescent="0.35">
      <c r="A316">
        <v>3685</v>
      </c>
      <c r="B316" s="3" t="s">
        <v>3682</v>
      </c>
      <c r="C316" s="3" t="s">
        <v>7795</v>
      </c>
      <c r="D316" s="6">
        <v>5000</v>
      </c>
      <c r="E316" s="8">
        <v>5285</v>
      </c>
      <c r="F316" t="s">
        <v>8218</v>
      </c>
      <c r="G316" t="s">
        <v>8223</v>
      </c>
      <c r="H316" t="s">
        <v>8245</v>
      </c>
      <c r="I316">
        <v>1400533200</v>
      </c>
      <c r="J316">
        <v>1398348859</v>
      </c>
      <c r="K316" s="14">
        <v>41753.593275462961</v>
      </c>
      <c r="L316" s="14">
        <v>41778.875</v>
      </c>
      <c r="M316" t="b">
        <v>0</v>
      </c>
      <c r="N316">
        <v>126</v>
      </c>
      <c r="O316" t="b">
        <v>1</v>
      </c>
      <c r="P316" t="s">
        <v>8269</v>
      </c>
      <c r="Q316" s="10" t="s">
        <v>8315</v>
      </c>
      <c r="R316" t="s">
        <v>8316</v>
      </c>
      <c r="S316">
        <v>106</v>
      </c>
      <c r="T316">
        <v>41.94</v>
      </c>
    </row>
    <row r="317" spans="1:20" ht="246.5" x14ac:dyDescent="0.35">
      <c r="A317">
        <v>521</v>
      </c>
      <c r="B317" s="3" t="s">
        <v>522</v>
      </c>
      <c r="C317" s="3" t="s">
        <v>4631</v>
      </c>
      <c r="D317" s="6">
        <v>5000</v>
      </c>
      <c r="E317" s="8">
        <v>5232</v>
      </c>
      <c r="F317" t="s">
        <v>8218</v>
      </c>
      <c r="G317" t="s">
        <v>8223</v>
      </c>
      <c r="H317" t="s">
        <v>8245</v>
      </c>
      <c r="I317">
        <v>1477976340</v>
      </c>
      <c r="J317">
        <v>1475460819</v>
      </c>
      <c r="K317" s="14">
        <v>42646.092812499999</v>
      </c>
      <c r="L317" s="14">
        <v>42675.207638888889</v>
      </c>
      <c r="M317" t="b">
        <v>0</v>
      </c>
      <c r="N317">
        <v>56</v>
      </c>
      <c r="O317" t="b">
        <v>1</v>
      </c>
      <c r="P317" t="s">
        <v>8269</v>
      </c>
      <c r="Q317" s="10" t="s">
        <v>8315</v>
      </c>
      <c r="R317" t="s">
        <v>8316</v>
      </c>
      <c r="S317">
        <v>105</v>
      </c>
      <c r="T317">
        <v>93.43</v>
      </c>
    </row>
    <row r="318" spans="1:20" ht="246.5" x14ac:dyDescent="0.35">
      <c r="A318">
        <v>3361</v>
      </c>
      <c r="B318" s="3" t="s">
        <v>3360</v>
      </c>
      <c r="C318" s="3" t="s">
        <v>7471</v>
      </c>
      <c r="D318" s="6">
        <v>5000</v>
      </c>
      <c r="E318" s="8">
        <v>5673</v>
      </c>
      <c r="F318" t="s">
        <v>8218</v>
      </c>
      <c r="G318" t="s">
        <v>8223</v>
      </c>
      <c r="H318" t="s">
        <v>8245</v>
      </c>
      <c r="I318">
        <v>1409587140</v>
      </c>
      <c r="J318">
        <v>1408062990</v>
      </c>
      <c r="K318" s="14">
        <v>41866.025347222225</v>
      </c>
      <c r="L318" s="14">
        <v>41883.665972222225</v>
      </c>
      <c r="M318" t="b">
        <v>0</v>
      </c>
      <c r="N318">
        <v>68</v>
      </c>
      <c r="O318" t="b">
        <v>1</v>
      </c>
      <c r="P318" t="s">
        <v>8269</v>
      </c>
      <c r="Q318" s="10" t="s">
        <v>8315</v>
      </c>
      <c r="R318" t="s">
        <v>8316</v>
      </c>
      <c r="S318">
        <v>113</v>
      </c>
      <c r="T318">
        <v>83.43</v>
      </c>
    </row>
    <row r="319" spans="1:20" ht="275.5" x14ac:dyDescent="0.35">
      <c r="A319">
        <v>3156</v>
      </c>
      <c r="B319" s="3" t="s">
        <v>3156</v>
      </c>
      <c r="C319" s="3" t="s">
        <v>7266</v>
      </c>
      <c r="D319" s="6">
        <v>5500</v>
      </c>
      <c r="E319" s="8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s="14">
        <v>41026.953055555554</v>
      </c>
      <c r="L319" s="14">
        <v>41061.953055555554</v>
      </c>
      <c r="M319" t="b">
        <v>1</v>
      </c>
      <c r="N319">
        <v>89</v>
      </c>
      <c r="O319" t="b">
        <v>1</v>
      </c>
      <c r="P319" t="s">
        <v>8269</v>
      </c>
      <c r="Q319" s="10" t="s">
        <v>8315</v>
      </c>
      <c r="R319" t="s">
        <v>8316</v>
      </c>
      <c r="S319">
        <v>102</v>
      </c>
      <c r="T319">
        <v>62.92</v>
      </c>
    </row>
    <row r="320" spans="1:20" ht="261" x14ac:dyDescent="0.35">
      <c r="A320">
        <v>3553</v>
      </c>
      <c r="B320" s="3" t="s">
        <v>3552</v>
      </c>
      <c r="C320" s="3" t="s">
        <v>7663</v>
      </c>
      <c r="D320" s="6">
        <v>5500</v>
      </c>
      <c r="E320" s="8">
        <v>5845</v>
      </c>
      <c r="F320" t="s">
        <v>8218</v>
      </c>
      <c r="G320" t="s">
        <v>8223</v>
      </c>
      <c r="H320" t="s">
        <v>8245</v>
      </c>
      <c r="I320">
        <v>1439337600</v>
      </c>
      <c r="J320">
        <v>1436575280</v>
      </c>
      <c r="K320" s="14">
        <v>42196.028703703705</v>
      </c>
      <c r="L320" s="14">
        <v>42228</v>
      </c>
      <c r="M320" t="b">
        <v>0</v>
      </c>
      <c r="N320">
        <v>104</v>
      </c>
      <c r="O320" t="b">
        <v>1</v>
      </c>
      <c r="P320" t="s">
        <v>8269</v>
      </c>
      <c r="Q320" s="10" t="s">
        <v>8315</v>
      </c>
      <c r="R320" t="s">
        <v>8316</v>
      </c>
      <c r="S320">
        <v>106</v>
      </c>
      <c r="T320">
        <v>56.2</v>
      </c>
    </row>
    <row r="321" spans="1:20" ht="275.5" x14ac:dyDescent="0.3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s="14">
        <v>41829.599791666667</v>
      </c>
      <c r="L321" s="14">
        <v>41889.599791666667</v>
      </c>
      <c r="M321" t="b">
        <v>0</v>
      </c>
      <c r="N321">
        <v>85</v>
      </c>
      <c r="O321" t="b">
        <v>1</v>
      </c>
      <c r="P321" t="s">
        <v>8269</v>
      </c>
      <c r="Q321" s="10" t="s">
        <v>8315</v>
      </c>
      <c r="R321" t="s">
        <v>8316</v>
      </c>
      <c r="S321">
        <v>102</v>
      </c>
      <c r="T321">
        <v>66.150000000000006</v>
      </c>
    </row>
    <row r="322" spans="1:20" ht="261" x14ac:dyDescent="0.35">
      <c r="A322">
        <v>3348</v>
      </c>
      <c r="B322" s="3" t="s">
        <v>3266</v>
      </c>
      <c r="C322" s="3" t="s">
        <v>7458</v>
      </c>
      <c r="D322" s="6">
        <v>5500</v>
      </c>
      <c r="E322" s="8">
        <v>5516</v>
      </c>
      <c r="F322" t="s">
        <v>8218</v>
      </c>
      <c r="G322" t="s">
        <v>8223</v>
      </c>
      <c r="H322" t="s">
        <v>8245</v>
      </c>
      <c r="I322">
        <v>1461988740</v>
      </c>
      <c r="J322">
        <v>1459949080</v>
      </c>
      <c r="K322" s="14">
        <v>42466.558796296296</v>
      </c>
      <c r="L322" s="14">
        <v>42490.165972222225</v>
      </c>
      <c r="M322" t="b">
        <v>0</v>
      </c>
      <c r="N322">
        <v>79</v>
      </c>
      <c r="O322" t="b">
        <v>1</v>
      </c>
      <c r="P322" t="s">
        <v>8269</v>
      </c>
      <c r="Q322" s="10" t="s">
        <v>8315</v>
      </c>
      <c r="R322" t="s">
        <v>8316</v>
      </c>
      <c r="S322">
        <v>100</v>
      </c>
      <c r="T322">
        <v>69.819999999999993</v>
      </c>
    </row>
    <row r="323" spans="1:20" ht="246.5" x14ac:dyDescent="0.35">
      <c r="A323">
        <v>3249</v>
      </c>
      <c r="B323" s="3" t="s">
        <v>3249</v>
      </c>
      <c r="C323" s="3" t="s">
        <v>7359</v>
      </c>
      <c r="D323" s="6">
        <v>5500</v>
      </c>
      <c r="E323" s="8">
        <v>5771</v>
      </c>
      <c r="F323" t="s">
        <v>8218</v>
      </c>
      <c r="G323" t="s">
        <v>8223</v>
      </c>
      <c r="H323" t="s">
        <v>8245</v>
      </c>
      <c r="I323">
        <v>1434822914</v>
      </c>
      <c r="J323">
        <v>1432230914</v>
      </c>
      <c r="K323" s="14">
        <v>42145.746689814812</v>
      </c>
      <c r="L323" s="14">
        <v>42175.746689814812</v>
      </c>
      <c r="M323" t="b">
        <v>1</v>
      </c>
      <c r="N323">
        <v>88</v>
      </c>
      <c r="O323" t="b">
        <v>1</v>
      </c>
      <c r="P323" t="s">
        <v>8269</v>
      </c>
      <c r="Q323" s="10" t="s">
        <v>8315</v>
      </c>
      <c r="R323" t="s">
        <v>8316</v>
      </c>
      <c r="S323">
        <v>105</v>
      </c>
      <c r="T323">
        <v>65.58</v>
      </c>
    </row>
    <row r="324" spans="1:20" ht="246.5" x14ac:dyDescent="0.35">
      <c r="A324">
        <v>3574</v>
      </c>
      <c r="B324" s="3" t="s">
        <v>3573</v>
      </c>
      <c r="C324" s="3" t="s">
        <v>7684</v>
      </c>
      <c r="D324" s="6">
        <v>5800</v>
      </c>
      <c r="E324" s="8">
        <v>6155</v>
      </c>
      <c r="F324" t="s">
        <v>8218</v>
      </c>
      <c r="G324" t="s">
        <v>8223</v>
      </c>
      <c r="H324" t="s">
        <v>8245</v>
      </c>
      <c r="I324">
        <v>1415921848</v>
      </c>
      <c r="J324">
        <v>1413326248</v>
      </c>
      <c r="K324" s="14">
        <v>41926.942685185182</v>
      </c>
      <c r="L324" s="14">
        <v>41956.984351851846</v>
      </c>
      <c r="M324" t="b">
        <v>0</v>
      </c>
      <c r="N324">
        <v>45</v>
      </c>
      <c r="O324" t="b">
        <v>1</v>
      </c>
      <c r="P324" t="s">
        <v>8269</v>
      </c>
      <c r="Q324" s="10" t="s">
        <v>8315</v>
      </c>
      <c r="R324" t="s">
        <v>8316</v>
      </c>
      <c r="S324">
        <v>106</v>
      </c>
      <c r="T324">
        <v>136.78</v>
      </c>
    </row>
    <row r="325" spans="1:20" ht="275.5" x14ac:dyDescent="0.35">
      <c r="A325">
        <v>3279</v>
      </c>
      <c r="B325" s="3" t="s">
        <v>3279</v>
      </c>
      <c r="C325" s="3" t="s">
        <v>7389</v>
      </c>
      <c r="D325" s="6">
        <v>5800</v>
      </c>
      <c r="E325" s="8">
        <v>6628</v>
      </c>
      <c r="F325" t="s">
        <v>8218</v>
      </c>
      <c r="G325" t="s">
        <v>8223</v>
      </c>
      <c r="H325" t="s">
        <v>8245</v>
      </c>
      <c r="I325">
        <v>1459474059</v>
      </c>
      <c r="J325">
        <v>1456885659</v>
      </c>
      <c r="K325" s="14">
        <v>42431.102534722217</v>
      </c>
      <c r="L325" s="14">
        <v>42461.06086805556</v>
      </c>
      <c r="M325" t="b">
        <v>0</v>
      </c>
      <c r="N325">
        <v>63</v>
      </c>
      <c r="O325" t="b">
        <v>1</v>
      </c>
      <c r="P325" t="s">
        <v>8269</v>
      </c>
      <c r="Q325" s="10" t="s">
        <v>8315</v>
      </c>
      <c r="R325" t="s">
        <v>8316</v>
      </c>
      <c r="S325">
        <v>114</v>
      </c>
      <c r="T325">
        <v>105.21</v>
      </c>
    </row>
    <row r="326" spans="1:20" ht="232" x14ac:dyDescent="0.35">
      <c r="A326">
        <v>2784</v>
      </c>
      <c r="B326" s="3" t="s">
        <v>2784</v>
      </c>
      <c r="C326" s="3" t="s">
        <v>6894</v>
      </c>
      <c r="D326" s="6">
        <v>6000</v>
      </c>
      <c r="E326" s="8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s="14">
        <v>41920.787534722222</v>
      </c>
      <c r="L326" s="14">
        <v>41941.787534722222</v>
      </c>
      <c r="M326" t="b">
        <v>0</v>
      </c>
      <c r="N326">
        <v>108</v>
      </c>
      <c r="O326" t="b">
        <v>1</v>
      </c>
      <c r="P326" t="s">
        <v>8269</v>
      </c>
      <c r="Q326" s="10" t="s">
        <v>8315</v>
      </c>
      <c r="R326" t="s">
        <v>8316</v>
      </c>
      <c r="S326">
        <v>119</v>
      </c>
      <c r="T326">
        <v>66.11</v>
      </c>
    </row>
    <row r="327" spans="1:20" ht="261" x14ac:dyDescent="0.35">
      <c r="A327">
        <v>3332</v>
      </c>
      <c r="B327" s="3" t="s">
        <v>3332</v>
      </c>
      <c r="C327" s="3" t="s">
        <v>7442</v>
      </c>
      <c r="D327" s="6">
        <v>6000</v>
      </c>
      <c r="E327" s="8">
        <v>6000</v>
      </c>
      <c r="F327" t="s">
        <v>8218</v>
      </c>
      <c r="G327" t="s">
        <v>8223</v>
      </c>
      <c r="H327" t="s">
        <v>8245</v>
      </c>
      <c r="I327">
        <v>1405802330</v>
      </c>
      <c r="J327">
        <v>1403210330</v>
      </c>
      <c r="K327" s="14">
        <v>41809.860300925924</v>
      </c>
      <c r="L327" s="14">
        <v>41839.860300925924</v>
      </c>
      <c r="M327" t="b">
        <v>0</v>
      </c>
      <c r="N327">
        <v>83</v>
      </c>
      <c r="O327" t="b">
        <v>1</v>
      </c>
      <c r="P327" t="s">
        <v>8269</v>
      </c>
      <c r="Q327" s="10" t="s">
        <v>8315</v>
      </c>
      <c r="R327" t="s">
        <v>8316</v>
      </c>
      <c r="S327">
        <v>100</v>
      </c>
      <c r="T327">
        <v>72.290000000000006</v>
      </c>
    </row>
    <row r="328" spans="1:20" ht="275.5" x14ac:dyDescent="0.35">
      <c r="A328">
        <v>3527</v>
      </c>
      <c r="B328" s="3" t="s">
        <v>3526</v>
      </c>
      <c r="C328" s="3" t="s">
        <v>7637</v>
      </c>
      <c r="D328" s="6">
        <v>6000</v>
      </c>
      <c r="E328" s="8">
        <v>7015</v>
      </c>
      <c r="F328" t="s">
        <v>8218</v>
      </c>
      <c r="G328" t="s">
        <v>8223</v>
      </c>
      <c r="H328" t="s">
        <v>8245</v>
      </c>
      <c r="I328">
        <v>1436587140</v>
      </c>
      <c r="J328">
        <v>1434069205</v>
      </c>
      <c r="K328" s="14">
        <v>42167.023206018523</v>
      </c>
      <c r="L328" s="14">
        <v>42196.165972222225</v>
      </c>
      <c r="M328" t="b">
        <v>0</v>
      </c>
      <c r="N328">
        <v>86</v>
      </c>
      <c r="O328" t="b">
        <v>1</v>
      </c>
      <c r="P328" t="s">
        <v>8269</v>
      </c>
      <c r="Q328" s="10" t="s">
        <v>8315</v>
      </c>
      <c r="R328" t="s">
        <v>8316</v>
      </c>
      <c r="S328">
        <v>117</v>
      </c>
      <c r="T328">
        <v>81.569999999999993</v>
      </c>
    </row>
    <row r="329" spans="1:20" ht="232" x14ac:dyDescent="0.35">
      <c r="A329">
        <v>2970</v>
      </c>
      <c r="B329" s="3" t="s">
        <v>2970</v>
      </c>
      <c r="C329" s="3" t="s">
        <v>7080</v>
      </c>
      <c r="D329" s="6">
        <v>6000</v>
      </c>
      <c r="E329" s="8">
        <v>6360</v>
      </c>
      <c r="F329" t="s">
        <v>8218</v>
      </c>
      <c r="G329" t="s">
        <v>8223</v>
      </c>
      <c r="H329" t="s">
        <v>8245</v>
      </c>
      <c r="I329">
        <v>1405699451</v>
      </c>
      <c r="J329">
        <v>1403107451</v>
      </c>
      <c r="K329" s="14">
        <v>41808.669571759259</v>
      </c>
      <c r="L329" s="14">
        <v>41838.669571759259</v>
      </c>
      <c r="M329" t="b">
        <v>0</v>
      </c>
      <c r="N329">
        <v>91</v>
      </c>
      <c r="O329" t="b">
        <v>1</v>
      </c>
      <c r="P329" t="s">
        <v>8269</v>
      </c>
      <c r="Q329" s="10" t="s">
        <v>8315</v>
      </c>
      <c r="R329" t="s">
        <v>8316</v>
      </c>
      <c r="S329">
        <v>106</v>
      </c>
      <c r="T329">
        <v>69.89</v>
      </c>
    </row>
    <row r="330" spans="1:20" ht="246.5" x14ac:dyDescent="0.35">
      <c r="A330">
        <v>3266</v>
      </c>
      <c r="B330" s="3" t="s">
        <v>3266</v>
      </c>
      <c r="C330" s="3" t="s">
        <v>7376</v>
      </c>
      <c r="D330" s="6">
        <v>6000</v>
      </c>
      <c r="E330" s="8">
        <v>7877</v>
      </c>
      <c r="F330" t="s">
        <v>8218</v>
      </c>
      <c r="G330" t="s">
        <v>8223</v>
      </c>
      <c r="H330" t="s">
        <v>8245</v>
      </c>
      <c r="I330">
        <v>1434142800</v>
      </c>
      <c r="J330">
        <v>1431435122</v>
      </c>
      <c r="K330" s="14">
        <v>42136.536134259266</v>
      </c>
      <c r="L330" s="14">
        <v>42167.875</v>
      </c>
      <c r="M330" t="b">
        <v>1</v>
      </c>
      <c r="N330">
        <v>163</v>
      </c>
      <c r="O330" t="b">
        <v>1</v>
      </c>
      <c r="P330" t="s">
        <v>8269</v>
      </c>
      <c r="Q330" s="10" t="s">
        <v>8315</v>
      </c>
      <c r="R330" t="s">
        <v>8316</v>
      </c>
      <c r="S330">
        <v>131</v>
      </c>
      <c r="T330">
        <v>48.33</v>
      </c>
    </row>
    <row r="331" spans="1:20" ht="246.5" x14ac:dyDescent="0.35">
      <c r="A331">
        <v>3424</v>
      </c>
      <c r="B331" s="3" t="s">
        <v>3423</v>
      </c>
      <c r="C331" s="3" t="s">
        <v>7534</v>
      </c>
      <c r="D331" s="6">
        <v>6000</v>
      </c>
      <c r="E331" s="8">
        <v>6215</v>
      </c>
      <c r="F331" t="s">
        <v>8218</v>
      </c>
      <c r="G331" t="s">
        <v>8223</v>
      </c>
      <c r="H331" t="s">
        <v>8245</v>
      </c>
      <c r="I331">
        <v>1423119540</v>
      </c>
      <c r="J331">
        <v>1421252084</v>
      </c>
      <c r="K331" s="14">
        <v>42018.676898148144</v>
      </c>
      <c r="L331" s="14">
        <v>42040.290972222225</v>
      </c>
      <c r="M331" t="b">
        <v>0</v>
      </c>
      <c r="N331">
        <v>76</v>
      </c>
      <c r="O331" t="b">
        <v>1</v>
      </c>
      <c r="P331" t="s">
        <v>8269</v>
      </c>
      <c r="Q331" s="10" t="s">
        <v>8315</v>
      </c>
      <c r="R331" t="s">
        <v>8316</v>
      </c>
      <c r="S331">
        <v>104</v>
      </c>
      <c r="T331">
        <v>81.78</v>
      </c>
    </row>
    <row r="332" spans="1:20" ht="275.5" x14ac:dyDescent="0.35">
      <c r="A332">
        <v>3384</v>
      </c>
      <c r="B332" s="3" t="s">
        <v>3383</v>
      </c>
      <c r="C332" s="3" t="s">
        <v>7494</v>
      </c>
      <c r="D332" s="6">
        <v>6000</v>
      </c>
      <c r="E332" s="8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s="14">
        <v>42292.087592592594</v>
      </c>
      <c r="L332" s="14">
        <v>42329.125</v>
      </c>
      <c r="M332" t="b">
        <v>0</v>
      </c>
      <c r="N332">
        <v>64</v>
      </c>
      <c r="O332" t="b">
        <v>1</v>
      </c>
      <c r="P332" t="s">
        <v>8269</v>
      </c>
      <c r="Q332" s="10" t="s">
        <v>8315</v>
      </c>
      <c r="R332" t="s">
        <v>8316</v>
      </c>
      <c r="S332">
        <v>100</v>
      </c>
      <c r="T332">
        <v>93.76</v>
      </c>
    </row>
    <row r="333" spans="1:20" ht="261" x14ac:dyDescent="0.35">
      <c r="A333">
        <v>2822</v>
      </c>
      <c r="B333" s="3" t="s">
        <v>2822</v>
      </c>
      <c r="C333" s="3" t="s">
        <v>6932</v>
      </c>
      <c r="D333" s="6">
        <v>6000</v>
      </c>
      <c r="E333" s="8">
        <v>6000</v>
      </c>
      <c r="F333" t="s">
        <v>8218</v>
      </c>
      <c r="G333" t="s">
        <v>8223</v>
      </c>
      <c r="H333" t="s">
        <v>8245</v>
      </c>
      <c r="I333">
        <v>1427469892</v>
      </c>
      <c r="J333">
        <v>1424881492</v>
      </c>
      <c r="K333" s="14">
        <v>42060.683935185181</v>
      </c>
      <c r="L333" s="14">
        <v>42090.642268518524</v>
      </c>
      <c r="M333" t="b">
        <v>0</v>
      </c>
      <c r="N333">
        <v>94</v>
      </c>
      <c r="O333" t="b">
        <v>1</v>
      </c>
      <c r="P333" t="s">
        <v>8269</v>
      </c>
      <c r="Q333" s="10" t="s">
        <v>8315</v>
      </c>
      <c r="R333" t="s">
        <v>8316</v>
      </c>
      <c r="S333">
        <v>100</v>
      </c>
      <c r="T333">
        <v>63.83</v>
      </c>
    </row>
    <row r="334" spans="1:20" ht="188.5" x14ac:dyDescent="0.35">
      <c r="A334">
        <v>3342</v>
      </c>
      <c r="B334" s="3" t="s">
        <v>3342</v>
      </c>
      <c r="C334" s="3" t="s">
        <v>7452</v>
      </c>
      <c r="D334" s="6">
        <v>6000</v>
      </c>
      <c r="E334" s="8">
        <v>6100</v>
      </c>
      <c r="F334" t="s">
        <v>8218</v>
      </c>
      <c r="G334" t="s">
        <v>8223</v>
      </c>
      <c r="H334" t="s">
        <v>8245</v>
      </c>
      <c r="I334">
        <v>1427864340</v>
      </c>
      <c r="J334">
        <v>1425020810</v>
      </c>
      <c r="K334" s="14">
        <v>42062.296412037031</v>
      </c>
      <c r="L334" s="14">
        <v>42095.207638888889</v>
      </c>
      <c r="M334" t="b">
        <v>0</v>
      </c>
      <c r="N334">
        <v>78</v>
      </c>
      <c r="O334" t="b">
        <v>1</v>
      </c>
      <c r="P334" t="s">
        <v>8269</v>
      </c>
      <c r="Q334" s="10" t="s">
        <v>8315</v>
      </c>
      <c r="R334" t="s">
        <v>8316</v>
      </c>
      <c r="S334">
        <v>102</v>
      </c>
      <c r="T334">
        <v>78.209999999999994</v>
      </c>
    </row>
    <row r="335" spans="1:20" ht="174" x14ac:dyDescent="0.35">
      <c r="A335">
        <v>3310</v>
      </c>
      <c r="B335" s="3" t="s">
        <v>3310</v>
      </c>
      <c r="C335" s="3" t="s">
        <v>7420</v>
      </c>
      <c r="D335" s="6">
        <v>6500</v>
      </c>
      <c r="E335" s="8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s="14">
        <v>42253.928530092591</v>
      </c>
      <c r="L335" s="14">
        <v>42283.928530092591</v>
      </c>
      <c r="M335" t="b">
        <v>0</v>
      </c>
      <c r="N335">
        <v>31</v>
      </c>
      <c r="O335" t="b">
        <v>1</v>
      </c>
      <c r="P335" t="s">
        <v>8269</v>
      </c>
      <c r="Q335" s="10" t="s">
        <v>8315</v>
      </c>
      <c r="R335" t="s">
        <v>8316</v>
      </c>
      <c r="S335">
        <v>100</v>
      </c>
      <c r="T335">
        <v>209.84</v>
      </c>
    </row>
    <row r="336" spans="1:20" ht="261" x14ac:dyDescent="0.35">
      <c r="A336">
        <v>3154</v>
      </c>
      <c r="B336" s="3" t="s">
        <v>3154</v>
      </c>
      <c r="C336" s="3" t="s">
        <v>7264</v>
      </c>
      <c r="D336" s="6">
        <v>7000</v>
      </c>
      <c r="E336" s="8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s="14">
        <v>40970.875671296293</v>
      </c>
      <c r="L336" s="14">
        <v>41000.834004629629</v>
      </c>
      <c r="M336" t="b">
        <v>1</v>
      </c>
      <c r="N336">
        <v>123</v>
      </c>
      <c r="O336" t="b">
        <v>1</v>
      </c>
      <c r="P336" t="s">
        <v>8269</v>
      </c>
      <c r="Q336" s="10" t="s">
        <v>8315</v>
      </c>
      <c r="R336" t="s">
        <v>8316</v>
      </c>
      <c r="S336">
        <v>113</v>
      </c>
      <c r="T336">
        <v>64.27</v>
      </c>
    </row>
    <row r="337" spans="1:20" ht="232" x14ac:dyDescent="0.3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s="14">
        <v>40883.949317129627</v>
      </c>
      <c r="L337" s="14">
        <v>40939.708333333336</v>
      </c>
      <c r="M337" t="b">
        <v>1</v>
      </c>
      <c r="N337">
        <v>151</v>
      </c>
      <c r="O337" t="b">
        <v>1</v>
      </c>
      <c r="P337" t="s">
        <v>8269</v>
      </c>
      <c r="Q337" s="10" t="s">
        <v>8315</v>
      </c>
      <c r="R337" t="s">
        <v>8316</v>
      </c>
      <c r="S337">
        <v>101</v>
      </c>
      <c r="T337">
        <v>46.77</v>
      </c>
    </row>
    <row r="338" spans="1:20" ht="188.5" x14ac:dyDescent="0.35">
      <c r="A338">
        <v>3258</v>
      </c>
      <c r="B338" s="3" t="s">
        <v>3258</v>
      </c>
      <c r="C338" s="3" t="s">
        <v>7368</v>
      </c>
      <c r="D338" s="6">
        <v>7000</v>
      </c>
      <c r="E338" s="8">
        <v>7365</v>
      </c>
      <c r="F338" t="s">
        <v>8218</v>
      </c>
      <c r="G338" t="s">
        <v>8223</v>
      </c>
      <c r="H338" t="s">
        <v>8245</v>
      </c>
      <c r="I338">
        <v>1420751861</v>
      </c>
      <c r="J338">
        <v>1418159861</v>
      </c>
      <c r="K338" s="14">
        <v>41982.887280092589</v>
      </c>
      <c r="L338" s="14">
        <v>42012.887280092589</v>
      </c>
      <c r="M338" t="b">
        <v>1</v>
      </c>
      <c r="N338">
        <v>75</v>
      </c>
      <c r="O338" t="b">
        <v>1</v>
      </c>
      <c r="P338" t="s">
        <v>8269</v>
      </c>
      <c r="Q338" s="10" t="s">
        <v>8315</v>
      </c>
      <c r="R338" t="s">
        <v>8316</v>
      </c>
      <c r="S338">
        <v>105</v>
      </c>
      <c r="T338">
        <v>98.2</v>
      </c>
    </row>
    <row r="339" spans="1:20" ht="101.5" x14ac:dyDescent="0.35">
      <c r="A339">
        <v>3228</v>
      </c>
      <c r="B339" s="3" t="s">
        <v>3228</v>
      </c>
      <c r="C339" s="3" t="s">
        <v>7338</v>
      </c>
      <c r="D339" s="6">
        <v>7000</v>
      </c>
      <c r="E339" s="8">
        <v>7164</v>
      </c>
      <c r="F339" t="s">
        <v>8218</v>
      </c>
      <c r="G339" t="s">
        <v>8223</v>
      </c>
      <c r="H339" t="s">
        <v>8245</v>
      </c>
      <c r="I339">
        <v>1450328340</v>
      </c>
      <c r="J339">
        <v>1447606884</v>
      </c>
      <c r="K339" s="14">
        <v>42323.70930555556</v>
      </c>
      <c r="L339" s="14">
        <v>42355.207638888889</v>
      </c>
      <c r="M339" t="b">
        <v>1</v>
      </c>
      <c r="N339">
        <v>37</v>
      </c>
      <c r="O339" t="b">
        <v>1</v>
      </c>
      <c r="P339" t="s">
        <v>8269</v>
      </c>
      <c r="Q339" s="10" t="s">
        <v>8315</v>
      </c>
      <c r="R339" t="s">
        <v>8316</v>
      </c>
      <c r="S339">
        <v>102</v>
      </c>
      <c r="T339">
        <v>193.62</v>
      </c>
    </row>
    <row r="340" spans="1:20" ht="87" x14ac:dyDescent="0.35">
      <c r="A340">
        <v>3586</v>
      </c>
      <c r="B340" s="3" t="s">
        <v>3585</v>
      </c>
      <c r="C340" s="3" t="s">
        <v>7696</v>
      </c>
      <c r="D340" s="6">
        <v>7500</v>
      </c>
      <c r="E340" s="8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s="14">
        <v>42576.697569444441</v>
      </c>
      <c r="L340" s="14">
        <v>42636.697569444441</v>
      </c>
      <c r="M340" t="b">
        <v>0</v>
      </c>
      <c r="N340">
        <v>54</v>
      </c>
      <c r="O340" t="b">
        <v>1</v>
      </c>
      <c r="P340" t="s">
        <v>8269</v>
      </c>
      <c r="Q340" s="10" t="s">
        <v>8315</v>
      </c>
      <c r="R340" t="s">
        <v>8316</v>
      </c>
      <c r="S340">
        <v>109</v>
      </c>
      <c r="T340">
        <v>151.97999999999999</v>
      </c>
    </row>
    <row r="341" spans="1:20" ht="246.5" x14ac:dyDescent="0.35">
      <c r="A341">
        <v>3712</v>
      </c>
      <c r="B341" s="3" t="s">
        <v>3709</v>
      </c>
      <c r="C341" s="3" t="s">
        <v>7822</v>
      </c>
      <c r="D341" s="6">
        <v>7500</v>
      </c>
      <c r="E341" s="8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s="14">
        <v>42134.172071759262</v>
      </c>
      <c r="L341" s="14">
        <v>42155.290972222225</v>
      </c>
      <c r="M341" t="b">
        <v>0</v>
      </c>
      <c r="N341">
        <v>104</v>
      </c>
      <c r="O341" t="b">
        <v>1</v>
      </c>
      <c r="P341" t="s">
        <v>8269</v>
      </c>
      <c r="Q341" s="10" t="s">
        <v>8315</v>
      </c>
      <c r="R341" t="s">
        <v>8316</v>
      </c>
      <c r="S341">
        <v>154</v>
      </c>
      <c r="T341">
        <v>110.87</v>
      </c>
    </row>
    <row r="342" spans="1:20" ht="217.5" x14ac:dyDescent="0.35">
      <c r="A342">
        <v>3363</v>
      </c>
      <c r="B342" s="3" t="s">
        <v>3362</v>
      </c>
      <c r="C342" s="3" t="s">
        <v>7473</v>
      </c>
      <c r="D342" s="6">
        <v>7750</v>
      </c>
      <c r="E342" s="8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s="14">
        <v>41851.771354166667</v>
      </c>
      <c r="L342" s="14">
        <v>41870.666666666664</v>
      </c>
      <c r="M342" t="b">
        <v>0</v>
      </c>
      <c r="N342">
        <v>26</v>
      </c>
      <c r="O342" t="b">
        <v>1</v>
      </c>
      <c r="P342" t="s">
        <v>8269</v>
      </c>
      <c r="Q342" s="10" t="s">
        <v>8315</v>
      </c>
      <c r="R342" t="s">
        <v>8316</v>
      </c>
      <c r="S342">
        <v>101</v>
      </c>
      <c r="T342">
        <v>302.31</v>
      </c>
    </row>
    <row r="343" spans="1:20" ht="203" x14ac:dyDescent="0.35">
      <c r="A343">
        <v>3339</v>
      </c>
      <c r="B343" s="3" t="s">
        <v>3339</v>
      </c>
      <c r="C343" s="3" t="s">
        <v>7449</v>
      </c>
      <c r="D343" s="6">
        <v>8000</v>
      </c>
      <c r="E343" s="8">
        <v>8348</v>
      </c>
      <c r="F343" t="s">
        <v>8218</v>
      </c>
      <c r="G343" t="s">
        <v>8223</v>
      </c>
      <c r="H343" t="s">
        <v>8245</v>
      </c>
      <c r="I343">
        <v>1469721518</v>
      </c>
      <c r="J343">
        <v>1467129518</v>
      </c>
      <c r="K343" s="14">
        <v>42549.665717592594</v>
      </c>
      <c r="L343" s="14">
        <v>42579.665717592594</v>
      </c>
      <c r="M343" t="b">
        <v>0</v>
      </c>
      <c r="N343">
        <v>47</v>
      </c>
      <c r="O343" t="b">
        <v>1</v>
      </c>
      <c r="P343" t="s">
        <v>8269</v>
      </c>
      <c r="Q343" s="10" t="s">
        <v>8315</v>
      </c>
      <c r="R343" t="s">
        <v>8316</v>
      </c>
      <c r="S343">
        <v>104</v>
      </c>
      <c r="T343">
        <v>177.62</v>
      </c>
    </row>
    <row r="344" spans="1:20" ht="246.5" x14ac:dyDescent="0.3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s="14">
        <v>42041.714178240742</v>
      </c>
      <c r="L344" s="14">
        <v>42071.67251157407</v>
      </c>
      <c r="M344" t="b">
        <v>0</v>
      </c>
      <c r="N344">
        <v>57</v>
      </c>
      <c r="O344" t="b">
        <v>1</v>
      </c>
      <c r="P344" t="s">
        <v>8269</v>
      </c>
      <c r="Q344" s="10" t="s">
        <v>8315</v>
      </c>
      <c r="R344" t="s">
        <v>8316</v>
      </c>
      <c r="S344">
        <v>101</v>
      </c>
      <c r="T344">
        <v>142.28</v>
      </c>
    </row>
    <row r="345" spans="1:20" ht="261" x14ac:dyDescent="0.35">
      <c r="A345">
        <v>2975</v>
      </c>
      <c r="B345" s="3" t="s">
        <v>2975</v>
      </c>
      <c r="C345" s="3" t="s">
        <v>7085</v>
      </c>
      <c r="D345" s="6">
        <v>8000</v>
      </c>
      <c r="E345" s="8">
        <v>8010</v>
      </c>
      <c r="F345" t="s">
        <v>8218</v>
      </c>
      <c r="G345" t="s">
        <v>8223</v>
      </c>
      <c r="H345" t="s">
        <v>8245</v>
      </c>
      <c r="I345">
        <v>1417057200</v>
      </c>
      <c r="J345">
        <v>1414599886</v>
      </c>
      <c r="K345" s="14">
        <v>41941.683865740742</v>
      </c>
      <c r="L345" s="14">
        <v>41970.125</v>
      </c>
      <c r="M345" t="b">
        <v>0</v>
      </c>
      <c r="N345">
        <v>113</v>
      </c>
      <c r="O345" t="b">
        <v>1</v>
      </c>
      <c r="P345" t="s">
        <v>8269</v>
      </c>
      <c r="Q345" s="10" t="s">
        <v>8315</v>
      </c>
      <c r="R345" t="s">
        <v>8316</v>
      </c>
      <c r="S345">
        <v>100</v>
      </c>
      <c r="T345">
        <v>70.88</v>
      </c>
    </row>
    <row r="346" spans="1:20" ht="261" x14ac:dyDescent="0.35">
      <c r="A346">
        <v>3243</v>
      </c>
      <c r="B346" s="3" t="s">
        <v>3243</v>
      </c>
      <c r="C346" s="3" t="s">
        <v>7353</v>
      </c>
      <c r="D346" s="6">
        <v>8000</v>
      </c>
      <c r="E346" s="8">
        <v>8227</v>
      </c>
      <c r="F346" t="s">
        <v>8218</v>
      </c>
      <c r="G346" t="s">
        <v>8223</v>
      </c>
      <c r="H346" t="s">
        <v>8245</v>
      </c>
      <c r="I346">
        <v>1444348800</v>
      </c>
      <c r="J346">
        <v>1442283562</v>
      </c>
      <c r="K346" s="14">
        <v>42262.096782407403</v>
      </c>
      <c r="L346" s="14">
        <v>42286</v>
      </c>
      <c r="M346" t="b">
        <v>1</v>
      </c>
      <c r="N346">
        <v>71</v>
      </c>
      <c r="O346" t="b">
        <v>1</v>
      </c>
      <c r="P346" t="s">
        <v>8269</v>
      </c>
      <c r="Q346" s="10" t="s">
        <v>8315</v>
      </c>
      <c r="R346" t="s">
        <v>8316</v>
      </c>
      <c r="S346">
        <v>103</v>
      </c>
      <c r="T346">
        <v>115.87</v>
      </c>
    </row>
    <row r="347" spans="1:20" ht="246.5" x14ac:dyDescent="0.35">
      <c r="A347">
        <v>3376</v>
      </c>
      <c r="B347" s="3" t="s">
        <v>3375</v>
      </c>
      <c r="C347" s="3" t="s">
        <v>7486</v>
      </c>
      <c r="D347" s="6">
        <v>8000</v>
      </c>
      <c r="E347" s="8">
        <v>8001</v>
      </c>
      <c r="F347" t="s">
        <v>8218</v>
      </c>
      <c r="G347" t="s">
        <v>8223</v>
      </c>
      <c r="H347" t="s">
        <v>8245</v>
      </c>
      <c r="I347">
        <v>1429976994</v>
      </c>
      <c r="J347">
        <v>1424796594</v>
      </c>
      <c r="K347" s="14">
        <v>42059.701319444444</v>
      </c>
      <c r="L347" s="14">
        <v>42119.659652777773</v>
      </c>
      <c r="M347" t="b">
        <v>0</v>
      </c>
      <c r="N347">
        <v>19</v>
      </c>
      <c r="O347" t="b">
        <v>1</v>
      </c>
      <c r="P347" t="s">
        <v>8269</v>
      </c>
      <c r="Q347" s="10" t="s">
        <v>8315</v>
      </c>
      <c r="R347" t="s">
        <v>8316</v>
      </c>
      <c r="S347">
        <v>100</v>
      </c>
      <c r="T347">
        <v>421.11</v>
      </c>
    </row>
    <row r="348" spans="1:20" ht="159.5" x14ac:dyDescent="0.35">
      <c r="A348">
        <v>3169</v>
      </c>
      <c r="B348" s="3" t="s">
        <v>3169</v>
      </c>
      <c r="C348" s="3" t="s">
        <v>7279</v>
      </c>
      <c r="D348" s="6">
        <v>8000</v>
      </c>
      <c r="E348" s="8">
        <v>8241</v>
      </c>
      <c r="F348" t="s">
        <v>8218</v>
      </c>
      <c r="G348" t="s">
        <v>8223</v>
      </c>
      <c r="H348" t="s">
        <v>8245</v>
      </c>
      <c r="I348">
        <v>1386910740</v>
      </c>
      <c r="J348">
        <v>1384364561</v>
      </c>
      <c r="K348" s="14">
        <v>41591.737974537034</v>
      </c>
      <c r="L348" s="14">
        <v>41621.207638888889</v>
      </c>
      <c r="M348" t="b">
        <v>1</v>
      </c>
      <c r="N348">
        <v>82</v>
      </c>
      <c r="O348" t="b">
        <v>1</v>
      </c>
      <c r="P348" t="s">
        <v>8269</v>
      </c>
      <c r="Q348" s="10" t="s">
        <v>8315</v>
      </c>
      <c r="R348" t="s">
        <v>8316</v>
      </c>
      <c r="S348">
        <v>103</v>
      </c>
      <c r="T348">
        <v>100.5</v>
      </c>
    </row>
    <row r="349" spans="1:20" ht="275.5" x14ac:dyDescent="0.35">
      <c r="A349">
        <v>3241</v>
      </c>
      <c r="B349" s="3" t="s">
        <v>3241</v>
      </c>
      <c r="C349" s="3" t="s">
        <v>7351</v>
      </c>
      <c r="D349" s="6">
        <v>8500</v>
      </c>
      <c r="E349" s="8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s="14">
        <v>41893.324884259258</v>
      </c>
      <c r="L349" s="14">
        <v>41926.290972222225</v>
      </c>
      <c r="M349" t="b">
        <v>1</v>
      </c>
      <c r="N349">
        <v>167</v>
      </c>
      <c r="O349" t="b">
        <v>1</v>
      </c>
      <c r="P349" t="s">
        <v>8269</v>
      </c>
      <c r="Q349" s="10" t="s">
        <v>8315</v>
      </c>
      <c r="R349" t="s">
        <v>8316</v>
      </c>
      <c r="S349">
        <v>115</v>
      </c>
      <c r="T349">
        <v>58.69</v>
      </c>
    </row>
    <row r="350" spans="1:20" ht="261" x14ac:dyDescent="0.35">
      <c r="A350">
        <v>3209</v>
      </c>
      <c r="B350" s="3" t="s">
        <v>3209</v>
      </c>
      <c r="C350" s="3" t="s">
        <v>7319</v>
      </c>
      <c r="D350" s="6">
        <v>9500</v>
      </c>
      <c r="E350" s="8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s="14">
        <v>41778.637245370373</v>
      </c>
      <c r="L350" s="14">
        <v>41810.958333333336</v>
      </c>
      <c r="M350" t="b">
        <v>1</v>
      </c>
      <c r="N350">
        <v>226</v>
      </c>
      <c r="O350" t="b">
        <v>1</v>
      </c>
      <c r="P350" t="s">
        <v>8269</v>
      </c>
      <c r="Q350" s="10" t="s">
        <v>8315</v>
      </c>
      <c r="R350" t="s">
        <v>8316</v>
      </c>
      <c r="S350">
        <v>119</v>
      </c>
      <c r="T350">
        <v>50.16</v>
      </c>
    </row>
    <row r="351" spans="1:20" ht="159.5" x14ac:dyDescent="0.35">
      <c r="A351">
        <v>3433</v>
      </c>
      <c r="B351" s="3" t="s">
        <v>3432</v>
      </c>
      <c r="C351" s="3" t="s">
        <v>7543</v>
      </c>
      <c r="D351" s="6">
        <v>9500</v>
      </c>
      <c r="E351" s="8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s="14">
        <v>41776.063136574077</v>
      </c>
      <c r="L351" s="14">
        <v>41807.125</v>
      </c>
      <c r="M351" t="b">
        <v>0</v>
      </c>
      <c r="N351">
        <v>71</v>
      </c>
      <c r="O351" t="b">
        <v>1</v>
      </c>
      <c r="P351" t="s">
        <v>8269</v>
      </c>
      <c r="Q351" s="10" t="s">
        <v>8315</v>
      </c>
      <c r="R351" t="s">
        <v>8316</v>
      </c>
      <c r="S351">
        <v>100</v>
      </c>
      <c r="T351">
        <v>134.15</v>
      </c>
    </row>
    <row r="352" spans="1:20" ht="217.5" x14ac:dyDescent="0.35">
      <c r="A352">
        <v>3272</v>
      </c>
      <c r="B352" s="3" t="s">
        <v>3272</v>
      </c>
      <c r="C352" s="3" t="s">
        <v>7382</v>
      </c>
      <c r="D352" s="6">
        <v>10000</v>
      </c>
      <c r="E352" s="8">
        <v>15443</v>
      </c>
      <c r="F352" t="s">
        <v>8218</v>
      </c>
      <c r="G352" t="s">
        <v>8223</v>
      </c>
      <c r="H352" t="s">
        <v>8245</v>
      </c>
      <c r="I352">
        <v>1446814809</v>
      </c>
      <c r="J352">
        <v>1444219209</v>
      </c>
      <c r="K352" s="14">
        <v>42284.500104166669</v>
      </c>
      <c r="L352" s="14">
        <v>42314.541770833333</v>
      </c>
      <c r="M352" t="b">
        <v>1</v>
      </c>
      <c r="N352">
        <v>145</v>
      </c>
      <c r="O352" t="b">
        <v>1</v>
      </c>
      <c r="P352" t="s">
        <v>8269</v>
      </c>
      <c r="Q352" s="10" t="s">
        <v>8315</v>
      </c>
      <c r="R352" t="s">
        <v>8316</v>
      </c>
      <c r="S352">
        <v>154</v>
      </c>
      <c r="T352">
        <v>106.5</v>
      </c>
    </row>
    <row r="353" spans="1:20" ht="304.5" x14ac:dyDescent="0.35">
      <c r="A353">
        <v>3455</v>
      </c>
      <c r="B353" s="3" t="s">
        <v>3454</v>
      </c>
      <c r="C353" s="3" t="s">
        <v>7565</v>
      </c>
      <c r="D353" s="6">
        <v>10000</v>
      </c>
      <c r="E353" s="8">
        <v>10065</v>
      </c>
      <c r="F353" t="s">
        <v>8218</v>
      </c>
      <c r="G353" t="s">
        <v>8223</v>
      </c>
      <c r="H353" t="s">
        <v>8245</v>
      </c>
      <c r="I353">
        <v>1476381627</v>
      </c>
      <c r="J353">
        <v>1473789627</v>
      </c>
      <c r="K353" s="14">
        <v>42626.7503125</v>
      </c>
      <c r="L353" s="14">
        <v>42656.7503125</v>
      </c>
      <c r="M353" t="b">
        <v>0</v>
      </c>
      <c r="N353">
        <v>69</v>
      </c>
      <c r="O353" t="b">
        <v>1</v>
      </c>
      <c r="P353" t="s">
        <v>8269</v>
      </c>
      <c r="Q353" s="10" t="s">
        <v>8315</v>
      </c>
      <c r="R353" t="s">
        <v>8316</v>
      </c>
      <c r="S353">
        <v>101</v>
      </c>
      <c r="T353">
        <v>145.87</v>
      </c>
    </row>
    <row r="354" spans="1:20" ht="275.5" x14ac:dyDescent="0.35">
      <c r="A354">
        <v>3575</v>
      </c>
      <c r="B354" s="3" t="s">
        <v>3574</v>
      </c>
      <c r="C354" s="3" t="s">
        <v>7685</v>
      </c>
      <c r="D354" s="6">
        <v>10000</v>
      </c>
      <c r="E354" s="8">
        <v>10133</v>
      </c>
      <c r="F354" t="s">
        <v>8218</v>
      </c>
      <c r="G354" t="s">
        <v>8223</v>
      </c>
      <c r="H354" t="s">
        <v>8245</v>
      </c>
      <c r="I354">
        <v>1470887940</v>
      </c>
      <c r="J354">
        <v>1468176527</v>
      </c>
      <c r="K354" s="14">
        <v>42561.783877314811</v>
      </c>
      <c r="L354" s="14">
        <v>42593.165972222225</v>
      </c>
      <c r="M354" t="b">
        <v>0</v>
      </c>
      <c r="N354">
        <v>102</v>
      </c>
      <c r="O354" t="b">
        <v>1</v>
      </c>
      <c r="P354" t="s">
        <v>8269</v>
      </c>
      <c r="Q354" s="10" t="s">
        <v>8315</v>
      </c>
      <c r="R354" t="s">
        <v>8316</v>
      </c>
      <c r="S354">
        <v>101</v>
      </c>
      <c r="T354">
        <v>99.34</v>
      </c>
    </row>
    <row r="355" spans="1:20" ht="217.5" x14ac:dyDescent="0.35">
      <c r="A355">
        <v>3389</v>
      </c>
      <c r="B355" s="3" t="s">
        <v>3388</v>
      </c>
      <c r="C355" s="3" t="s">
        <v>7499</v>
      </c>
      <c r="D355" s="6">
        <v>10000</v>
      </c>
      <c r="E355" s="8">
        <v>11450</v>
      </c>
      <c r="F355" t="s">
        <v>8218</v>
      </c>
      <c r="G355" t="s">
        <v>8223</v>
      </c>
      <c r="H355" t="s">
        <v>8245</v>
      </c>
      <c r="I355">
        <v>1464960682</v>
      </c>
      <c r="J355">
        <v>1462368682</v>
      </c>
      <c r="K355" s="14">
        <v>42494.563449074078</v>
      </c>
      <c r="L355" s="14">
        <v>42524.563449074078</v>
      </c>
      <c r="M355" t="b">
        <v>0</v>
      </c>
      <c r="N355">
        <v>62</v>
      </c>
      <c r="O355" t="b">
        <v>1</v>
      </c>
      <c r="P355" t="s">
        <v>8269</v>
      </c>
      <c r="Q355" s="10" t="s">
        <v>8315</v>
      </c>
      <c r="R355" t="s">
        <v>8316</v>
      </c>
      <c r="S355">
        <v>115</v>
      </c>
      <c r="T355">
        <v>184.68</v>
      </c>
    </row>
    <row r="356" spans="1:20" ht="275.5" x14ac:dyDescent="0.35">
      <c r="A356">
        <v>3714</v>
      </c>
      <c r="B356" s="3" t="s">
        <v>3711</v>
      </c>
      <c r="C356" s="3" t="s">
        <v>7824</v>
      </c>
      <c r="D356" s="6">
        <v>10000</v>
      </c>
      <c r="E356" s="8">
        <v>10235</v>
      </c>
      <c r="F356" t="s">
        <v>8218</v>
      </c>
      <c r="G356" t="s">
        <v>8223</v>
      </c>
      <c r="H356" t="s">
        <v>8245</v>
      </c>
      <c r="I356">
        <v>1432612740</v>
      </c>
      <c r="J356">
        <v>1429881667</v>
      </c>
      <c r="K356" s="14">
        <v>42118.556331018524</v>
      </c>
      <c r="L356" s="14">
        <v>42150.165972222225</v>
      </c>
      <c r="M356" t="b">
        <v>0</v>
      </c>
      <c r="N356">
        <v>97</v>
      </c>
      <c r="O356" t="b">
        <v>1</v>
      </c>
      <c r="P356" t="s">
        <v>8269</v>
      </c>
      <c r="Q356" s="10" t="s">
        <v>8315</v>
      </c>
      <c r="R356" t="s">
        <v>8316</v>
      </c>
      <c r="S356">
        <v>102</v>
      </c>
      <c r="T356">
        <v>105.52</v>
      </c>
    </row>
    <row r="357" spans="1:20" ht="261" x14ac:dyDescent="0.35">
      <c r="A357">
        <v>2966</v>
      </c>
      <c r="B357" s="3" t="s">
        <v>2966</v>
      </c>
      <c r="C357" s="3" t="s">
        <v>7076</v>
      </c>
      <c r="D357" s="6">
        <v>10000</v>
      </c>
      <c r="E357" s="8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s="14">
        <v>42233.738564814819</v>
      </c>
      <c r="L357" s="14">
        <v>42263.738564814819</v>
      </c>
      <c r="M357" t="b">
        <v>0</v>
      </c>
      <c r="N357">
        <v>128</v>
      </c>
      <c r="O357" t="b">
        <v>1</v>
      </c>
      <c r="P357" t="s">
        <v>8269</v>
      </c>
      <c r="Q357" s="10" t="s">
        <v>8315</v>
      </c>
      <c r="R357" t="s">
        <v>8316</v>
      </c>
      <c r="S357">
        <v>114</v>
      </c>
      <c r="T357">
        <v>88.77</v>
      </c>
    </row>
    <row r="358" spans="1:20" ht="116" x14ac:dyDescent="0.35">
      <c r="A358">
        <v>3242</v>
      </c>
      <c r="B358" s="3" t="s">
        <v>3242</v>
      </c>
      <c r="C358" s="3" t="s">
        <v>7352</v>
      </c>
      <c r="D358" s="6">
        <v>10000</v>
      </c>
      <c r="E358" s="8">
        <v>12730.42</v>
      </c>
      <c r="F358" t="s">
        <v>8218</v>
      </c>
      <c r="G358" t="s">
        <v>8223</v>
      </c>
      <c r="H358" t="s">
        <v>8245</v>
      </c>
      <c r="I358">
        <v>1411150092</v>
      </c>
      <c r="J358">
        <v>1408558092</v>
      </c>
      <c r="K358" s="14">
        <v>41871.755694444444</v>
      </c>
      <c r="L358" s="14">
        <v>41901.755694444444</v>
      </c>
      <c r="M358" t="b">
        <v>1</v>
      </c>
      <c r="N358">
        <v>183</v>
      </c>
      <c r="O358" t="b">
        <v>1</v>
      </c>
      <c r="P358" t="s">
        <v>8269</v>
      </c>
      <c r="Q358" s="10" t="s">
        <v>8315</v>
      </c>
      <c r="R358" t="s">
        <v>8316</v>
      </c>
      <c r="S358">
        <v>127</v>
      </c>
      <c r="T358">
        <v>69.569999999999993</v>
      </c>
    </row>
    <row r="359" spans="1:20" ht="275.5" x14ac:dyDescent="0.35">
      <c r="A359">
        <v>3298</v>
      </c>
      <c r="B359" s="3" t="s">
        <v>3298</v>
      </c>
      <c r="C359" s="3" t="s">
        <v>7408</v>
      </c>
      <c r="D359" s="6">
        <v>10000</v>
      </c>
      <c r="E359" s="8">
        <v>10173</v>
      </c>
      <c r="F359" t="s">
        <v>8218</v>
      </c>
      <c r="G359" t="s">
        <v>8223</v>
      </c>
      <c r="H359" t="s">
        <v>8245</v>
      </c>
      <c r="I359">
        <v>1442102400</v>
      </c>
      <c r="J359">
        <v>1440370768</v>
      </c>
      <c r="K359" s="14">
        <v>42239.957962962959</v>
      </c>
      <c r="L359" s="14">
        <v>42260</v>
      </c>
      <c r="M359" t="b">
        <v>0</v>
      </c>
      <c r="N359">
        <v>72</v>
      </c>
      <c r="O359" t="b">
        <v>1</v>
      </c>
      <c r="P359" t="s">
        <v>8269</v>
      </c>
      <c r="Q359" s="10" t="s">
        <v>8315</v>
      </c>
      <c r="R359" t="s">
        <v>8316</v>
      </c>
      <c r="S359">
        <v>102</v>
      </c>
      <c r="T359">
        <v>141.29</v>
      </c>
    </row>
    <row r="360" spans="1:20" ht="232" x14ac:dyDescent="0.35">
      <c r="A360">
        <v>2818</v>
      </c>
      <c r="B360" s="3" t="s">
        <v>2818</v>
      </c>
      <c r="C360" s="3" t="s">
        <v>6928</v>
      </c>
      <c r="D360" s="6">
        <v>10000</v>
      </c>
      <c r="E360" s="8">
        <v>10603</v>
      </c>
      <c r="F360" t="s">
        <v>8218</v>
      </c>
      <c r="G360" t="s">
        <v>8223</v>
      </c>
      <c r="H360" t="s">
        <v>8245</v>
      </c>
      <c r="I360">
        <v>1443018086</v>
      </c>
      <c r="J360">
        <v>1441290086</v>
      </c>
      <c r="K360" s="14">
        <v>42250.598217592589</v>
      </c>
      <c r="L360" s="14">
        <v>42270.598217592589</v>
      </c>
      <c r="M360" t="b">
        <v>0</v>
      </c>
      <c r="N360">
        <v>102</v>
      </c>
      <c r="O360" t="b">
        <v>1</v>
      </c>
      <c r="P360" t="s">
        <v>8269</v>
      </c>
      <c r="Q360" s="10" t="s">
        <v>8315</v>
      </c>
      <c r="R360" t="s">
        <v>8316</v>
      </c>
      <c r="S360">
        <v>106</v>
      </c>
      <c r="T360">
        <v>103.95</v>
      </c>
    </row>
    <row r="361" spans="1:20" ht="261" x14ac:dyDescent="0.35">
      <c r="A361">
        <v>3173</v>
      </c>
      <c r="B361" s="3" t="s">
        <v>3173</v>
      </c>
      <c r="C361" s="3" t="s">
        <v>7283</v>
      </c>
      <c r="D361" s="6">
        <v>10000</v>
      </c>
      <c r="E361" s="8">
        <v>10300</v>
      </c>
      <c r="F361" t="s">
        <v>8218</v>
      </c>
      <c r="G361" t="s">
        <v>8223</v>
      </c>
      <c r="H361" t="s">
        <v>8245</v>
      </c>
      <c r="I361">
        <v>1411765492</v>
      </c>
      <c r="J361">
        <v>1409173492</v>
      </c>
      <c r="K361" s="14">
        <v>41878.878379629627</v>
      </c>
      <c r="L361" s="14">
        <v>41908.878379629627</v>
      </c>
      <c r="M361" t="b">
        <v>1</v>
      </c>
      <c r="N361">
        <v>74</v>
      </c>
      <c r="O361" t="b">
        <v>1</v>
      </c>
      <c r="P361" t="s">
        <v>8269</v>
      </c>
      <c r="Q361" s="10" t="s">
        <v>8315</v>
      </c>
      <c r="R361" t="s">
        <v>8316</v>
      </c>
      <c r="S361">
        <v>103</v>
      </c>
      <c r="T361">
        <v>139.19</v>
      </c>
    </row>
    <row r="362" spans="1:20" ht="246.5" x14ac:dyDescent="0.35">
      <c r="A362">
        <v>3421</v>
      </c>
      <c r="B362" s="3" t="s">
        <v>3420</v>
      </c>
      <c r="C362" s="3" t="s">
        <v>7531</v>
      </c>
      <c r="D362" s="6">
        <v>10000</v>
      </c>
      <c r="E362" s="8">
        <v>10115</v>
      </c>
      <c r="F362" t="s">
        <v>8218</v>
      </c>
      <c r="G362" t="s">
        <v>8223</v>
      </c>
      <c r="H362" t="s">
        <v>8245</v>
      </c>
      <c r="I362">
        <v>1425495563</v>
      </c>
      <c r="J362">
        <v>1422903563</v>
      </c>
      <c r="K362" s="14">
        <v>42037.791238425925</v>
      </c>
      <c r="L362" s="14">
        <v>42067.791238425925</v>
      </c>
      <c r="M362" t="b">
        <v>0</v>
      </c>
      <c r="N362">
        <v>98</v>
      </c>
      <c r="O362" t="b">
        <v>1</v>
      </c>
      <c r="P362" t="s">
        <v>8269</v>
      </c>
      <c r="Q362" s="10" t="s">
        <v>8315</v>
      </c>
      <c r="R362" t="s">
        <v>8316</v>
      </c>
      <c r="S362">
        <v>101</v>
      </c>
      <c r="T362">
        <v>103.21</v>
      </c>
    </row>
    <row r="363" spans="1:20" ht="246.5" x14ac:dyDescent="0.35">
      <c r="A363">
        <v>527</v>
      </c>
      <c r="B363" s="3" t="s">
        <v>528</v>
      </c>
      <c r="C363" s="3" t="s">
        <v>4637</v>
      </c>
      <c r="D363" s="6">
        <v>10000</v>
      </c>
      <c r="E363" s="8">
        <v>10085</v>
      </c>
      <c r="F363" t="s">
        <v>8218</v>
      </c>
      <c r="G363" t="s">
        <v>8223</v>
      </c>
      <c r="H363" t="s">
        <v>8245</v>
      </c>
      <c r="I363">
        <v>1487347500</v>
      </c>
      <c r="J363">
        <v>1484715366</v>
      </c>
      <c r="K363" s="14">
        <v>42753.205625000002</v>
      </c>
      <c r="L363" s="14">
        <v>42783.670138888891</v>
      </c>
      <c r="M363" t="b">
        <v>0</v>
      </c>
      <c r="N363">
        <v>158</v>
      </c>
      <c r="O363" t="b">
        <v>1</v>
      </c>
      <c r="P363" t="s">
        <v>8269</v>
      </c>
      <c r="Q363" s="10" t="s">
        <v>8315</v>
      </c>
      <c r="R363" t="s">
        <v>8316</v>
      </c>
      <c r="S363">
        <v>101</v>
      </c>
      <c r="T363">
        <v>63.83</v>
      </c>
    </row>
    <row r="364" spans="1:20" ht="275.5" x14ac:dyDescent="0.35">
      <c r="A364">
        <v>2963</v>
      </c>
      <c r="B364" s="3" t="s">
        <v>2963</v>
      </c>
      <c r="C364" s="3" t="s">
        <v>7073</v>
      </c>
      <c r="D364" s="6">
        <v>10000</v>
      </c>
      <c r="E364" s="8">
        <v>10685</v>
      </c>
      <c r="F364" t="s">
        <v>8218</v>
      </c>
      <c r="G364" t="s">
        <v>8223</v>
      </c>
      <c r="H364" t="s">
        <v>8245</v>
      </c>
      <c r="I364">
        <v>1435835824</v>
      </c>
      <c r="J364">
        <v>1433243824</v>
      </c>
      <c r="K364" s="14">
        <v>42157.470185185186</v>
      </c>
      <c r="L364" s="14">
        <v>42187.470185185186</v>
      </c>
      <c r="M364" t="b">
        <v>0</v>
      </c>
      <c r="N364">
        <v>98</v>
      </c>
      <c r="O364" t="b">
        <v>1</v>
      </c>
      <c r="P364" t="s">
        <v>8269</v>
      </c>
      <c r="Q364" s="10" t="s">
        <v>8315</v>
      </c>
      <c r="R364" t="s">
        <v>8316</v>
      </c>
      <c r="S364">
        <v>107</v>
      </c>
      <c r="T364">
        <v>109.03</v>
      </c>
    </row>
    <row r="365" spans="1:20" ht="246.5" x14ac:dyDescent="0.35">
      <c r="A365">
        <v>3358</v>
      </c>
      <c r="B365" s="3" t="s">
        <v>3357</v>
      </c>
      <c r="C365" s="3" t="s">
        <v>7468</v>
      </c>
      <c r="D365" s="6">
        <v>10000</v>
      </c>
      <c r="E365" s="8">
        <v>10299</v>
      </c>
      <c r="F365" t="s">
        <v>8218</v>
      </c>
      <c r="G365" t="s">
        <v>8223</v>
      </c>
      <c r="H365" t="s">
        <v>8245</v>
      </c>
      <c r="I365">
        <v>1416385679</v>
      </c>
      <c r="J365">
        <v>1413790079</v>
      </c>
      <c r="K365" s="14">
        <v>41932.311099537037</v>
      </c>
      <c r="L365" s="14">
        <v>41962.352766203709</v>
      </c>
      <c r="M365" t="b">
        <v>0</v>
      </c>
      <c r="N365">
        <v>162</v>
      </c>
      <c r="O365" t="b">
        <v>1</v>
      </c>
      <c r="P365" t="s">
        <v>8269</v>
      </c>
      <c r="Q365" s="10" t="s">
        <v>8315</v>
      </c>
      <c r="R365" t="s">
        <v>8316</v>
      </c>
      <c r="S365">
        <v>103</v>
      </c>
      <c r="T365">
        <v>63.57</v>
      </c>
    </row>
    <row r="366" spans="1:20" ht="203" x14ac:dyDescent="0.35">
      <c r="A366">
        <v>3256</v>
      </c>
      <c r="B366" s="3" t="s">
        <v>3256</v>
      </c>
      <c r="C366" s="3" t="s">
        <v>7366</v>
      </c>
      <c r="D366" s="6">
        <v>10000</v>
      </c>
      <c r="E366" s="8">
        <v>12806</v>
      </c>
      <c r="F366" t="s">
        <v>8218</v>
      </c>
      <c r="G366" t="s">
        <v>8223</v>
      </c>
      <c r="H366" t="s">
        <v>8245</v>
      </c>
      <c r="I366">
        <v>1433995140</v>
      </c>
      <c r="J366">
        <v>1432129577</v>
      </c>
      <c r="K366" s="14">
        <v>42144.573807870373</v>
      </c>
      <c r="L366" s="14">
        <v>42166.165972222225</v>
      </c>
      <c r="M366" t="b">
        <v>1</v>
      </c>
      <c r="N366">
        <v>176</v>
      </c>
      <c r="O366" t="b">
        <v>1</v>
      </c>
      <c r="P366" t="s">
        <v>8269</v>
      </c>
      <c r="Q366" s="10" t="s">
        <v>8315</v>
      </c>
      <c r="R366" t="s">
        <v>8316</v>
      </c>
      <c r="S366">
        <v>128</v>
      </c>
      <c r="T366">
        <v>72.760000000000005</v>
      </c>
    </row>
    <row r="367" spans="1:20" ht="246.5" x14ac:dyDescent="0.35">
      <c r="A367">
        <v>2803</v>
      </c>
      <c r="B367" s="3" t="s">
        <v>2803</v>
      </c>
      <c r="C367" s="3" t="s">
        <v>6913</v>
      </c>
      <c r="D367" s="6">
        <v>10000</v>
      </c>
      <c r="E367" s="8">
        <v>12795</v>
      </c>
      <c r="F367" t="s">
        <v>8218</v>
      </c>
      <c r="G367" t="s">
        <v>8223</v>
      </c>
      <c r="H367" t="s">
        <v>8245</v>
      </c>
      <c r="I367">
        <v>1437004800</v>
      </c>
      <c r="J367">
        <v>1433295276</v>
      </c>
      <c r="K367" s="14">
        <v>42158.065694444449</v>
      </c>
      <c r="L367" s="14">
        <v>42201</v>
      </c>
      <c r="M367" t="b">
        <v>0</v>
      </c>
      <c r="N367">
        <v>141</v>
      </c>
      <c r="O367" t="b">
        <v>1</v>
      </c>
      <c r="P367" t="s">
        <v>8269</v>
      </c>
      <c r="Q367" s="10" t="s">
        <v>8315</v>
      </c>
      <c r="R367" t="s">
        <v>8316</v>
      </c>
      <c r="S367">
        <v>128</v>
      </c>
      <c r="T367">
        <v>90.74</v>
      </c>
    </row>
    <row r="368" spans="1:20" ht="188.5" x14ac:dyDescent="0.35">
      <c r="A368">
        <v>3468</v>
      </c>
      <c r="B368" s="3" t="s">
        <v>3467</v>
      </c>
      <c r="C368" s="3" t="s">
        <v>7578</v>
      </c>
      <c r="D368" s="6">
        <v>10000</v>
      </c>
      <c r="E368" s="8">
        <v>12178</v>
      </c>
      <c r="F368" t="s">
        <v>8218</v>
      </c>
      <c r="G368" t="s">
        <v>8223</v>
      </c>
      <c r="H368" t="s">
        <v>8245</v>
      </c>
      <c r="I368">
        <v>1474426800</v>
      </c>
      <c r="J368">
        <v>1471976529</v>
      </c>
      <c r="K368" s="14">
        <v>42605.765381944439</v>
      </c>
      <c r="L368" s="14">
        <v>42634.125</v>
      </c>
      <c r="M368" t="b">
        <v>0</v>
      </c>
      <c r="N368">
        <v>17</v>
      </c>
      <c r="O368" t="b">
        <v>1</v>
      </c>
      <c r="P368" t="s">
        <v>8269</v>
      </c>
      <c r="Q368" s="10" t="s">
        <v>8315</v>
      </c>
      <c r="R368" t="s">
        <v>8316</v>
      </c>
      <c r="S368">
        <v>122</v>
      </c>
      <c r="T368">
        <v>716.35</v>
      </c>
    </row>
    <row r="369" spans="1:20" ht="275.5" x14ac:dyDescent="0.35">
      <c r="A369">
        <v>3524</v>
      </c>
      <c r="B369" s="3" t="s">
        <v>3523</v>
      </c>
      <c r="C369" s="3" t="s">
        <v>7634</v>
      </c>
      <c r="D369" s="6">
        <v>10000</v>
      </c>
      <c r="E369" s="8">
        <v>10156</v>
      </c>
      <c r="F369" t="s">
        <v>8218</v>
      </c>
      <c r="G369" t="s">
        <v>8223</v>
      </c>
      <c r="H369" t="s">
        <v>8245</v>
      </c>
      <c r="I369">
        <v>1410580800</v>
      </c>
      <c r="J369">
        <v>1409336373</v>
      </c>
      <c r="K369" s="14">
        <v>41880.76357638889</v>
      </c>
      <c r="L369" s="14">
        <v>41895.166666666664</v>
      </c>
      <c r="M369" t="b">
        <v>0</v>
      </c>
      <c r="N369">
        <v>74</v>
      </c>
      <c r="O369" t="b">
        <v>1</v>
      </c>
      <c r="P369" t="s">
        <v>8269</v>
      </c>
      <c r="Q369" s="10" t="s">
        <v>8315</v>
      </c>
      <c r="R369" t="s">
        <v>8316</v>
      </c>
      <c r="S369">
        <v>102</v>
      </c>
      <c r="T369">
        <v>137.24</v>
      </c>
    </row>
    <row r="370" spans="1:20" ht="203" x14ac:dyDescent="0.35">
      <c r="A370">
        <v>3507</v>
      </c>
      <c r="B370" s="3" t="s">
        <v>3506</v>
      </c>
      <c r="C370" s="3" t="s">
        <v>7617</v>
      </c>
      <c r="D370" s="6">
        <v>10000</v>
      </c>
      <c r="E370" s="8">
        <v>10440</v>
      </c>
      <c r="F370" t="s">
        <v>8218</v>
      </c>
      <c r="G370" t="s">
        <v>8223</v>
      </c>
      <c r="H370" t="s">
        <v>8245</v>
      </c>
      <c r="I370">
        <v>1464732537</v>
      </c>
      <c r="J370">
        <v>1462140537</v>
      </c>
      <c r="K370" s="14">
        <v>42491.92288194444</v>
      </c>
      <c r="L370" s="14">
        <v>42521.92288194444</v>
      </c>
      <c r="M370" t="b">
        <v>0</v>
      </c>
      <c r="N370">
        <v>72</v>
      </c>
      <c r="O370" t="b">
        <v>1</v>
      </c>
      <c r="P370" t="s">
        <v>8269</v>
      </c>
      <c r="Q370" s="10" t="s">
        <v>8315</v>
      </c>
      <c r="R370" t="s">
        <v>8316</v>
      </c>
      <c r="S370">
        <v>104</v>
      </c>
      <c r="T370">
        <v>145</v>
      </c>
    </row>
    <row r="371" spans="1:20" ht="217.5" x14ac:dyDescent="0.35">
      <c r="A371">
        <v>3246</v>
      </c>
      <c r="B371" s="3" t="s">
        <v>3246</v>
      </c>
      <c r="C371" s="3" t="s">
        <v>7356</v>
      </c>
      <c r="D371" s="6">
        <v>10000</v>
      </c>
      <c r="E371" s="8">
        <v>11122</v>
      </c>
      <c r="F371" t="s">
        <v>8218</v>
      </c>
      <c r="G371" t="s">
        <v>8223</v>
      </c>
      <c r="H371" t="s">
        <v>8245</v>
      </c>
      <c r="I371">
        <v>1442030340</v>
      </c>
      <c r="J371">
        <v>1439551200</v>
      </c>
      <c r="K371" s="14">
        <v>42230.472222222219</v>
      </c>
      <c r="L371" s="14">
        <v>42259.165972222225</v>
      </c>
      <c r="M371" t="b">
        <v>1</v>
      </c>
      <c r="N371">
        <v>193</v>
      </c>
      <c r="O371" t="b">
        <v>1</v>
      </c>
      <c r="P371" t="s">
        <v>8269</v>
      </c>
      <c r="Q371" s="10" t="s">
        <v>8315</v>
      </c>
      <c r="R371" t="s">
        <v>8316</v>
      </c>
      <c r="S371">
        <v>111</v>
      </c>
      <c r="T371">
        <v>57.63</v>
      </c>
    </row>
    <row r="372" spans="1:20" ht="275.5" x14ac:dyDescent="0.35">
      <c r="A372">
        <v>3434</v>
      </c>
      <c r="B372" s="3" t="s">
        <v>3433</v>
      </c>
      <c r="C372" s="3" t="s">
        <v>7544</v>
      </c>
      <c r="D372" s="6">
        <v>10000</v>
      </c>
      <c r="E372" s="8">
        <v>10555</v>
      </c>
      <c r="F372" t="s">
        <v>8218</v>
      </c>
      <c r="G372" t="s">
        <v>8223</v>
      </c>
      <c r="H372" t="s">
        <v>8245</v>
      </c>
      <c r="I372">
        <v>1404983269</v>
      </c>
      <c r="J372">
        <v>1402391269</v>
      </c>
      <c r="K372" s="14">
        <v>41800.380428240744</v>
      </c>
      <c r="L372" s="14">
        <v>41830.380428240744</v>
      </c>
      <c r="M372" t="b">
        <v>0</v>
      </c>
      <c r="N372">
        <v>168</v>
      </c>
      <c r="O372" t="b">
        <v>1</v>
      </c>
      <c r="P372" t="s">
        <v>8269</v>
      </c>
      <c r="Q372" s="10" t="s">
        <v>8315</v>
      </c>
      <c r="R372" t="s">
        <v>8316</v>
      </c>
      <c r="S372">
        <v>106</v>
      </c>
      <c r="T372">
        <v>62.83</v>
      </c>
    </row>
    <row r="373" spans="1:20" ht="203" x14ac:dyDescent="0.35">
      <c r="A373">
        <v>3406</v>
      </c>
      <c r="B373" s="3" t="s">
        <v>3405</v>
      </c>
      <c r="C373" s="3" t="s">
        <v>7516</v>
      </c>
      <c r="D373" s="6">
        <v>10000</v>
      </c>
      <c r="E373" s="8">
        <v>10031</v>
      </c>
      <c r="F373" t="s">
        <v>8218</v>
      </c>
      <c r="G373" t="s">
        <v>8223</v>
      </c>
      <c r="H373" t="s">
        <v>8245</v>
      </c>
      <c r="I373">
        <v>1405511376</v>
      </c>
      <c r="J373">
        <v>1401623376</v>
      </c>
      <c r="K373" s="14">
        <v>41791.492777777778</v>
      </c>
      <c r="L373" s="14">
        <v>41836.492777777778</v>
      </c>
      <c r="M373" t="b">
        <v>0</v>
      </c>
      <c r="N373">
        <v>91</v>
      </c>
      <c r="O373" t="b">
        <v>1</v>
      </c>
      <c r="P373" t="s">
        <v>8269</v>
      </c>
      <c r="Q373" s="10" t="s">
        <v>8315</v>
      </c>
      <c r="R373" t="s">
        <v>8316</v>
      </c>
      <c r="S373">
        <v>100</v>
      </c>
      <c r="T373">
        <v>110.23</v>
      </c>
    </row>
    <row r="374" spans="1:20" ht="261" x14ac:dyDescent="0.35">
      <c r="A374">
        <v>532</v>
      </c>
      <c r="B374" s="3" t="s">
        <v>533</v>
      </c>
      <c r="C374" s="3" t="s">
        <v>4642</v>
      </c>
      <c r="D374" s="6">
        <v>10000</v>
      </c>
      <c r="E374" s="8">
        <v>12325</v>
      </c>
      <c r="F374" t="s">
        <v>8218</v>
      </c>
      <c r="G374" t="s">
        <v>8223</v>
      </c>
      <c r="H374" t="s">
        <v>8245</v>
      </c>
      <c r="I374">
        <v>1463098208</v>
      </c>
      <c r="J374">
        <v>1460506208</v>
      </c>
      <c r="K374" s="14">
        <v>42473.007037037038</v>
      </c>
      <c r="L374" s="14">
        <v>42503.007037037038</v>
      </c>
      <c r="M374" t="b">
        <v>0</v>
      </c>
      <c r="N374">
        <v>173</v>
      </c>
      <c r="O374" t="b">
        <v>1</v>
      </c>
      <c r="P374" t="s">
        <v>8269</v>
      </c>
      <c r="Q374" s="10" t="s">
        <v>8315</v>
      </c>
      <c r="R374" t="s">
        <v>8316</v>
      </c>
      <c r="S374">
        <v>123</v>
      </c>
      <c r="T374">
        <v>71.239999999999995</v>
      </c>
    </row>
    <row r="375" spans="1:20" ht="275.5" x14ac:dyDescent="0.35">
      <c r="A375">
        <v>3400</v>
      </c>
      <c r="B375" s="3" t="s">
        <v>3399</v>
      </c>
      <c r="C375" s="3" t="s">
        <v>7510</v>
      </c>
      <c r="D375" s="6">
        <v>10000</v>
      </c>
      <c r="E375" s="8">
        <v>10041</v>
      </c>
      <c r="F375" t="s">
        <v>8218</v>
      </c>
      <c r="G375" t="s">
        <v>8223</v>
      </c>
      <c r="H375" t="s">
        <v>8245</v>
      </c>
      <c r="I375">
        <v>1409266414</v>
      </c>
      <c r="J375">
        <v>1405378414</v>
      </c>
      <c r="K375" s="14">
        <v>41834.953865740739</v>
      </c>
      <c r="L375" s="14">
        <v>41879.953865740739</v>
      </c>
      <c r="M375" t="b">
        <v>0</v>
      </c>
      <c r="N375">
        <v>85</v>
      </c>
      <c r="O375" t="b">
        <v>1</v>
      </c>
      <c r="P375" t="s">
        <v>8269</v>
      </c>
      <c r="Q375" s="10" t="s">
        <v>8315</v>
      </c>
      <c r="R375" t="s">
        <v>8316</v>
      </c>
      <c r="S375">
        <v>100</v>
      </c>
      <c r="T375">
        <v>118.13</v>
      </c>
    </row>
    <row r="376" spans="1:20" ht="246.5" x14ac:dyDescent="0.35">
      <c r="A376">
        <v>3620</v>
      </c>
      <c r="B376" s="3" t="s">
        <v>3618</v>
      </c>
      <c r="C376" s="3" t="s">
        <v>7730</v>
      </c>
      <c r="D376" s="6">
        <v>10500</v>
      </c>
      <c r="E376" s="8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s="14">
        <v>42037.938206018516</v>
      </c>
      <c r="L376" s="14">
        <v>42068.166666666672</v>
      </c>
      <c r="M376" t="b">
        <v>0</v>
      </c>
      <c r="N376">
        <v>197</v>
      </c>
      <c r="O376" t="b">
        <v>1</v>
      </c>
      <c r="P376" t="s">
        <v>8269</v>
      </c>
      <c r="Q376" s="10" t="s">
        <v>8315</v>
      </c>
      <c r="R376" t="s">
        <v>8316</v>
      </c>
      <c r="S376">
        <v>105</v>
      </c>
      <c r="T376">
        <v>56.07</v>
      </c>
    </row>
    <row r="377" spans="1:20" ht="261" x14ac:dyDescent="0.35">
      <c r="A377">
        <v>3316</v>
      </c>
      <c r="B377" s="3" t="s">
        <v>3316</v>
      </c>
      <c r="C377" s="3" t="s">
        <v>7426</v>
      </c>
      <c r="D377" s="6">
        <v>11737</v>
      </c>
      <c r="E377" s="8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s="14">
        <v>41826.871238425927</v>
      </c>
      <c r="L377" s="14">
        <v>41859.57916666667</v>
      </c>
      <c r="M377" t="b">
        <v>0</v>
      </c>
      <c r="N377">
        <v>125</v>
      </c>
      <c r="O377" t="b">
        <v>1</v>
      </c>
      <c r="P377" t="s">
        <v>8269</v>
      </c>
      <c r="Q377" s="10" t="s">
        <v>8315</v>
      </c>
      <c r="R377" t="s">
        <v>8316</v>
      </c>
      <c r="S377">
        <v>100</v>
      </c>
      <c r="T377">
        <v>93.98</v>
      </c>
    </row>
    <row r="378" spans="1:20" ht="232" x14ac:dyDescent="0.35">
      <c r="A378">
        <v>525</v>
      </c>
      <c r="B378" s="3" t="s">
        <v>526</v>
      </c>
      <c r="C378" s="3" t="s">
        <v>4635</v>
      </c>
      <c r="D378" s="6">
        <v>12000</v>
      </c>
      <c r="E378" s="8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s="14">
        <v>41850.400937500002</v>
      </c>
      <c r="L378" s="14">
        <v>41895.400937500002</v>
      </c>
      <c r="M378" t="b">
        <v>0</v>
      </c>
      <c r="N378">
        <v>12</v>
      </c>
      <c r="O378" t="b">
        <v>1</v>
      </c>
      <c r="P378" t="s">
        <v>8269</v>
      </c>
      <c r="Q378" s="10" t="s">
        <v>8315</v>
      </c>
      <c r="R378" t="s">
        <v>8316</v>
      </c>
      <c r="S378">
        <v>100</v>
      </c>
      <c r="T378">
        <v>1000</v>
      </c>
    </row>
    <row r="379" spans="1:20" ht="188.5" x14ac:dyDescent="0.35">
      <c r="A379">
        <v>3677</v>
      </c>
      <c r="B379" s="3" t="s">
        <v>3674</v>
      </c>
      <c r="C379" s="3" t="s">
        <v>7787</v>
      </c>
      <c r="D379" s="6">
        <v>12000</v>
      </c>
      <c r="E379" s="8">
        <v>12348.5</v>
      </c>
      <c r="F379" t="s">
        <v>8218</v>
      </c>
      <c r="G379" t="s">
        <v>8223</v>
      </c>
      <c r="H379" t="s">
        <v>8245</v>
      </c>
      <c r="I379">
        <v>1404359940</v>
      </c>
      <c r="J379">
        <v>1402580818</v>
      </c>
      <c r="K379" s="14">
        <v>41802.574282407404</v>
      </c>
      <c r="L379" s="14">
        <v>41823.165972222225</v>
      </c>
      <c r="M379" t="b">
        <v>0</v>
      </c>
      <c r="N379">
        <v>199</v>
      </c>
      <c r="O379" t="b">
        <v>1</v>
      </c>
      <c r="P379" t="s">
        <v>8269</v>
      </c>
      <c r="Q379" s="10" t="s">
        <v>8315</v>
      </c>
      <c r="R379" t="s">
        <v>8316</v>
      </c>
      <c r="S379">
        <v>103</v>
      </c>
      <c r="T379">
        <v>62.05</v>
      </c>
    </row>
    <row r="380" spans="1:20" ht="116" x14ac:dyDescent="0.35">
      <c r="A380">
        <v>3248</v>
      </c>
      <c r="B380" s="3" t="s">
        <v>3248</v>
      </c>
      <c r="C380" s="3" t="s">
        <v>7358</v>
      </c>
      <c r="D380" s="6">
        <v>12000</v>
      </c>
      <c r="E380" s="8">
        <v>12095</v>
      </c>
      <c r="F380" t="s">
        <v>8218</v>
      </c>
      <c r="G380" t="s">
        <v>8223</v>
      </c>
      <c r="H380" t="s">
        <v>8245</v>
      </c>
      <c r="I380">
        <v>1428178757</v>
      </c>
      <c r="J380">
        <v>1425590357</v>
      </c>
      <c r="K380" s="14">
        <v>42068.888391203705</v>
      </c>
      <c r="L380" s="14">
        <v>42098.846724537041</v>
      </c>
      <c r="M380" t="b">
        <v>1</v>
      </c>
      <c r="N380">
        <v>200</v>
      </c>
      <c r="O380" t="b">
        <v>1</v>
      </c>
      <c r="P380" t="s">
        <v>8269</v>
      </c>
      <c r="Q380" s="10" t="s">
        <v>8315</v>
      </c>
      <c r="R380" t="s">
        <v>8316</v>
      </c>
      <c r="S380">
        <v>101</v>
      </c>
      <c r="T380">
        <v>60.48</v>
      </c>
    </row>
    <row r="381" spans="1:20" ht="145" x14ac:dyDescent="0.35">
      <c r="A381">
        <v>3262</v>
      </c>
      <c r="B381" s="3" t="s">
        <v>3262</v>
      </c>
      <c r="C381" s="3" t="s">
        <v>7372</v>
      </c>
      <c r="D381" s="6">
        <v>12200</v>
      </c>
      <c r="E381" s="8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s="14">
        <v>41964.315532407403</v>
      </c>
      <c r="L381" s="14">
        <v>41995.166666666672</v>
      </c>
      <c r="M381" t="b">
        <v>1</v>
      </c>
      <c r="N381">
        <v>134</v>
      </c>
      <c r="O381" t="b">
        <v>1</v>
      </c>
      <c r="P381" t="s">
        <v>8269</v>
      </c>
      <c r="Q381" s="10" t="s">
        <v>8315</v>
      </c>
      <c r="R381" t="s">
        <v>8316</v>
      </c>
      <c r="S381">
        <v>103</v>
      </c>
      <c r="T381">
        <v>93.81</v>
      </c>
    </row>
    <row r="382" spans="1:20" ht="246.5" x14ac:dyDescent="0.35">
      <c r="A382">
        <v>3163</v>
      </c>
      <c r="B382" s="3" t="s">
        <v>3163</v>
      </c>
      <c r="C382" s="3" t="s">
        <v>7273</v>
      </c>
      <c r="D382" s="6">
        <v>13000</v>
      </c>
      <c r="E382" s="8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s="14">
        <v>41775.753761574073</v>
      </c>
      <c r="L382" s="14">
        <v>41805.753761574073</v>
      </c>
      <c r="M382" t="b">
        <v>1</v>
      </c>
      <c r="N382">
        <v>72</v>
      </c>
      <c r="O382" t="b">
        <v>1</v>
      </c>
      <c r="P382" t="s">
        <v>8269</v>
      </c>
      <c r="Q382" s="10" t="s">
        <v>8315</v>
      </c>
      <c r="R382" t="s">
        <v>8316</v>
      </c>
      <c r="S382">
        <v>111</v>
      </c>
      <c r="T382">
        <v>200.69</v>
      </c>
    </row>
    <row r="383" spans="1:20" ht="261" x14ac:dyDescent="0.35">
      <c r="A383">
        <v>3411</v>
      </c>
      <c r="B383" s="3" t="s">
        <v>3410</v>
      </c>
      <c r="C383" s="3" t="s">
        <v>7521</v>
      </c>
      <c r="D383" s="6">
        <v>15000</v>
      </c>
      <c r="E383" s="8">
        <v>15535</v>
      </c>
      <c r="F383" t="s">
        <v>8218</v>
      </c>
      <c r="G383" t="s">
        <v>8223</v>
      </c>
      <c r="H383" t="s">
        <v>8245</v>
      </c>
      <c r="I383">
        <v>1444264372</v>
      </c>
      <c r="J383">
        <v>1442536372</v>
      </c>
      <c r="K383" s="14">
        <v>42265.022824074069</v>
      </c>
      <c r="L383" s="14">
        <v>42285.022824074069</v>
      </c>
      <c r="M383" t="b">
        <v>0</v>
      </c>
      <c r="N383">
        <v>78</v>
      </c>
      <c r="O383" t="b">
        <v>1</v>
      </c>
      <c r="P383" t="s">
        <v>8269</v>
      </c>
      <c r="Q383" s="10" t="s">
        <v>8315</v>
      </c>
      <c r="R383" t="s">
        <v>8316</v>
      </c>
      <c r="S383">
        <v>104</v>
      </c>
      <c r="T383">
        <v>199.17</v>
      </c>
    </row>
    <row r="384" spans="1:20" ht="116" x14ac:dyDescent="0.35">
      <c r="A384">
        <v>3220</v>
      </c>
      <c r="B384" s="3" t="s">
        <v>3220</v>
      </c>
      <c r="C384" s="3" t="s">
        <v>7330</v>
      </c>
      <c r="D384" s="6">
        <v>15000</v>
      </c>
      <c r="E384" s="8">
        <v>15126</v>
      </c>
      <c r="F384" t="s">
        <v>8218</v>
      </c>
      <c r="G384" t="s">
        <v>8223</v>
      </c>
      <c r="H384" t="s">
        <v>8245</v>
      </c>
      <c r="I384">
        <v>1489352400</v>
      </c>
      <c r="J384">
        <v>1486411204</v>
      </c>
      <c r="K384" s="14">
        <v>42772.833379629628</v>
      </c>
      <c r="L384" s="14">
        <v>42806.875</v>
      </c>
      <c r="M384" t="b">
        <v>1</v>
      </c>
      <c r="N384">
        <v>59</v>
      </c>
      <c r="O384" t="b">
        <v>1</v>
      </c>
      <c r="P384" t="s">
        <v>8269</v>
      </c>
      <c r="Q384" s="10" t="s">
        <v>8315</v>
      </c>
      <c r="R384" t="s">
        <v>8316</v>
      </c>
      <c r="S384">
        <v>101</v>
      </c>
      <c r="T384">
        <v>256.37</v>
      </c>
    </row>
    <row r="385" spans="1:20" ht="275.5" x14ac:dyDescent="0.35">
      <c r="A385">
        <v>3235</v>
      </c>
      <c r="B385" s="3" t="s">
        <v>3235</v>
      </c>
      <c r="C385" s="3" t="s">
        <v>7345</v>
      </c>
      <c r="D385" s="6">
        <v>15000</v>
      </c>
      <c r="E385" s="8">
        <v>15481</v>
      </c>
      <c r="F385" t="s">
        <v>8218</v>
      </c>
      <c r="G385" t="s">
        <v>8223</v>
      </c>
      <c r="H385" t="s">
        <v>8245</v>
      </c>
      <c r="I385">
        <v>1467361251</v>
      </c>
      <c r="J385">
        <v>1464769251</v>
      </c>
      <c r="K385" s="14">
        <v>42522.347812499997</v>
      </c>
      <c r="L385" s="14">
        <v>42552.347812499997</v>
      </c>
      <c r="M385" t="b">
        <v>1</v>
      </c>
      <c r="N385">
        <v>181</v>
      </c>
      <c r="O385" t="b">
        <v>1</v>
      </c>
      <c r="P385" t="s">
        <v>8269</v>
      </c>
      <c r="Q385" s="10" t="s">
        <v>8315</v>
      </c>
      <c r="R385" t="s">
        <v>8316</v>
      </c>
      <c r="S385">
        <v>103</v>
      </c>
      <c r="T385">
        <v>85.53</v>
      </c>
    </row>
    <row r="386" spans="1:20" ht="232" x14ac:dyDescent="0.35">
      <c r="A386">
        <v>3304</v>
      </c>
      <c r="B386" s="3" t="s">
        <v>3304</v>
      </c>
      <c r="C386" s="3" t="s">
        <v>7414</v>
      </c>
      <c r="D386" s="6">
        <v>15000</v>
      </c>
      <c r="E386" s="8">
        <v>15677.5</v>
      </c>
      <c r="F386" t="s">
        <v>8218</v>
      </c>
      <c r="G386" t="s">
        <v>8223</v>
      </c>
      <c r="H386" t="s">
        <v>8245</v>
      </c>
      <c r="I386">
        <v>1482418752</v>
      </c>
      <c r="J386">
        <v>1479826752</v>
      </c>
      <c r="K386" s="14">
        <v>42696.624444444446</v>
      </c>
      <c r="L386" s="14">
        <v>42726.624444444446</v>
      </c>
      <c r="M386" t="b">
        <v>0</v>
      </c>
      <c r="N386">
        <v>175</v>
      </c>
      <c r="O386" t="b">
        <v>1</v>
      </c>
      <c r="P386" t="s">
        <v>8269</v>
      </c>
      <c r="Q386" s="10" t="s">
        <v>8315</v>
      </c>
      <c r="R386" t="s">
        <v>8316</v>
      </c>
      <c r="S386">
        <v>105</v>
      </c>
      <c r="T386">
        <v>89.59</v>
      </c>
    </row>
    <row r="387" spans="1:20" ht="232" x14ac:dyDescent="0.35">
      <c r="A387">
        <v>3402</v>
      </c>
      <c r="B387" s="3" t="s">
        <v>3401</v>
      </c>
      <c r="C387" s="3" t="s">
        <v>7512</v>
      </c>
      <c r="D387" s="6">
        <v>15000</v>
      </c>
      <c r="E387" s="8">
        <v>16465</v>
      </c>
      <c r="F387" t="s">
        <v>8218</v>
      </c>
      <c r="G387" t="s">
        <v>8223</v>
      </c>
      <c r="H387" t="s">
        <v>8245</v>
      </c>
      <c r="I387">
        <v>1447295460</v>
      </c>
      <c r="J387">
        <v>1444747843</v>
      </c>
      <c r="K387" s="14">
        <v>42290.61855324074</v>
      </c>
      <c r="L387" s="14">
        <v>42320.104861111111</v>
      </c>
      <c r="M387" t="b">
        <v>0</v>
      </c>
      <c r="N387">
        <v>165</v>
      </c>
      <c r="O387" t="b">
        <v>1</v>
      </c>
      <c r="P387" t="s">
        <v>8269</v>
      </c>
      <c r="Q387" s="10" t="s">
        <v>8315</v>
      </c>
      <c r="R387" t="s">
        <v>8316</v>
      </c>
      <c r="S387">
        <v>110</v>
      </c>
      <c r="T387">
        <v>99.79</v>
      </c>
    </row>
    <row r="388" spans="1:20" ht="290" x14ac:dyDescent="0.35">
      <c r="A388">
        <v>3187</v>
      </c>
      <c r="B388" s="3" t="s">
        <v>3187</v>
      </c>
      <c r="C388" s="3" t="s">
        <v>7297</v>
      </c>
      <c r="D388" s="6">
        <v>15000</v>
      </c>
      <c r="E388" s="8">
        <v>17444</v>
      </c>
      <c r="F388" t="s">
        <v>8218</v>
      </c>
      <c r="G388" t="s">
        <v>8223</v>
      </c>
      <c r="H388" t="s">
        <v>8245</v>
      </c>
      <c r="I388">
        <v>1407167973</v>
      </c>
      <c r="J388">
        <v>1405439973</v>
      </c>
      <c r="K388" s="14">
        <v>41835.666354166664</v>
      </c>
      <c r="L388" s="14">
        <v>41855.666354166664</v>
      </c>
      <c r="M388" t="b">
        <v>1</v>
      </c>
      <c r="N388">
        <v>244</v>
      </c>
      <c r="O388" t="b">
        <v>1</v>
      </c>
      <c r="P388" t="s">
        <v>8269</v>
      </c>
      <c r="Q388" s="10" t="s">
        <v>8315</v>
      </c>
      <c r="R388" t="s">
        <v>8316</v>
      </c>
      <c r="S388">
        <v>116</v>
      </c>
      <c r="T388">
        <v>71.489999999999995</v>
      </c>
    </row>
    <row r="389" spans="1:20" ht="246.5" x14ac:dyDescent="0.35">
      <c r="A389">
        <v>3267</v>
      </c>
      <c r="B389" s="3" t="s">
        <v>3267</v>
      </c>
      <c r="C389" s="3" t="s">
        <v>7377</v>
      </c>
      <c r="D389" s="6">
        <v>15000</v>
      </c>
      <c r="E389" s="8">
        <v>15315</v>
      </c>
      <c r="F389" t="s">
        <v>8218</v>
      </c>
      <c r="G389" t="s">
        <v>8223</v>
      </c>
      <c r="H389" t="s">
        <v>8245</v>
      </c>
      <c r="I389">
        <v>1437156660</v>
      </c>
      <c r="J389">
        <v>1434564660</v>
      </c>
      <c r="K389" s="14">
        <v>42172.757638888885</v>
      </c>
      <c r="L389" s="14">
        <v>42202.757638888885</v>
      </c>
      <c r="M389" t="b">
        <v>1</v>
      </c>
      <c r="N389">
        <v>288</v>
      </c>
      <c r="O389" t="b">
        <v>1</v>
      </c>
      <c r="P389" t="s">
        <v>8269</v>
      </c>
      <c r="Q389" s="10" t="s">
        <v>8315</v>
      </c>
      <c r="R389" t="s">
        <v>8316</v>
      </c>
      <c r="S389">
        <v>102</v>
      </c>
      <c r="T389">
        <v>53.18</v>
      </c>
    </row>
    <row r="390" spans="1:20" ht="275.5" x14ac:dyDescent="0.35">
      <c r="A390">
        <v>3286</v>
      </c>
      <c r="B390" s="3" t="s">
        <v>3286</v>
      </c>
      <c r="C390" s="3" t="s">
        <v>7396</v>
      </c>
      <c r="D390" s="6">
        <v>15000</v>
      </c>
      <c r="E390" s="8">
        <v>15265</v>
      </c>
      <c r="F390" t="s">
        <v>8218</v>
      </c>
      <c r="G390" t="s">
        <v>8223</v>
      </c>
      <c r="H390" t="s">
        <v>8245</v>
      </c>
      <c r="I390">
        <v>1471291782</v>
      </c>
      <c r="J390">
        <v>1468699782</v>
      </c>
      <c r="K390" s="14">
        <v>42567.840069444443</v>
      </c>
      <c r="L390" s="14">
        <v>42597.840069444443</v>
      </c>
      <c r="M390" t="b">
        <v>0</v>
      </c>
      <c r="N390">
        <v>122</v>
      </c>
      <c r="O390" t="b">
        <v>1</v>
      </c>
      <c r="P390" t="s">
        <v>8269</v>
      </c>
      <c r="Q390" s="10" t="s">
        <v>8315</v>
      </c>
      <c r="R390" t="s">
        <v>8316</v>
      </c>
      <c r="S390">
        <v>102</v>
      </c>
      <c r="T390">
        <v>125.12</v>
      </c>
    </row>
    <row r="391" spans="1:20" ht="188.5" x14ac:dyDescent="0.35">
      <c r="A391">
        <v>3338</v>
      </c>
      <c r="B391" s="3" t="s">
        <v>3338</v>
      </c>
      <c r="C391" s="3" t="s">
        <v>7448</v>
      </c>
      <c r="D391" s="6">
        <v>15000</v>
      </c>
      <c r="E391" s="8">
        <v>15327</v>
      </c>
      <c r="F391" t="s">
        <v>8218</v>
      </c>
      <c r="G391" t="s">
        <v>8223</v>
      </c>
      <c r="H391" t="s">
        <v>8245</v>
      </c>
      <c r="I391">
        <v>1487944080</v>
      </c>
      <c r="J391">
        <v>1486129680</v>
      </c>
      <c r="K391" s="14">
        <v>42769.574999999997</v>
      </c>
      <c r="L391" s="14">
        <v>42790.574999999997</v>
      </c>
      <c r="M391" t="b">
        <v>0</v>
      </c>
      <c r="N391">
        <v>112</v>
      </c>
      <c r="O391" t="b">
        <v>1</v>
      </c>
      <c r="P391" t="s">
        <v>8269</v>
      </c>
      <c r="Q391" s="10" t="s">
        <v>8315</v>
      </c>
      <c r="R391" t="s">
        <v>8316</v>
      </c>
      <c r="S391">
        <v>102</v>
      </c>
      <c r="T391">
        <v>136.85</v>
      </c>
    </row>
    <row r="392" spans="1:20" ht="275.5" x14ac:dyDescent="0.35">
      <c r="A392">
        <v>1293</v>
      </c>
      <c r="B392" s="3" t="s">
        <v>1294</v>
      </c>
      <c r="C392" s="3" t="s">
        <v>5403</v>
      </c>
      <c r="D392" s="6">
        <v>15000</v>
      </c>
      <c r="E392" s="8">
        <v>15335</v>
      </c>
      <c r="F392" t="s">
        <v>8218</v>
      </c>
      <c r="G392" t="s">
        <v>8223</v>
      </c>
      <c r="H392" t="s">
        <v>8245</v>
      </c>
      <c r="I392">
        <v>1447523371</v>
      </c>
      <c r="J392">
        <v>1444927771</v>
      </c>
      <c r="K392" s="14">
        <v>42292.701053240744</v>
      </c>
      <c r="L392" s="14">
        <v>42322.742719907401</v>
      </c>
      <c r="M392" t="b">
        <v>0</v>
      </c>
      <c r="N392">
        <v>120</v>
      </c>
      <c r="O392" t="b">
        <v>1</v>
      </c>
      <c r="P392" t="s">
        <v>8269</v>
      </c>
      <c r="Q392" s="10" t="s">
        <v>8315</v>
      </c>
      <c r="R392" t="s">
        <v>8316</v>
      </c>
      <c r="S392">
        <v>102</v>
      </c>
      <c r="T392">
        <v>127.79</v>
      </c>
    </row>
    <row r="393" spans="1:20" ht="246.5" x14ac:dyDescent="0.35">
      <c r="A393">
        <v>3274</v>
      </c>
      <c r="B393" s="3" t="s">
        <v>3274</v>
      </c>
      <c r="C393" s="3" t="s">
        <v>7384</v>
      </c>
      <c r="D393" s="6">
        <v>15500</v>
      </c>
      <c r="E393" s="8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s="14">
        <v>42400.704537037032</v>
      </c>
      <c r="L393" s="14">
        <v>42444.875</v>
      </c>
      <c r="M393" t="b">
        <v>1</v>
      </c>
      <c r="N393">
        <v>286</v>
      </c>
      <c r="O393" t="b">
        <v>1</v>
      </c>
      <c r="P393" t="s">
        <v>8269</v>
      </c>
      <c r="Q393" s="10" t="s">
        <v>8315</v>
      </c>
      <c r="R393" t="s">
        <v>8316</v>
      </c>
      <c r="S393">
        <v>101</v>
      </c>
      <c r="T393">
        <v>54.91</v>
      </c>
    </row>
    <row r="394" spans="1:20" ht="116" x14ac:dyDescent="0.35">
      <c r="A394">
        <v>3253</v>
      </c>
      <c r="B394" s="3" t="s">
        <v>3253</v>
      </c>
      <c r="C394" s="3" t="s">
        <v>7363</v>
      </c>
      <c r="D394" s="6">
        <v>20000</v>
      </c>
      <c r="E394" s="8">
        <v>20365</v>
      </c>
      <c r="F394" t="s">
        <v>8218</v>
      </c>
      <c r="G394" t="s">
        <v>8223</v>
      </c>
      <c r="H394" t="s">
        <v>8245</v>
      </c>
      <c r="I394">
        <v>1473306300</v>
      </c>
      <c r="J394">
        <v>1471701028</v>
      </c>
      <c r="K394" s="14">
        <v>42602.576712962968</v>
      </c>
      <c r="L394" s="14">
        <v>42621.15625</v>
      </c>
      <c r="M394" t="b">
        <v>1</v>
      </c>
      <c r="N394">
        <v>115</v>
      </c>
      <c r="O394" t="b">
        <v>1</v>
      </c>
      <c r="P394" t="s">
        <v>8269</v>
      </c>
      <c r="Q394" s="10" t="s">
        <v>8315</v>
      </c>
      <c r="R394" t="s">
        <v>8316</v>
      </c>
      <c r="S394">
        <v>102</v>
      </c>
      <c r="T394">
        <v>177.09</v>
      </c>
    </row>
    <row r="395" spans="1:20" ht="188.5" x14ac:dyDescent="0.35">
      <c r="A395">
        <v>3219</v>
      </c>
      <c r="B395" s="3" t="s">
        <v>3219</v>
      </c>
      <c r="C395" s="3" t="s">
        <v>7329</v>
      </c>
      <c r="D395" s="6">
        <v>20000</v>
      </c>
      <c r="E395" s="8">
        <v>20022</v>
      </c>
      <c r="F395" t="s">
        <v>8218</v>
      </c>
      <c r="G395" t="s">
        <v>8223</v>
      </c>
      <c r="H395" t="s">
        <v>8245</v>
      </c>
      <c r="I395">
        <v>1427063747</v>
      </c>
      <c r="J395">
        <v>1424043347</v>
      </c>
      <c r="K395" s="14">
        <v>42050.983182870375</v>
      </c>
      <c r="L395" s="14">
        <v>42085.941516203704</v>
      </c>
      <c r="M395" t="b">
        <v>1</v>
      </c>
      <c r="N395">
        <v>119</v>
      </c>
      <c r="O395" t="b">
        <v>1</v>
      </c>
      <c r="P395" t="s">
        <v>8269</v>
      </c>
      <c r="Q395" s="10" t="s">
        <v>8315</v>
      </c>
      <c r="R395" t="s">
        <v>8316</v>
      </c>
      <c r="S395">
        <v>100</v>
      </c>
      <c r="T395">
        <v>168.25</v>
      </c>
    </row>
    <row r="396" spans="1:20" ht="246.5" x14ac:dyDescent="0.35">
      <c r="A396">
        <v>3236</v>
      </c>
      <c r="B396" s="3" t="s">
        <v>3236</v>
      </c>
      <c r="C396" s="3" t="s">
        <v>7346</v>
      </c>
      <c r="D396" s="6">
        <v>20000</v>
      </c>
      <c r="E396" s="8">
        <v>20120</v>
      </c>
      <c r="F396" t="s">
        <v>8218</v>
      </c>
      <c r="G396" t="s">
        <v>8223</v>
      </c>
      <c r="H396" t="s">
        <v>8245</v>
      </c>
      <c r="I396">
        <v>1482962433</v>
      </c>
      <c r="J396">
        <v>1480370433</v>
      </c>
      <c r="K396" s="14">
        <v>42702.917048611111</v>
      </c>
      <c r="L396" s="14">
        <v>42732.917048611111</v>
      </c>
      <c r="M396" t="b">
        <v>0</v>
      </c>
      <c r="N396">
        <v>110</v>
      </c>
      <c r="O396" t="b">
        <v>1</v>
      </c>
      <c r="P396" t="s">
        <v>8269</v>
      </c>
      <c r="Q396" s="10" t="s">
        <v>8315</v>
      </c>
      <c r="R396" t="s">
        <v>8316</v>
      </c>
      <c r="S396">
        <v>101</v>
      </c>
      <c r="T396">
        <v>182.91</v>
      </c>
    </row>
    <row r="397" spans="1:20" ht="232" x14ac:dyDescent="0.35">
      <c r="A397">
        <v>3147</v>
      </c>
      <c r="B397" s="3" t="s">
        <v>3147</v>
      </c>
      <c r="C397" s="3" t="s">
        <v>7257</v>
      </c>
      <c r="D397" s="6">
        <v>20000</v>
      </c>
      <c r="E397" s="8">
        <v>23505</v>
      </c>
      <c r="F397" t="s">
        <v>8218</v>
      </c>
      <c r="G397" t="s">
        <v>8223</v>
      </c>
      <c r="H397" t="s">
        <v>8245</v>
      </c>
      <c r="I397">
        <v>1415319355</v>
      </c>
      <c r="J397">
        <v>1411859755</v>
      </c>
      <c r="K397" s="14">
        <v>41909.969386574077</v>
      </c>
      <c r="L397" s="14">
        <v>41950.011053240742</v>
      </c>
      <c r="M397" t="b">
        <v>1</v>
      </c>
      <c r="N397">
        <v>213</v>
      </c>
      <c r="O397" t="b">
        <v>1</v>
      </c>
      <c r="P397" t="s">
        <v>8269</v>
      </c>
      <c r="Q397" s="10" t="s">
        <v>8315</v>
      </c>
      <c r="R397" t="s">
        <v>8316</v>
      </c>
      <c r="S397">
        <v>118</v>
      </c>
      <c r="T397">
        <v>110.35</v>
      </c>
    </row>
    <row r="398" spans="1:20" ht="261" x14ac:dyDescent="0.35">
      <c r="A398">
        <v>1297</v>
      </c>
      <c r="B398" s="3" t="s">
        <v>1298</v>
      </c>
      <c r="C398" s="3" t="s">
        <v>5407</v>
      </c>
      <c r="D398" s="6">
        <v>20000</v>
      </c>
      <c r="E398" s="8">
        <v>21905</v>
      </c>
      <c r="F398" t="s">
        <v>8218</v>
      </c>
      <c r="G398" t="s">
        <v>8223</v>
      </c>
      <c r="H398" t="s">
        <v>8245</v>
      </c>
      <c r="I398">
        <v>1462125358</v>
      </c>
      <c r="J398">
        <v>1459533358</v>
      </c>
      <c r="K398" s="14">
        <v>42461.747199074074</v>
      </c>
      <c r="L398" s="14">
        <v>42491.747199074074</v>
      </c>
      <c r="M398" t="b">
        <v>0</v>
      </c>
      <c r="N398">
        <v>238</v>
      </c>
      <c r="O398" t="b">
        <v>1</v>
      </c>
      <c r="P398" t="s">
        <v>8269</v>
      </c>
      <c r="Q398" s="10" t="s">
        <v>8315</v>
      </c>
      <c r="R398" t="s">
        <v>8316</v>
      </c>
      <c r="S398">
        <v>110</v>
      </c>
      <c r="T398">
        <v>92.04</v>
      </c>
    </row>
    <row r="399" spans="1:20" ht="232" x14ac:dyDescent="0.35">
      <c r="A399">
        <v>3229</v>
      </c>
      <c r="B399" s="3" t="s">
        <v>3229</v>
      </c>
      <c r="C399" s="3" t="s">
        <v>7339</v>
      </c>
      <c r="D399" s="6">
        <v>20000</v>
      </c>
      <c r="E399" s="8">
        <v>21573</v>
      </c>
      <c r="F399" t="s">
        <v>8218</v>
      </c>
      <c r="G399" t="s">
        <v>8223</v>
      </c>
      <c r="H399" t="s">
        <v>8245</v>
      </c>
      <c r="I399">
        <v>1416470398</v>
      </c>
      <c r="J399">
        <v>1413874798</v>
      </c>
      <c r="K399" s="14">
        <v>41933.291643518518</v>
      </c>
      <c r="L399" s="14">
        <v>41963.333310185189</v>
      </c>
      <c r="M399" t="b">
        <v>1</v>
      </c>
      <c r="N399">
        <v>202</v>
      </c>
      <c r="O399" t="b">
        <v>1</v>
      </c>
      <c r="P399" t="s">
        <v>8269</v>
      </c>
      <c r="Q399" s="10" t="s">
        <v>8315</v>
      </c>
      <c r="R399" t="s">
        <v>8316</v>
      </c>
      <c r="S399">
        <v>108</v>
      </c>
      <c r="T399">
        <v>106.8</v>
      </c>
    </row>
    <row r="400" spans="1:20" ht="246.5" x14ac:dyDescent="0.35">
      <c r="A400">
        <v>3245</v>
      </c>
      <c r="B400" s="3" t="s">
        <v>3245</v>
      </c>
      <c r="C400" s="3" t="s">
        <v>7355</v>
      </c>
      <c r="D400" s="6">
        <v>21000</v>
      </c>
      <c r="E400" s="8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s="14">
        <v>42135.60020833333</v>
      </c>
      <c r="L400" s="14">
        <v>42167.083333333328</v>
      </c>
      <c r="M400" t="b">
        <v>0</v>
      </c>
      <c r="N400">
        <v>270</v>
      </c>
      <c r="O400" t="b">
        <v>1</v>
      </c>
      <c r="P400" t="s">
        <v>8269</v>
      </c>
      <c r="Q400" s="10" t="s">
        <v>8315</v>
      </c>
      <c r="R400" t="s">
        <v>8316</v>
      </c>
      <c r="S400">
        <v>104</v>
      </c>
      <c r="T400">
        <v>81.13</v>
      </c>
    </row>
    <row r="401" spans="1:20" ht="261" x14ac:dyDescent="0.35">
      <c r="A401">
        <v>3259</v>
      </c>
      <c r="B401" s="3" t="s">
        <v>3259</v>
      </c>
      <c r="C401" s="3" t="s">
        <v>7369</v>
      </c>
      <c r="D401" s="6">
        <v>23000</v>
      </c>
      <c r="E401" s="8">
        <v>24418.6</v>
      </c>
      <c r="F401" t="s">
        <v>8218</v>
      </c>
      <c r="G401" t="s">
        <v>8223</v>
      </c>
      <c r="H401" t="s">
        <v>8245</v>
      </c>
      <c r="I401">
        <v>1475294340</v>
      </c>
      <c r="J401">
        <v>1472753745</v>
      </c>
      <c r="K401" s="14">
        <v>42614.760937500003</v>
      </c>
      <c r="L401" s="14">
        <v>42644.165972222225</v>
      </c>
      <c r="M401" t="b">
        <v>1</v>
      </c>
      <c r="N401">
        <v>97</v>
      </c>
      <c r="O401" t="b">
        <v>1</v>
      </c>
      <c r="P401" t="s">
        <v>8269</v>
      </c>
      <c r="Q401" s="10" t="s">
        <v>8315</v>
      </c>
      <c r="R401" t="s">
        <v>8316</v>
      </c>
      <c r="S401">
        <v>106</v>
      </c>
      <c r="T401">
        <v>251.74</v>
      </c>
    </row>
    <row r="402" spans="1:20" ht="261" x14ac:dyDescent="0.35">
      <c r="A402">
        <v>3211</v>
      </c>
      <c r="B402" s="3" t="s">
        <v>3211</v>
      </c>
      <c r="C402" s="3" t="s">
        <v>7321</v>
      </c>
      <c r="D402" s="6">
        <v>23000</v>
      </c>
      <c r="E402" s="8">
        <v>27541</v>
      </c>
      <c r="F402" t="s">
        <v>8218</v>
      </c>
      <c r="G402" t="s">
        <v>8223</v>
      </c>
      <c r="H402" t="s">
        <v>8245</v>
      </c>
      <c r="I402">
        <v>1408068000</v>
      </c>
      <c r="J402">
        <v>1405346680</v>
      </c>
      <c r="K402" s="14">
        <v>41834.586574074077</v>
      </c>
      <c r="L402" s="14">
        <v>41866.083333333336</v>
      </c>
      <c r="M402" t="b">
        <v>1</v>
      </c>
      <c r="N402">
        <v>322</v>
      </c>
      <c r="O402" t="b">
        <v>1</v>
      </c>
      <c r="P402" t="s">
        <v>8269</v>
      </c>
      <c r="Q402" s="10" t="s">
        <v>8315</v>
      </c>
      <c r="R402" t="s">
        <v>8316</v>
      </c>
      <c r="S402">
        <v>120</v>
      </c>
      <c r="T402">
        <v>85.53</v>
      </c>
    </row>
    <row r="403" spans="1:20" ht="261" x14ac:dyDescent="0.35">
      <c r="A403">
        <v>3250</v>
      </c>
      <c r="B403" s="3" t="s">
        <v>3250</v>
      </c>
      <c r="C403" s="3" t="s">
        <v>7360</v>
      </c>
      <c r="D403" s="6">
        <v>25000</v>
      </c>
      <c r="E403" s="8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s="14">
        <v>41918.742175925923</v>
      </c>
      <c r="L403" s="14">
        <v>41948.783842592595</v>
      </c>
      <c r="M403" t="b">
        <v>1</v>
      </c>
      <c r="N403">
        <v>213</v>
      </c>
      <c r="O403" t="b">
        <v>1</v>
      </c>
      <c r="P403" t="s">
        <v>8269</v>
      </c>
      <c r="Q403" s="10" t="s">
        <v>8315</v>
      </c>
      <c r="R403" t="s">
        <v>8316</v>
      </c>
      <c r="S403">
        <v>102</v>
      </c>
      <c r="T403">
        <v>119.19</v>
      </c>
    </row>
    <row r="404" spans="1:20" ht="261" x14ac:dyDescent="0.35">
      <c r="A404">
        <v>3224</v>
      </c>
      <c r="B404" s="3" t="s">
        <v>3224</v>
      </c>
      <c r="C404" s="3" t="s">
        <v>7334</v>
      </c>
      <c r="D404" s="6">
        <v>30000</v>
      </c>
      <c r="E404" s="8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s="14">
        <v>42697.850844907407</v>
      </c>
      <c r="L404" s="14">
        <v>42745.208333333328</v>
      </c>
      <c r="M404" t="b">
        <v>1</v>
      </c>
      <c r="N404">
        <v>216</v>
      </c>
      <c r="O404" t="b">
        <v>1</v>
      </c>
      <c r="P404" t="s">
        <v>8269</v>
      </c>
      <c r="Q404" s="10" t="s">
        <v>8315</v>
      </c>
      <c r="R404" t="s">
        <v>8316</v>
      </c>
      <c r="S404">
        <v>102</v>
      </c>
      <c r="T404">
        <v>141.71</v>
      </c>
    </row>
    <row r="405" spans="1:20" ht="275.5" x14ac:dyDescent="0.35">
      <c r="A405">
        <v>3425</v>
      </c>
      <c r="B405" s="3" t="s">
        <v>3424</v>
      </c>
      <c r="C405" s="3" t="s">
        <v>7535</v>
      </c>
      <c r="D405" s="6">
        <v>30000</v>
      </c>
      <c r="E405" s="8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s="14">
        <v>41884.617314814815</v>
      </c>
      <c r="L405" s="14">
        <v>41916.617314814815</v>
      </c>
      <c r="M405" t="b">
        <v>0</v>
      </c>
      <c r="N405">
        <v>104</v>
      </c>
      <c r="O405" t="b">
        <v>1</v>
      </c>
      <c r="P405" t="s">
        <v>8269</v>
      </c>
      <c r="Q405" s="10" t="s">
        <v>8315</v>
      </c>
      <c r="R405" t="s">
        <v>8316</v>
      </c>
      <c r="S405">
        <v>103</v>
      </c>
      <c r="T405">
        <v>297.02999999999997</v>
      </c>
    </row>
    <row r="406" spans="1:20" ht="261" x14ac:dyDescent="0.35">
      <c r="A406">
        <v>3282</v>
      </c>
      <c r="B406" s="3" t="s">
        <v>3282</v>
      </c>
      <c r="C406" s="3" t="s">
        <v>7392</v>
      </c>
      <c r="D406" s="6">
        <v>31000</v>
      </c>
      <c r="E406" s="8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s="14">
        <v>42445.19430555556</v>
      </c>
      <c r="L406" s="14">
        <v>42489.19430555556</v>
      </c>
      <c r="M406" t="b">
        <v>0</v>
      </c>
      <c r="N406">
        <v>237</v>
      </c>
      <c r="O406" t="b">
        <v>1</v>
      </c>
      <c r="P406" t="s">
        <v>8269</v>
      </c>
      <c r="Q406" s="10" t="s">
        <v>8315</v>
      </c>
      <c r="R406" t="s">
        <v>8316</v>
      </c>
      <c r="S406">
        <v>103</v>
      </c>
      <c r="T406">
        <v>134.26</v>
      </c>
    </row>
    <row r="407" spans="1:20" ht="159.5" x14ac:dyDescent="0.35">
      <c r="A407">
        <v>3237</v>
      </c>
      <c r="B407" s="3" t="s">
        <v>3237</v>
      </c>
      <c r="C407" s="3" t="s">
        <v>7347</v>
      </c>
      <c r="D407" s="6">
        <v>35000</v>
      </c>
      <c r="E407" s="8">
        <v>35275.64</v>
      </c>
      <c r="F407" t="s">
        <v>8218</v>
      </c>
      <c r="G407" t="s">
        <v>8223</v>
      </c>
      <c r="H407" t="s">
        <v>8245</v>
      </c>
      <c r="I407">
        <v>1443499140</v>
      </c>
      <c r="J407">
        <v>1441452184</v>
      </c>
      <c r="K407" s="14">
        <v>42252.474351851852</v>
      </c>
      <c r="L407" s="14">
        <v>42276.165972222225</v>
      </c>
      <c r="M407" t="b">
        <v>1</v>
      </c>
      <c r="N407">
        <v>269</v>
      </c>
      <c r="O407" t="b">
        <v>1</v>
      </c>
      <c r="P407" t="s">
        <v>8269</v>
      </c>
      <c r="Q407" s="10" t="s">
        <v>8315</v>
      </c>
      <c r="R407" t="s">
        <v>8316</v>
      </c>
      <c r="S407">
        <v>101</v>
      </c>
      <c r="T407">
        <v>131.13999999999999</v>
      </c>
    </row>
    <row r="408" spans="1:20" ht="261" x14ac:dyDescent="0.35">
      <c r="A408">
        <v>3215</v>
      </c>
      <c r="B408" s="3" t="s">
        <v>3215</v>
      </c>
      <c r="C408" s="3" t="s">
        <v>7325</v>
      </c>
      <c r="D408" s="6">
        <v>35000</v>
      </c>
      <c r="E408" s="8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s="14">
        <v>42219.665173611109</v>
      </c>
      <c r="L408" s="14">
        <v>42257.165972222225</v>
      </c>
      <c r="M408" t="b">
        <v>1</v>
      </c>
      <c r="N408">
        <v>134</v>
      </c>
      <c r="O408" t="b">
        <v>1</v>
      </c>
      <c r="P408" t="s">
        <v>8269</v>
      </c>
      <c r="Q408" s="10" t="s">
        <v>8315</v>
      </c>
      <c r="R408" t="s">
        <v>8316</v>
      </c>
      <c r="S408">
        <v>100</v>
      </c>
      <c r="T408">
        <v>262.11</v>
      </c>
    </row>
    <row r="409" spans="1:20" ht="232" x14ac:dyDescent="0.35">
      <c r="A409">
        <v>3547</v>
      </c>
      <c r="B409" s="3" t="s">
        <v>3546</v>
      </c>
      <c r="C409" s="3" t="s">
        <v>7657</v>
      </c>
      <c r="D409" s="6">
        <v>35000</v>
      </c>
      <c r="E409" s="8">
        <v>40043.25</v>
      </c>
      <c r="F409" t="s">
        <v>8218</v>
      </c>
      <c r="G409" t="s">
        <v>8223</v>
      </c>
      <c r="H409" t="s">
        <v>8245</v>
      </c>
      <c r="I409">
        <v>1463198340</v>
      </c>
      <c r="J409">
        <v>1461117201</v>
      </c>
      <c r="K409" s="14">
        <v>42480.078715277778</v>
      </c>
      <c r="L409" s="14">
        <v>42504.165972222225</v>
      </c>
      <c r="M409" t="b">
        <v>0</v>
      </c>
      <c r="N409">
        <v>336</v>
      </c>
      <c r="O409" t="b">
        <v>1</v>
      </c>
      <c r="P409" t="s">
        <v>8269</v>
      </c>
      <c r="Q409" s="10" t="s">
        <v>8315</v>
      </c>
      <c r="R409" t="s">
        <v>8316</v>
      </c>
      <c r="S409">
        <v>114</v>
      </c>
      <c r="T409">
        <v>119.18</v>
      </c>
    </row>
    <row r="410" spans="1:20" ht="246.5" x14ac:dyDescent="0.35">
      <c r="A410">
        <v>3166</v>
      </c>
      <c r="B410" s="3" t="s">
        <v>3166</v>
      </c>
      <c r="C410" s="3" t="s">
        <v>7276</v>
      </c>
      <c r="D410" s="6">
        <v>35000</v>
      </c>
      <c r="E410" s="8">
        <v>56079.83</v>
      </c>
      <c r="F410" t="s">
        <v>8218</v>
      </c>
      <c r="G410" t="s">
        <v>8223</v>
      </c>
      <c r="H410" t="s">
        <v>8245</v>
      </c>
      <c r="I410">
        <v>1416988740</v>
      </c>
      <c r="J410">
        <v>1414514153</v>
      </c>
      <c r="K410" s="14">
        <v>41940.69158564815</v>
      </c>
      <c r="L410" s="14">
        <v>41969.332638888889</v>
      </c>
      <c r="M410" t="b">
        <v>1</v>
      </c>
      <c r="N410">
        <v>930</v>
      </c>
      <c r="O410" t="b">
        <v>1</v>
      </c>
      <c r="P410" t="s">
        <v>8269</v>
      </c>
      <c r="Q410" s="10" t="s">
        <v>8315</v>
      </c>
      <c r="R410" t="s">
        <v>8316</v>
      </c>
      <c r="S410">
        <v>160</v>
      </c>
      <c r="T410">
        <v>60.3</v>
      </c>
    </row>
    <row r="411" spans="1:20" ht="130.5" x14ac:dyDescent="0.35">
      <c r="A411">
        <v>3691</v>
      </c>
      <c r="B411" s="3" t="s">
        <v>3688</v>
      </c>
      <c r="C411" s="3" t="s">
        <v>7801</v>
      </c>
      <c r="D411" s="6">
        <v>40000</v>
      </c>
      <c r="E411" s="8">
        <v>51184</v>
      </c>
      <c r="F411" t="s">
        <v>8218</v>
      </c>
      <c r="G411" t="s">
        <v>8223</v>
      </c>
      <c r="H411" t="s">
        <v>8245</v>
      </c>
      <c r="I411">
        <v>1425272340</v>
      </c>
      <c r="J411">
        <v>1421426929</v>
      </c>
      <c r="K411" s="14">
        <v>42020.700567129628</v>
      </c>
      <c r="L411" s="14">
        <v>42065.207638888889</v>
      </c>
      <c r="M411" t="b">
        <v>0</v>
      </c>
      <c r="N411">
        <v>274</v>
      </c>
      <c r="O411" t="b">
        <v>1</v>
      </c>
      <c r="P411" t="s">
        <v>8269</v>
      </c>
      <c r="Q411" s="10" t="s">
        <v>8315</v>
      </c>
      <c r="R411" t="s">
        <v>8316</v>
      </c>
      <c r="S411">
        <v>128</v>
      </c>
      <c r="T411">
        <v>186.8</v>
      </c>
    </row>
    <row r="412" spans="1:20" ht="188.5" x14ac:dyDescent="0.35">
      <c r="A412">
        <v>3648</v>
      </c>
      <c r="B412" s="3" t="s">
        <v>3646</v>
      </c>
      <c r="C412" s="3" t="s">
        <v>7758</v>
      </c>
      <c r="D412" s="6">
        <v>40000</v>
      </c>
      <c r="E412" s="8">
        <v>40153</v>
      </c>
      <c r="F412" t="s">
        <v>8218</v>
      </c>
      <c r="G412" t="s">
        <v>8223</v>
      </c>
      <c r="H412" t="s">
        <v>8245</v>
      </c>
      <c r="I412">
        <v>1412492445</v>
      </c>
      <c r="J412">
        <v>1409900445</v>
      </c>
      <c r="K412" s="14">
        <v>41887.292187500003</v>
      </c>
      <c r="L412" s="14">
        <v>41917.292187500003</v>
      </c>
      <c r="M412" t="b">
        <v>0</v>
      </c>
      <c r="N412">
        <v>73</v>
      </c>
      <c r="O412" t="b">
        <v>1</v>
      </c>
      <c r="P412" t="s">
        <v>8269</v>
      </c>
      <c r="Q412" s="10" t="s">
        <v>8315</v>
      </c>
      <c r="R412" t="s">
        <v>8316</v>
      </c>
      <c r="S412">
        <v>100</v>
      </c>
      <c r="T412">
        <v>550.04</v>
      </c>
    </row>
    <row r="413" spans="1:20" ht="290" x14ac:dyDescent="0.35">
      <c r="A413">
        <v>3557</v>
      </c>
      <c r="B413" s="3" t="s">
        <v>3556</v>
      </c>
      <c r="C413" s="3" t="s">
        <v>7667</v>
      </c>
      <c r="D413" s="6">
        <v>100000</v>
      </c>
      <c r="E413" s="8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s="14">
        <v>41730.276747685188</v>
      </c>
      <c r="L413" s="14">
        <v>41764.276747685188</v>
      </c>
      <c r="M413" t="b">
        <v>0</v>
      </c>
      <c r="N413">
        <v>558</v>
      </c>
      <c r="O413" t="b">
        <v>1</v>
      </c>
      <c r="P413" t="s">
        <v>8269</v>
      </c>
      <c r="Q413" s="10" t="s">
        <v>8315</v>
      </c>
      <c r="R413" t="s">
        <v>8316</v>
      </c>
      <c r="S413">
        <v>100</v>
      </c>
      <c r="T413">
        <v>179.28</v>
      </c>
    </row>
  </sheetData>
  <conditionalFormatting sqref="F1:F413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  <cfRule type="cellIs" dxfId="11" priority="5" operator="equal">
      <formula>"live"</formula>
    </cfRule>
  </conditionalFormatting>
  <conditionalFormatting sqref="S1:T1 S2:S413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EF9F-92AE-4351-BAEF-ED1ACDCA82FA}">
  <dimension ref="A1:F6"/>
  <sheetViews>
    <sheetView zoomScaleNormal="100"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A03D9-0096-41DE-A45F-9EA21D4869DF}">
  <dimension ref="A1:E7"/>
  <sheetViews>
    <sheetView workbookViewId="0">
      <selection activeCell="K17" sqref="K1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8363</v>
      </c>
    </row>
    <row r="4" spans="1:5" x14ac:dyDescent="0.35">
      <c r="A4" s="11" t="s">
        <v>8364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951FE-A982-4F46-97EF-031F3F8FD27B}">
  <dimension ref="A1:E6"/>
  <sheetViews>
    <sheetView workbookViewId="0">
      <selection activeCell="C1" sqref="C1"/>
    </sheetView>
  </sheetViews>
  <sheetFormatPr defaultRowHeight="14.5" x14ac:dyDescent="0.35"/>
  <cols>
    <col min="1" max="1" width="32" bestFit="1" customWidth="1"/>
    <col min="2" max="2" width="72.90625" customWidth="1"/>
    <col min="5" max="5" width="16.1796875" bestFit="1" customWidth="1"/>
  </cols>
  <sheetData>
    <row r="1" spans="1:5" x14ac:dyDescent="0.35">
      <c r="A1" s="16" t="s">
        <v>8379</v>
      </c>
      <c r="B1" s="16" t="s">
        <v>4110</v>
      </c>
      <c r="C1" s="17" t="s">
        <v>8381</v>
      </c>
      <c r="D1" s="16" t="s">
        <v>8382</v>
      </c>
      <c r="E1" s="16" t="s">
        <v>8307</v>
      </c>
    </row>
    <row r="2" spans="1:5" ht="29" x14ac:dyDescent="0.35">
      <c r="A2" t="s">
        <v>3473</v>
      </c>
      <c r="B2" s="3" t="str">
        <f>VLOOKUP(A2, Data!B:C,2,FALSE)</f>
        <v>Help us get actor-writer Ian Bonar's debut play - a hilarious, heartbreaking story of grief and loss - to the 2016 Edinburgh Fringe.</v>
      </c>
      <c r="C2" s="3">
        <f>VLOOKUP(A2,Data!B:D,3,FALSE)</f>
        <v>2000</v>
      </c>
      <c r="D2" s="3">
        <f>VLOOKUP(A2,Data!B:E,4,FALSE)</f>
        <v>2020</v>
      </c>
      <c r="E2">
        <f>VLOOKUP(A2,Data!B:U,19,FALSE)</f>
        <v>101</v>
      </c>
    </row>
    <row r="3" spans="1:5" ht="29" x14ac:dyDescent="0.35">
      <c r="A3" t="s">
        <v>3616</v>
      </c>
      <c r="B3" s="3" t="str">
        <f>VLOOKUP(A3, Data!B:C,2,FALSE)</f>
        <v>The play yet to be described as "A surefire Edinburgh Fringe Festival Cult Hit". Coming to the Underbelly, Edinburgh, 5th-30th August.</v>
      </c>
      <c r="C3" s="3">
        <f>VLOOKUP(A3,Data!B:D,3,FALSE)</f>
        <v>2000</v>
      </c>
      <c r="D3" s="3">
        <f>VLOOKUP(A3,Data!B:E,4,FALSE)</f>
        <v>2020</v>
      </c>
      <c r="E3">
        <f>VLOOKUP(A3,Data!B:U,19,FALSE)</f>
        <v>101</v>
      </c>
    </row>
    <row r="4" spans="1:5" ht="29" x14ac:dyDescent="0.35">
      <c r="A4" t="s">
        <v>8380</v>
      </c>
      <c r="B4" s="3" t="str">
        <f>VLOOKUP(A4, Data!B:C,2,FALSE)</f>
        <v>Cutting Off Kate Bush is a one-woman show written &amp; performed by Lucy Benson-Brown, premiering at the Edinburgh Fringe Festival 2014</v>
      </c>
      <c r="C4" s="3">
        <f>VLOOKUP(A4,Data!B:D,3,FALSE)</f>
        <v>1500</v>
      </c>
      <c r="D4" s="3">
        <f>VLOOKUP(A4,Data!B:E,4,FALSE)</f>
        <v>2576</v>
      </c>
      <c r="E4">
        <f>VLOOKUP(A4,Data!B:U,19,FALSE)</f>
        <v>172</v>
      </c>
    </row>
    <row r="5" spans="1:5" ht="29" x14ac:dyDescent="0.35">
      <c r="A5" t="s">
        <v>3329</v>
      </c>
      <c r="B5" s="3" t="str">
        <f>VLOOKUP(A5, Data!B:C,2,FALSE)</f>
        <v>Jestia and Raedon is a brand new romantic comedy play going to the Edinburgh Fringe Festival this summer.</v>
      </c>
      <c r="C5" s="3">
        <f>VLOOKUP(A5,Data!B:D,3,FALSE)</f>
        <v>1000</v>
      </c>
      <c r="D5" s="3">
        <f>VLOOKUP(A5,Data!B:E,4,FALSE)</f>
        <v>1168</v>
      </c>
      <c r="E5">
        <f>VLOOKUP(A5,Data!B:U,19,FALSE)</f>
        <v>117</v>
      </c>
    </row>
    <row r="6" spans="1:5" ht="29" x14ac:dyDescent="0.35">
      <c r="A6" t="s">
        <v>3221</v>
      </c>
      <c r="B6" s="3" t="str">
        <f>VLOOKUP(A6, Data!B:C,2,FALSE)</f>
        <v>A one-man show about love, loss, and motorways, written &amp; performed by Ben Norris. Help us get to the 2015 Edinburgh Fringe and beyond!</v>
      </c>
      <c r="C6" s="3">
        <f>VLOOKUP(A6,Data!B:D,3,FALSE)</f>
        <v>4000</v>
      </c>
      <c r="D6" s="3">
        <f>VLOOKUP(A6,Data!B:E,4,FALSE)</f>
        <v>4137</v>
      </c>
      <c r="E6">
        <f>VLOOKUP(A6,Data!B:U,19,FALSE)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Outcomes Based on Launch date</vt:lpstr>
      <vt:lpstr>Outcomes Based on Goals</vt:lpstr>
      <vt:lpstr>Outcome vs. Goal COUNTRY ADJ</vt:lpstr>
      <vt:lpstr>Descriptive  Statistics</vt:lpstr>
      <vt:lpstr>Failed US Kickstarters</vt:lpstr>
      <vt:lpstr>Successful U.S. Kickstarters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</cp:lastModifiedBy>
  <dcterms:created xsi:type="dcterms:W3CDTF">2017-04-20T15:17:24Z</dcterms:created>
  <dcterms:modified xsi:type="dcterms:W3CDTF">2020-07-25T20:58:52Z</dcterms:modified>
</cp:coreProperties>
</file>